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6.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ml.chartshapes+xml"/>
  <Override PartName="/xl/charts/chart8.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ml.chartshapes+xml"/>
  <Override PartName="/xl/charts/chart10.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ml.chartshap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1.xml" ContentType="application/vnd.openxmlformats-officedocument.drawingml.chartshapes+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ml.chartshapes+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ml.chartshapes+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ml.chartshapes+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ml.chartshapes+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2.xml" ContentType="application/vnd.openxmlformats-officedocument.drawingml.chartshapes+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0.xml" ContentType="application/vnd.openxmlformats-officedocument.drawingml.chartshapes+xml"/>
  <Override PartName="/xl/charts/chart43.xml" ContentType="application/vnd.openxmlformats-officedocument.drawingml.chart+xml"/>
  <Override PartName="/xl/theme/themeOverride10.xml" ContentType="application/vnd.openxmlformats-officedocument.themeOverride+xml"/>
  <Override PartName="/xl/drawings/drawing51.xml" ContentType="application/vnd.openxmlformats-officedocument.drawingml.chartshapes+xml"/>
  <Override PartName="/xl/charts/chart44.xml" ContentType="application/vnd.openxmlformats-officedocument.drawingml.chart+xml"/>
  <Override PartName="/xl/theme/themeOverride11.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4.xml" ContentType="application/vnd.openxmlformats-officedocument.drawingml.chartshapes+xml"/>
  <Override PartName="/xl/charts/chart46.xml" ContentType="application/vnd.openxmlformats-officedocument.drawingml.chart+xml"/>
  <Override PartName="/xl/theme/themeOverride12.xml" ContentType="application/vnd.openxmlformats-officedocument.themeOverride+xml"/>
  <Override PartName="/xl/drawings/drawing55.xml" ContentType="application/vnd.openxmlformats-officedocument.drawingml.chartshapes+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6.xml" ContentType="application/vnd.openxmlformats-officedocument.drawingml.chartshapes+xml"/>
  <Override PartName="/xl/charts/chart48.xml" ContentType="application/vnd.openxmlformats-officedocument.drawingml.chart+xml"/>
  <Override PartName="/xl/theme/themeOverride13.xml" ContentType="application/vnd.openxmlformats-officedocument.themeOverride+xml"/>
  <Override PartName="/xl/drawings/drawing57.xml" ContentType="application/vnd.openxmlformats-officedocument.drawingml.chartshapes+xml"/>
  <Override PartName="/xl/charts/chart49.xml" ContentType="application/vnd.openxmlformats-officedocument.drawingml.chart+xml"/>
  <Override PartName="/xl/theme/themeOverride14.xml" ContentType="application/vnd.openxmlformats-officedocument.themeOverride+xml"/>
  <Override PartName="/xl/drawings/drawing58.xml" ContentType="application/vnd.openxmlformats-officedocument.drawingml.chartshapes+xml"/>
  <Override PartName="/xl/charts/chart50.xml" ContentType="application/vnd.openxmlformats-officedocument.drawingml.chart+xml"/>
  <Override PartName="/xl/theme/themeOverride15.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51.xml" ContentType="application/vnd.openxmlformats-officedocument.drawingml.chart+xml"/>
  <Override PartName="/xl/drawings/drawing61.xml" ContentType="application/vnd.openxmlformats-officedocument.drawingml.chartshapes+xml"/>
  <Override PartName="/xl/charts/chart52.xml" ContentType="application/vnd.openxmlformats-officedocument.drawingml.chart+xml"/>
  <Override PartName="/xl/drawings/drawing62.xml" ContentType="application/vnd.openxmlformats-officedocument.drawingml.chartshapes+xml"/>
  <Override PartName="/xl/charts/chart53.xml" ContentType="application/vnd.openxmlformats-officedocument.drawingml.chart+xml"/>
  <Override PartName="/xl/drawings/drawing63.xml" ContentType="application/vnd.openxmlformats-officedocument.drawingml.chartshapes+xml"/>
  <Override PartName="/xl/charts/chart54.xml" ContentType="application/vnd.openxmlformats-officedocument.drawingml.chart+xml"/>
  <Override PartName="/xl/drawings/drawing64.xml" ContentType="application/vnd.openxmlformats-officedocument.drawingml.chartshapes+xml"/>
  <Override PartName="/xl/charts/chart55.xml" ContentType="application/vnd.openxmlformats-officedocument.drawingml.chart+xml"/>
  <Override PartName="/xl/theme/themeOverride16.xml" ContentType="application/vnd.openxmlformats-officedocument.themeOverride+xml"/>
  <Override PartName="/xl/drawings/drawing65.xml" ContentType="application/vnd.openxmlformats-officedocument.drawingml.chartshapes+xml"/>
  <Override PartName="/xl/charts/chart56.xml" ContentType="application/vnd.openxmlformats-officedocument.drawingml.chart+xml"/>
  <Override PartName="/xl/theme/themeOverride17.xml" ContentType="application/vnd.openxmlformats-officedocument.themeOverride+xml"/>
  <Override PartName="/xl/drawings/drawing66.xml" ContentType="application/vnd.openxmlformats-officedocument.drawingml.chartshapes+xml"/>
  <Override PartName="/xl/charts/chart57.xml" ContentType="application/vnd.openxmlformats-officedocument.drawingml.chart+xml"/>
  <Override PartName="/xl/theme/themeOverride18.xml" ContentType="application/vnd.openxmlformats-officedocument.themeOverride+xml"/>
  <Override PartName="/xl/drawings/drawing67.xml" ContentType="application/vnd.openxmlformats-officedocument.drawingml.chartshapes+xml"/>
  <Override PartName="/xl/charts/chart5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9.xml" ContentType="application/vnd.openxmlformats-officedocument.drawingml.chart+xml"/>
  <Override PartName="/xl/drawings/drawing70.xml" ContentType="application/vnd.openxmlformats-officedocument.drawingml.chartshapes+xml"/>
  <Override PartName="/xl/charts/chart60.xml" ContentType="application/vnd.openxmlformats-officedocument.drawingml.chart+xml"/>
  <Override PartName="/xl/drawings/drawing71.xml" ContentType="application/vnd.openxmlformats-officedocument.drawingml.chartshapes+xml"/>
  <Override PartName="/xl/charts/chart61.xml" ContentType="application/vnd.openxmlformats-officedocument.drawingml.chart+xml"/>
  <Override PartName="/xl/drawings/drawing72.xml" ContentType="application/vnd.openxmlformats-officedocument.drawingml.chartshapes+xml"/>
  <Override PartName="/xl/charts/chart62.xml" ContentType="application/vnd.openxmlformats-officedocument.drawingml.chart+xml"/>
  <Override PartName="/xl/drawings/drawing73.xml" ContentType="application/vnd.openxmlformats-officedocument.drawingml.chartshapes+xml"/>
  <Override PartName="/xl/charts/chart63.xml" ContentType="application/vnd.openxmlformats-officedocument.drawingml.chart+xml"/>
  <Override PartName="/xl/theme/themeOverride19.xml" ContentType="application/vnd.openxmlformats-officedocument.themeOverride+xml"/>
  <Override PartName="/xl/drawings/drawing74.xml" ContentType="application/vnd.openxmlformats-officedocument.drawingml.chartshapes+xml"/>
  <Override PartName="/xl/charts/chart64.xml" ContentType="application/vnd.openxmlformats-officedocument.drawingml.chart+xml"/>
  <Override PartName="/xl/theme/themeOverride20.xml" ContentType="application/vnd.openxmlformats-officedocument.themeOverride+xml"/>
  <Override PartName="/xl/drawings/drawing75.xml" ContentType="application/vnd.openxmlformats-officedocument.drawingml.chartshapes+xml"/>
  <Override PartName="/xl/charts/chart65.xml" ContentType="application/vnd.openxmlformats-officedocument.drawingml.chart+xml"/>
  <Override PartName="/xl/theme/themeOverride21.xml" ContentType="application/vnd.openxmlformats-officedocument.themeOverride+xml"/>
  <Override PartName="/xl/drawings/drawing76.xml" ContentType="application/vnd.openxmlformats-officedocument.drawingml.chartshapes+xml"/>
  <Override PartName="/xl/charts/chart66.xml" ContentType="application/vnd.openxmlformats-officedocument.drawingml.chart+xml"/>
  <Override PartName="/xl/theme/themeOverride22.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67.xml" ContentType="application/vnd.openxmlformats-officedocument.drawingml.chart+xml"/>
  <Override PartName="/xl/drawings/drawing7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nds.nies.go.jp\esd\main\b42_温室効果ガスインベントリオフィス\b16gio\2022PJ\GIOウェブサイト\1. JNGI2022_7gas\"/>
    </mc:Choice>
  </mc:AlternateContent>
  <xr:revisionPtr revIDLastSave="0" documentId="13_ncr:1_{DA7CE863-AD3C-4412-9766-9A86539B71B8}" xr6:coauthVersionLast="47" xr6:coauthVersionMax="47" xr10:uidLastSave="{00000000-0000-0000-0000-000000000000}"/>
  <bookViews>
    <workbookView xWindow="-120" yWindow="-120" windowWidth="29040" windowHeight="16440" xr2:uid="{CAEC02A5-A6AA-42D7-B85A-169E25F4D131}"/>
  </bookViews>
  <sheets>
    <sheet name="0.Contents" sheetId="61" r:id="rId1"/>
    <sheet name="Notes" sheetId="99" r:id="rId2"/>
    <sheet name="1.Total" sheetId="64" r:id="rId3"/>
    <sheet name="2.CO2-Sector" sheetId="65" r:id="rId4"/>
    <sheet name="3.Allocated_CO2-Sector" sheetId="66" r:id="rId5"/>
    <sheet name="4.CO2-Share" sheetId="112" r:id="rId6"/>
    <sheet name="5.CO2-fuel" sheetId="70" r:id="rId7"/>
    <sheet name="6.CH4" sheetId="74" r:id="rId8"/>
    <sheet name="7.N2O" sheetId="76" r:id="rId9"/>
    <sheet name="8.F-gas" sheetId="100" r:id="rId10"/>
    <sheet name="9.GHG-capita" sheetId="117" r:id="rId11"/>
    <sheet name="10.GHG-GDP" sheetId="118" r:id="rId12"/>
    <sheet name="11.Household (per household)" sheetId="97" r:id="rId13"/>
    <sheet name="12.Household (per capita)" sheetId="101" r:id="rId14"/>
    <sheet name="13.KP-LULUCF" sheetId="116" r:id="rId15"/>
    <sheet name="14.【Annex】GHG-bunker" sheetId="73" r:id="rId16"/>
    <sheet name="15.【Annex】CRF-CO2" sheetId="102" r:id="rId17"/>
    <sheet name="リンク切公表時非表示（グラフの添え物）" sheetId="113" state="hidden" r:id="rId18"/>
  </sheets>
  <definedNames>
    <definedName name="_1__123Graph_Aグラフ_2A" localSheetId="14" hidden="1">#REF!</definedName>
    <definedName name="_1__123Graph_Aグラフ_2A" localSheetId="5" hidden="1">#REF!</definedName>
    <definedName name="_1__123Graph_Aグラフ_2A" localSheetId="17" hidden="1">#REF!</definedName>
    <definedName name="_1__123Graph_Aグラフ_2A" hidden="1">#REF!</definedName>
    <definedName name="_2__123Graph_Bグラフ_2A" localSheetId="14" hidden="1">#REF!</definedName>
    <definedName name="_2__123Graph_Bグラフ_2A" localSheetId="5" hidden="1">#REF!</definedName>
    <definedName name="_2__123Graph_Bグラフ_2A" localSheetId="17" hidden="1">#REF!</definedName>
    <definedName name="_2__123Graph_Bグラフ_2A" hidden="1">#REF!</definedName>
    <definedName name="_3__123Graph_Cグラフ_2A" localSheetId="14" hidden="1">#REF!</definedName>
    <definedName name="_3__123Graph_Cグラフ_2A" localSheetId="5" hidden="1">#REF!</definedName>
    <definedName name="_3__123Graph_Cグラフ_2A" localSheetId="17" hidden="1">#REF!</definedName>
    <definedName name="_3__123Graph_Cグラフ_2A" hidden="1">#REF!</definedName>
    <definedName name="_4__123Graph_Dグラフ_2A" localSheetId="14" hidden="1">#REF!</definedName>
    <definedName name="_4__123Graph_Dグラフ_2A" localSheetId="5" hidden="1">#REF!</definedName>
    <definedName name="_4__123Graph_Dグラフ_2A" localSheetId="17" hidden="1">#REF!</definedName>
    <definedName name="_4__123Graph_Dグラフ_2A" hidden="1">#REF!</definedName>
    <definedName name="_5__123Graph_Eグラフ_2A" localSheetId="14" hidden="1">#REF!</definedName>
    <definedName name="_5__123Graph_Eグラフ_2A" localSheetId="5" hidden="1">#REF!</definedName>
    <definedName name="_5__123Graph_Eグラフ_2A" localSheetId="17" hidden="1">#REF!</definedName>
    <definedName name="_5__123Graph_Eグラフ_2A" hidden="1">#REF!</definedName>
    <definedName name="_6__123Graph_Xグラフ_2A" localSheetId="14" hidden="1">#REF!</definedName>
    <definedName name="_6__123Graph_Xグラフ_2A" localSheetId="5" hidden="1">#REF!</definedName>
    <definedName name="_6__123Graph_Xグラフ_2A" localSheetId="17" hidden="1">#REF!</definedName>
    <definedName name="_6__123Graph_Xグラフ_2A" hidden="1">#REF!</definedName>
    <definedName name="_Fill" localSheetId="14" hidden="1">#REF!</definedName>
    <definedName name="_Fill" localSheetId="5" hidden="1">#REF!</definedName>
    <definedName name="_Fill" localSheetId="17" hidden="1">#REF!</definedName>
    <definedName name="_Fill" hidden="1">#REF!</definedName>
    <definedName name="_Regression_Out" localSheetId="14" hidden="1">#REF!</definedName>
    <definedName name="_Regression_Out" localSheetId="5" hidden="1">#REF!</definedName>
    <definedName name="_Regression_Out" localSheetId="17" hidden="1">#REF!</definedName>
    <definedName name="_Regression_Out" hidden="1">#REF!</definedName>
    <definedName name="_Regression_X" localSheetId="14" hidden="1">#REF!</definedName>
    <definedName name="_Regression_X" localSheetId="5" hidden="1">#REF!</definedName>
    <definedName name="_Regression_X" localSheetId="17" hidden="1">#REF!</definedName>
    <definedName name="_Regression_X" hidden="1">#REF!</definedName>
    <definedName name="_Regression_Y" localSheetId="14" hidden="1">#REF!</definedName>
    <definedName name="_Regression_Y" localSheetId="5" hidden="1">#REF!</definedName>
    <definedName name="_Regression_Y" localSheetId="17" hidden="1">#REF!</definedName>
    <definedName name="_Regression_Y" hidden="1">#REF!</definedName>
    <definedName name="regression" localSheetId="5" hidden="1">#REF!</definedName>
    <definedName name="regression" localSheetId="17" hidden="1">#REF!</definedName>
    <definedName name="regression" hidden="1">#REF!</definedName>
    <definedName name="regressiona1" localSheetId="5" hidden="1">#REF!</definedName>
    <definedName name="regressiona1" localSheetId="17" hidden="1">#REF!</definedName>
    <definedName name="regressiona1"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9" i="65" l="1"/>
  <c r="BE32" i="74"/>
  <c r="AA20" i="70"/>
  <c r="AA19" i="70"/>
  <c r="AA18" i="70"/>
  <c r="AA17" i="70"/>
  <c r="AA16" i="70"/>
  <c r="AA15" i="70"/>
  <c r="BE20" i="70"/>
  <c r="BE19" i="70"/>
  <c r="BE18" i="70"/>
  <c r="BE17" i="70"/>
  <c r="BE16" i="70"/>
  <c r="BE15" i="70"/>
  <c r="T3" i="102" l="1"/>
  <c r="X2" i="73"/>
  <c r="V3" i="101"/>
  <c r="V3" i="97"/>
  <c r="R2" i="118"/>
  <c r="R2" i="117"/>
  <c r="U2" i="100"/>
  <c r="W2" i="70"/>
  <c r="S2" i="64"/>
  <c r="X3" i="102"/>
  <c r="Z2" i="73"/>
  <c r="Y3" i="101"/>
  <c r="Y3" i="97"/>
  <c r="W2" i="118"/>
  <c r="W2" i="117"/>
  <c r="X2" i="100"/>
  <c r="X2" i="76"/>
  <c r="X2" i="74"/>
  <c r="Y2" i="70"/>
  <c r="R3" i="112"/>
  <c r="V2" i="66"/>
  <c r="V2" i="65"/>
  <c r="W2" i="64"/>
  <c r="C3" i="112"/>
  <c r="U46" i="99" l="1"/>
  <c r="U45" i="99"/>
  <c r="U42" i="99" l="1"/>
  <c r="U41" i="99"/>
  <c r="AA79" i="66" l="1"/>
  <c r="AQ79" i="66" l="1"/>
  <c r="AY79" i="66"/>
  <c r="AI79" i="66"/>
  <c r="AB79" i="66"/>
  <c r="AX79" i="66"/>
  <c r="AP79" i="66"/>
  <c r="AH79" i="66"/>
  <c r="AJ79" i="66"/>
  <c r="BE79" i="66"/>
  <c r="AW79" i="66"/>
  <c r="AO79" i="66"/>
  <c r="AG79" i="66"/>
  <c r="AZ79" i="66"/>
  <c r="BD79" i="66"/>
  <c r="AV79" i="66"/>
  <c r="AN79" i="66"/>
  <c r="AF79" i="66"/>
  <c r="BC79" i="66"/>
  <c r="AU79" i="66"/>
  <c r="AM79" i="66"/>
  <c r="AE79" i="66"/>
  <c r="BB79" i="66"/>
  <c r="AT79" i="66"/>
  <c r="AL79" i="66"/>
  <c r="AD79" i="66"/>
  <c r="AR79" i="66"/>
  <c r="BA79" i="66"/>
  <c r="AS79" i="66"/>
  <c r="AK79" i="66"/>
  <c r="AC79" i="66"/>
  <c r="AF37" i="76"/>
  <c r="AJ37" i="76"/>
  <c r="AN37" i="76"/>
  <c r="AR37" i="76"/>
  <c r="AV37" i="76"/>
  <c r="BD57" i="76"/>
  <c r="BD66" i="74"/>
  <c r="AH52" i="74" l="1"/>
  <c r="AU37" i="76"/>
  <c r="AM37" i="76"/>
  <c r="AE37" i="76"/>
  <c r="AO37" i="76"/>
  <c r="AG37" i="76"/>
  <c r="AS37" i="76"/>
  <c r="AK37" i="76"/>
  <c r="AC37" i="76"/>
  <c r="AW37" i="76"/>
  <c r="BA37" i="76"/>
  <c r="BA52" i="76"/>
  <c r="AZ37" i="76"/>
  <c r="AZ52" i="76"/>
  <c r="AY37" i="76"/>
  <c r="AY52" i="76"/>
  <c r="AQ37" i="76"/>
  <c r="AI37" i="76"/>
  <c r="AX37" i="76"/>
  <c r="AP37" i="76"/>
  <c r="AH37" i="76"/>
  <c r="BE52" i="76"/>
  <c r="BE37" i="76"/>
  <c r="BD52" i="76"/>
  <c r="BD37" i="76"/>
  <c r="BC37" i="76"/>
  <c r="BC52" i="76"/>
  <c r="BB37" i="76"/>
  <c r="BB52" i="76"/>
  <c r="AT37" i="76"/>
  <c r="AL37" i="76"/>
  <c r="AD37" i="76"/>
  <c r="BD61" i="76"/>
  <c r="BB61" i="76"/>
  <c r="AZ59" i="76"/>
  <c r="BB56" i="76"/>
  <c r="AZ55" i="76"/>
  <c r="AZ53" i="76"/>
  <c r="AY59" i="76"/>
  <c r="AY55" i="76"/>
  <c r="AY53" i="76"/>
  <c r="AI45" i="74"/>
  <c r="AQ45" i="74"/>
  <c r="AY45" i="74"/>
  <c r="AC46" i="74"/>
  <c r="AK46" i="74"/>
  <c r="BA46" i="74"/>
  <c r="AE49" i="74"/>
  <c r="AM49" i="74"/>
  <c r="AU49" i="74"/>
  <c r="BC49" i="74"/>
  <c r="AF50" i="74"/>
  <c r="AN50" i="74"/>
  <c r="BE59" i="76"/>
  <c r="BE55" i="76"/>
  <c r="BE53" i="76"/>
  <c r="AV50" i="74"/>
  <c r="BD50" i="74"/>
  <c r="AE45" i="74"/>
  <c r="AM45" i="74"/>
  <c r="AU45" i="74"/>
  <c r="BC45" i="74"/>
  <c r="AG46" i="74"/>
  <c r="AO46" i="74"/>
  <c r="AW46" i="74"/>
  <c r="BE46" i="74"/>
  <c r="AI49" i="74"/>
  <c r="AQ49" i="74"/>
  <c r="AY49" i="74"/>
  <c r="AB50" i="74"/>
  <c r="AJ50" i="74"/>
  <c r="AZ66" i="74"/>
  <c r="AC45" i="74"/>
  <c r="AK45" i="74"/>
  <c r="AS45" i="74"/>
  <c r="AE46" i="74"/>
  <c r="AM46" i="74"/>
  <c r="BC46" i="74"/>
  <c r="BA67" i="74"/>
  <c r="AD52" i="74"/>
  <c r="AL52" i="74"/>
  <c r="AT52" i="74"/>
  <c r="BB52" i="74"/>
  <c r="BE62" i="74"/>
  <c r="AY63" i="74"/>
  <c r="BA66" i="74"/>
  <c r="BB67" i="74"/>
  <c r="BA61" i="76"/>
  <c r="BE58" i="76"/>
  <c r="BC57" i="76"/>
  <c r="BA56" i="76"/>
  <c r="BE54" i="76"/>
  <c r="AZ63" i="74"/>
  <c r="BB66" i="74"/>
  <c r="AZ61" i="76"/>
  <c r="BB57" i="76"/>
  <c r="AZ56" i="76"/>
  <c r="AY61" i="76"/>
  <c r="BC58" i="76"/>
  <c r="BA57" i="76"/>
  <c r="AY56" i="76"/>
  <c r="BC54" i="76"/>
  <c r="BB63" i="74"/>
  <c r="BE67" i="74"/>
  <c r="AQ52" i="74"/>
  <c r="AY52" i="74"/>
  <c r="AX46" i="76"/>
  <c r="AP46" i="76"/>
  <c r="AH46" i="76"/>
  <c r="BD40" i="76"/>
  <c r="AV40" i="76"/>
  <c r="AN40" i="76"/>
  <c r="AF40" i="76"/>
  <c r="BB39" i="76"/>
  <c r="AT39" i="76"/>
  <c r="AL39" i="76"/>
  <c r="AD39" i="76"/>
  <c r="BA45" i="74"/>
  <c r="AY67" i="74"/>
  <c r="AB52" i="74"/>
  <c r="BB44" i="76"/>
  <c r="AT44" i="76"/>
  <c r="AL44" i="76"/>
  <c r="AD44" i="76"/>
  <c r="AZ43" i="76"/>
  <c r="AR43" i="76"/>
  <c r="AJ43" i="76"/>
  <c r="AX42" i="76"/>
  <c r="AP42" i="76"/>
  <c r="AH42" i="76"/>
  <c r="BD41" i="76"/>
  <c r="AV41" i="76"/>
  <c r="AN41" i="76"/>
  <c r="AF41" i="76"/>
  <c r="BB40" i="76"/>
  <c r="AT40" i="76"/>
  <c r="AL40" i="76"/>
  <c r="AD40" i="76"/>
  <c r="AZ39" i="76"/>
  <c r="AR39" i="76"/>
  <c r="AJ39" i="76"/>
  <c r="BB38" i="76"/>
  <c r="AT38" i="76"/>
  <c r="BB64" i="74"/>
  <c r="AU46" i="74"/>
  <c r="AG49" i="74"/>
  <c r="AO49" i="74"/>
  <c r="AW49" i="74"/>
  <c r="BE49" i="74"/>
  <c r="AH50" i="74"/>
  <c r="AP50" i="74"/>
  <c r="AX50" i="74"/>
  <c r="AY69" i="74"/>
  <c r="BE61" i="76"/>
  <c r="BC59" i="76"/>
  <c r="BA58" i="76"/>
  <c r="AY57" i="76"/>
  <c r="BE56" i="76"/>
  <c r="BC55" i="76"/>
  <c r="BA54" i="76"/>
  <c r="BC53" i="76"/>
  <c r="BB62" i="74"/>
  <c r="BC64" i="74"/>
  <c r="BD63" i="74"/>
  <c r="AJ52" i="74"/>
  <c r="AR52" i="74"/>
  <c r="AZ52" i="74"/>
  <c r="AL38" i="76"/>
  <c r="AD38" i="76"/>
  <c r="BD64" i="74"/>
  <c r="AR50" i="74"/>
  <c r="AZ50" i="74"/>
  <c r="BA69" i="74"/>
  <c r="BC61" i="76"/>
  <c r="BA59" i="76"/>
  <c r="BE57" i="76"/>
  <c r="BC56" i="76"/>
  <c r="BA55" i="76"/>
  <c r="AY54" i="76"/>
  <c r="BA53" i="76"/>
  <c r="BD62" i="74"/>
  <c r="BE64" i="74"/>
  <c r="AI47" i="74"/>
  <c r="AQ47" i="74"/>
  <c r="AY47" i="74"/>
  <c r="BC67" i="74"/>
  <c r="BD69" i="74"/>
  <c r="BD58" i="76"/>
  <c r="BD54" i="76"/>
  <c r="AB47" i="74"/>
  <c r="AJ47" i="74"/>
  <c r="AR47" i="74"/>
  <c r="AZ47" i="74"/>
  <c r="BE69" i="74"/>
  <c r="AZ62" i="74"/>
  <c r="BA64" i="74"/>
  <c r="BD59" i="76"/>
  <c r="BB58" i="76"/>
  <c r="AZ57" i="76"/>
  <c r="BD53" i="76"/>
  <c r="AZ64" i="74"/>
  <c r="BC62" i="74"/>
  <c r="BD55" i="76"/>
  <c r="BB54" i="76"/>
  <c r="AY64" i="74"/>
  <c r="BE63" i="74"/>
  <c r="BE66" i="74"/>
  <c r="BA62" i="74"/>
  <c r="BB59" i="76"/>
  <c r="AZ58" i="76"/>
  <c r="BD56" i="76"/>
  <c r="BB55" i="76"/>
  <c r="AZ54" i="76"/>
  <c r="AY66" i="74"/>
  <c r="AZ69" i="74"/>
  <c r="BC63" i="74"/>
  <c r="BC66" i="74"/>
  <c r="AE52" i="74"/>
  <c r="AM52" i="74"/>
  <c r="AU52" i="74"/>
  <c r="BC52" i="74"/>
  <c r="AZ67" i="74"/>
  <c r="BC69" i="74"/>
  <c r="BA63" i="74"/>
  <c r="BB69" i="74"/>
  <c r="BD67" i="74"/>
  <c r="BB53" i="76"/>
  <c r="AY62" i="74"/>
  <c r="AZ46" i="76"/>
  <c r="AR46" i="76"/>
  <c r="AJ46" i="76"/>
  <c r="BB43" i="76"/>
  <c r="AT43" i="76"/>
  <c r="AL43" i="76"/>
  <c r="AD43" i="76"/>
  <c r="AZ42" i="76"/>
  <c r="AR42" i="76"/>
  <c r="AJ42" i="76"/>
  <c r="AX41" i="76"/>
  <c r="AP41" i="76"/>
  <c r="AH41" i="76"/>
  <c r="AX39" i="76"/>
  <c r="AP39" i="76"/>
  <c r="AH39" i="76"/>
  <c r="AB44" i="76"/>
  <c r="AT46" i="76"/>
  <c r="AX44" i="76"/>
  <c r="AP44" i="76"/>
  <c r="AH44" i="76"/>
  <c r="BD43" i="76"/>
  <c r="AV43" i="76"/>
  <c r="AN43" i="76"/>
  <c r="AF43" i="76"/>
  <c r="BB42" i="76"/>
  <c r="AT42" i="76"/>
  <c r="AL42" i="76"/>
  <c r="AD42" i="76"/>
  <c r="AZ41" i="76"/>
  <c r="AR41" i="76"/>
  <c r="AJ41" i="76"/>
  <c r="AX40" i="76"/>
  <c r="AP40" i="76"/>
  <c r="AH40" i="76"/>
  <c r="BD39" i="76"/>
  <c r="AV39" i="76"/>
  <c r="AN39" i="76"/>
  <c r="AF39" i="76"/>
  <c r="AX38" i="76"/>
  <c r="AP38" i="76"/>
  <c r="AH38" i="76"/>
  <c r="AY42" i="76"/>
  <c r="AQ42" i="76"/>
  <c r="AI42" i="76"/>
  <c r="BC38" i="76"/>
  <c r="AU38" i="76"/>
  <c r="AM38" i="76"/>
  <c r="AE38" i="76"/>
  <c r="AB25" i="76"/>
  <c r="BE46" i="76"/>
  <c r="AW46" i="76"/>
  <c r="AO46" i="76"/>
  <c r="AG46" i="76"/>
  <c r="BA44" i="76"/>
  <c r="AS44" i="76"/>
  <c r="AK44" i="76"/>
  <c r="AC44" i="76"/>
  <c r="AY43" i="76"/>
  <c r="AQ43" i="76"/>
  <c r="AI43" i="76"/>
  <c r="BE42" i="76"/>
  <c r="AW42" i="76"/>
  <c r="AO42" i="76"/>
  <c r="AG42" i="76"/>
  <c r="BC41" i="76"/>
  <c r="AU41" i="76"/>
  <c r="AM41" i="76"/>
  <c r="AE41" i="76"/>
  <c r="BA40" i="76"/>
  <c r="AS40" i="76"/>
  <c r="AK40" i="76"/>
  <c r="AC40" i="76"/>
  <c r="AY39" i="76"/>
  <c r="AQ39" i="76"/>
  <c r="AI39" i="76"/>
  <c r="BA38" i="76"/>
  <c r="AS38" i="76"/>
  <c r="AK38" i="76"/>
  <c r="AC38" i="76"/>
  <c r="AL25" i="76"/>
  <c r="AY44" i="76"/>
  <c r="AQ44" i="76"/>
  <c r="AI44" i="76"/>
  <c r="BE43" i="76"/>
  <c r="AW43" i="76"/>
  <c r="AO43" i="76"/>
  <c r="AG43" i="76"/>
  <c r="BC42" i="76"/>
  <c r="AU42" i="76"/>
  <c r="AM42" i="76"/>
  <c r="AE42" i="76"/>
  <c r="BA41" i="76"/>
  <c r="AS41" i="76"/>
  <c r="AK41" i="76"/>
  <c r="AC41" i="76"/>
  <c r="AY40" i="76"/>
  <c r="AQ40" i="76"/>
  <c r="AI40" i="76"/>
  <c r="BE39" i="76"/>
  <c r="AW39" i="76"/>
  <c r="AO39" i="76"/>
  <c r="AG39" i="76"/>
  <c r="AY38" i="76"/>
  <c r="AQ38" i="76"/>
  <c r="AI38" i="76"/>
  <c r="BA46" i="76"/>
  <c r="AS46" i="76"/>
  <c r="AK46" i="76"/>
  <c r="AC46" i="76"/>
  <c r="BE44" i="76"/>
  <c r="AW44" i="76"/>
  <c r="AO44" i="76"/>
  <c r="AG44" i="76"/>
  <c r="BC43" i="76"/>
  <c r="AU43" i="76"/>
  <c r="AM43" i="76"/>
  <c r="AE43" i="76"/>
  <c r="BA42" i="76"/>
  <c r="AS42" i="76"/>
  <c r="AK42" i="76"/>
  <c r="AC42" i="76"/>
  <c r="AY41" i="76"/>
  <c r="AQ41" i="76"/>
  <c r="AI41" i="76"/>
  <c r="BE38" i="76"/>
  <c r="AW38" i="76"/>
  <c r="AO38" i="76"/>
  <c r="AG38" i="76"/>
  <c r="AD25" i="76"/>
  <c r="BD46" i="76"/>
  <c r="AV46" i="76"/>
  <c r="AN46" i="76"/>
  <c r="AF46" i="76"/>
  <c r="AZ44" i="76"/>
  <c r="AR44" i="76"/>
  <c r="AJ44" i="76"/>
  <c r="AX43" i="76"/>
  <c r="AP43" i="76"/>
  <c r="AH43" i="76"/>
  <c r="BD42" i="76"/>
  <c r="AV42" i="76"/>
  <c r="AN42" i="76"/>
  <c r="AF42" i="76"/>
  <c r="BB41" i="76"/>
  <c r="AT41" i="76"/>
  <c r="AL41" i="76"/>
  <c r="AD41" i="76"/>
  <c r="AZ40" i="76"/>
  <c r="AR40" i="76"/>
  <c r="AJ40" i="76"/>
  <c r="AZ38" i="76"/>
  <c r="AR38" i="76"/>
  <c r="AJ38" i="76"/>
  <c r="BE25" i="76"/>
  <c r="BC46" i="76"/>
  <c r="AM46" i="76"/>
  <c r="AE46" i="76"/>
  <c r="BB25" i="76"/>
  <c r="BE40" i="76"/>
  <c r="AW40" i="76"/>
  <c r="AO40" i="76"/>
  <c r="AG40" i="76"/>
  <c r="AM39" i="76"/>
  <c r="AT25" i="76"/>
  <c r="AB46" i="76"/>
  <c r="BD44" i="76"/>
  <c r="AV44" i="76"/>
  <c r="AN44" i="76"/>
  <c r="AF44" i="76"/>
  <c r="BD38" i="76"/>
  <c r="AV38" i="76"/>
  <c r="AN38" i="76"/>
  <c r="AF38" i="76"/>
  <c r="AR25" i="76"/>
  <c r="AY46" i="76"/>
  <c r="AQ46" i="76"/>
  <c r="AI46" i="76"/>
  <c r="BC44" i="76"/>
  <c r="AU44" i="76"/>
  <c r="AM44" i="76"/>
  <c r="AE44" i="76"/>
  <c r="BA43" i="76"/>
  <c r="AS43" i="76"/>
  <c r="AK43" i="76"/>
  <c r="AC43" i="76"/>
  <c r="BE41" i="76"/>
  <c r="AW41" i="76"/>
  <c r="AO41" i="76"/>
  <c r="AG41" i="76"/>
  <c r="BC40" i="76"/>
  <c r="AU40" i="76"/>
  <c r="AM40" i="76"/>
  <c r="AE40" i="76"/>
  <c r="BA39" i="76"/>
  <c r="AS39" i="76"/>
  <c r="AK39" i="76"/>
  <c r="AC39" i="76"/>
  <c r="AU46" i="76"/>
  <c r="BC25" i="76"/>
  <c r="AU25" i="76"/>
  <c r="AE25" i="76"/>
  <c r="BB46" i="76"/>
  <c r="AL46" i="76"/>
  <c r="AD46" i="76"/>
  <c r="AW25" i="76"/>
  <c r="AO25" i="76"/>
  <c r="AG25" i="76"/>
  <c r="AM25" i="76"/>
  <c r="BC39" i="76"/>
  <c r="AU39" i="76"/>
  <c r="AE39" i="76"/>
  <c r="AB40" i="76"/>
  <c r="AZ25" i="76"/>
  <c r="AJ25" i="76"/>
  <c r="AB41" i="76"/>
  <c r="BD25" i="76"/>
  <c r="AV25" i="76"/>
  <c r="AN25" i="76"/>
  <c r="AF25" i="76"/>
  <c r="AX25" i="76"/>
  <c r="AP25" i="76"/>
  <c r="AH25" i="76"/>
  <c r="AB42" i="76"/>
  <c r="BA6" i="76"/>
  <c r="AS6" i="76"/>
  <c r="AY6" i="76"/>
  <c r="AQ6" i="76"/>
  <c r="AI6" i="76"/>
  <c r="BE6" i="76"/>
  <c r="AW6" i="76"/>
  <c r="AO6" i="76"/>
  <c r="AG6" i="76"/>
  <c r="BD6" i="76"/>
  <c r="AV6" i="76"/>
  <c r="AN6" i="76"/>
  <c r="AF6" i="76"/>
  <c r="AX6" i="76"/>
  <c r="BA25" i="76"/>
  <c r="AS25" i="76"/>
  <c r="AS48" i="76" s="1"/>
  <c r="AK25" i="76"/>
  <c r="AK48" i="76" s="1"/>
  <c r="AC25" i="76"/>
  <c r="AK6" i="76"/>
  <c r="BC6" i="76"/>
  <c r="AU6" i="76"/>
  <c r="AM6" i="76"/>
  <c r="AE6" i="76"/>
  <c r="BB6" i="76"/>
  <c r="AT6" i="76"/>
  <c r="AL6" i="76"/>
  <c r="AD6" i="76"/>
  <c r="AA6" i="76"/>
  <c r="AY25" i="76"/>
  <c r="AQ25" i="76"/>
  <c r="AI25" i="76"/>
  <c r="AH6" i="76"/>
  <c r="AZ6" i="76"/>
  <c r="AR6" i="76"/>
  <c r="AJ6" i="76"/>
  <c r="AB6" i="76"/>
  <c r="AP6" i="76"/>
  <c r="AC6" i="76"/>
  <c r="AB45" i="74"/>
  <c r="AJ45" i="74"/>
  <c r="AR45" i="74"/>
  <c r="AZ45" i="74"/>
  <c r="AC47" i="74"/>
  <c r="AK47" i="74"/>
  <c r="AS47" i="74"/>
  <c r="BA47" i="74"/>
  <c r="AD47" i="74"/>
  <c r="AL47" i="74"/>
  <c r="AT47" i="74"/>
  <c r="BB47" i="74"/>
  <c r="AK50" i="74"/>
  <c r="AS50" i="74"/>
  <c r="AI46" i="74"/>
  <c r="AQ46" i="74"/>
  <c r="AY46" i="74"/>
  <c r="AC49" i="74"/>
  <c r="AK49" i="74"/>
  <c r="AS49" i="74"/>
  <c r="AV52" i="74"/>
  <c r="BD52" i="74"/>
  <c r="AD45" i="74"/>
  <c r="AL45" i="74"/>
  <c r="AT45" i="74"/>
  <c r="BB45" i="74"/>
  <c r="AH49" i="74"/>
  <c r="AP49" i="74"/>
  <c r="AX49" i="74"/>
  <c r="AF45" i="74"/>
  <c r="AN45" i="74"/>
  <c r="AV45" i="74"/>
  <c r="BD45" i="74"/>
  <c r="AH46" i="74"/>
  <c r="AP46" i="74"/>
  <c r="AX46" i="74"/>
  <c r="AC50" i="74"/>
  <c r="BA50" i="74"/>
  <c r="BA49" i="74"/>
  <c r="AD50" i="74"/>
  <c r="AL50" i="74"/>
  <c r="AT50" i="74"/>
  <c r="BB50" i="74"/>
  <c r="AF52" i="74"/>
  <c r="AN52" i="74"/>
  <c r="AB46" i="74"/>
  <c r="AJ46" i="74"/>
  <c r="AR46" i="74"/>
  <c r="AZ46" i="74"/>
  <c r="AD46" i="74"/>
  <c r="AL46" i="74"/>
  <c r="AT46" i="74"/>
  <c r="BB46" i="74"/>
  <c r="AF49" i="74"/>
  <c r="AN49" i="74"/>
  <c r="AV49" i="74"/>
  <c r="BD49" i="74"/>
  <c r="AE47" i="74"/>
  <c r="AM47" i="74"/>
  <c r="AU47" i="74"/>
  <c r="BC47" i="74"/>
  <c r="AF46" i="74"/>
  <c r="AN46" i="74"/>
  <c r="AV46" i="74"/>
  <c r="BD46" i="74"/>
  <c r="AI50" i="74"/>
  <c r="AQ50" i="74"/>
  <c r="AY50" i="74"/>
  <c r="AC52" i="74"/>
  <c r="AK52" i="74"/>
  <c r="AS52" i="74"/>
  <c r="BA52" i="74"/>
  <c r="AF47" i="74"/>
  <c r="AN47" i="74"/>
  <c r="AV47" i="74"/>
  <c r="BD47" i="74"/>
  <c r="AG47" i="74"/>
  <c r="AO47" i="74"/>
  <c r="AW47" i="74"/>
  <c r="BE47" i="74"/>
  <c r="AB49" i="74"/>
  <c r="AJ49" i="74"/>
  <c r="AR49" i="74"/>
  <c r="AZ49" i="74"/>
  <c r="AG45" i="74"/>
  <c r="AO45" i="74"/>
  <c r="AW45" i="74"/>
  <c r="BE45" i="74"/>
  <c r="AH47" i="74"/>
  <c r="AP47" i="74"/>
  <c r="AX47" i="74"/>
  <c r="AH45" i="74"/>
  <c r="AP45" i="74"/>
  <c r="AX45" i="74"/>
  <c r="AD49" i="74"/>
  <c r="AL49" i="74"/>
  <c r="AT49" i="74"/>
  <c r="BB49" i="74"/>
  <c r="AE50" i="74"/>
  <c r="AM50" i="74"/>
  <c r="AU50" i="74"/>
  <c r="BC50" i="74"/>
  <c r="AG52" i="74"/>
  <c r="AO52" i="74"/>
  <c r="AW52" i="74"/>
  <c r="BE52" i="74"/>
  <c r="AS46" i="74"/>
  <c r="AG50" i="74"/>
  <c r="AO50" i="74"/>
  <c r="AW50" i="74"/>
  <c r="BE50" i="74"/>
  <c r="AI52" i="74"/>
  <c r="AX52" i="74"/>
  <c r="AP52" i="74"/>
  <c r="AV48" i="76" l="1"/>
  <c r="BA63" i="76"/>
  <c r="AC48" i="76"/>
  <c r="BB63" i="76"/>
  <c r="AZ63" i="76"/>
  <c r="AY63" i="76"/>
  <c r="BE63" i="76"/>
  <c r="BD48" i="76"/>
  <c r="BD63" i="76"/>
  <c r="BC63" i="76"/>
  <c r="AY48" i="76"/>
  <c r="AF48" i="76"/>
  <c r="AM48" i="76"/>
  <c r="AE48" i="76"/>
  <c r="AQ48" i="76"/>
  <c r="BC48" i="76"/>
  <c r="BA48" i="76"/>
  <c r="BB48" i="76"/>
  <c r="BE48" i="76"/>
  <c r="AU48" i="76"/>
  <c r="AI48" i="76"/>
  <c r="AN48" i="76"/>
  <c r="AG48" i="76"/>
  <c r="AO48" i="76"/>
  <c r="AW48" i="76"/>
  <c r="AH48" i="76"/>
  <c r="AJ48" i="76"/>
  <c r="AP48" i="76"/>
  <c r="AZ48" i="76"/>
  <c r="AR48" i="76"/>
  <c r="AD48" i="76"/>
  <c r="AX48" i="76"/>
  <c r="AT48" i="76"/>
  <c r="AL48" i="76"/>
  <c r="AB17" i="118"/>
  <c r="AC17" i="118" s="1"/>
  <c r="AD17" i="118" s="1"/>
  <c r="AE17" i="118" s="1"/>
  <c r="AF17" i="118" s="1"/>
  <c r="AG17" i="118" s="1"/>
  <c r="AH17" i="118" s="1"/>
  <c r="AI17" i="118" s="1"/>
  <c r="AJ17" i="118" s="1"/>
  <c r="AK17" i="118" s="1"/>
  <c r="AL17" i="118" s="1"/>
  <c r="AM17" i="118" s="1"/>
  <c r="AN17" i="118" s="1"/>
  <c r="AO17" i="118" s="1"/>
  <c r="AP17" i="118" s="1"/>
  <c r="AQ17" i="118" s="1"/>
  <c r="AR17" i="118" s="1"/>
  <c r="AS17" i="118" s="1"/>
  <c r="AT17" i="118" s="1"/>
  <c r="AU17" i="118" s="1"/>
  <c r="AV17" i="118" s="1"/>
  <c r="AW17" i="118" s="1"/>
  <c r="AX17" i="118" s="1"/>
  <c r="AY17" i="118" s="1"/>
  <c r="AZ17" i="118" s="1"/>
  <c r="BA17" i="118" s="1"/>
  <c r="BB17" i="118" s="1"/>
  <c r="BC17" i="118" s="1"/>
  <c r="BD17" i="118" s="1"/>
  <c r="BE17" i="118" s="1"/>
  <c r="AB27" i="118"/>
  <c r="AC27" i="118" s="1"/>
  <c r="AD27" i="118" s="1"/>
  <c r="AE27" i="118" s="1"/>
  <c r="AF27" i="118" s="1"/>
  <c r="AG27" i="118" s="1"/>
  <c r="AH27" i="118" s="1"/>
  <c r="AI27" i="118" s="1"/>
  <c r="AJ27" i="118" s="1"/>
  <c r="AK27" i="118" s="1"/>
  <c r="AL27" i="118" s="1"/>
  <c r="AM27" i="118" s="1"/>
  <c r="AN27" i="118" s="1"/>
  <c r="AO27" i="118" s="1"/>
  <c r="AP27" i="118" s="1"/>
  <c r="AQ27" i="118" s="1"/>
  <c r="AR27" i="118" s="1"/>
  <c r="AS27" i="118" s="1"/>
  <c r="AT27" i="118" s="1"/>
  <c r="AU27" i="118" s="1"/>
  <c r="AV27" i="118" s="1"/>
  <c r="AW27" i="118" s="1"/>
  <c r="AX27" i="118" s="1"/>
  <c r="AY27" i="118" s="1"/>
  <c r="AZ27" i="118" s="1"/>
  <c r="BA27" i="118" s="1"/>
  <c r="BB27" i="118" s="1"/>
  <c r="BC27" i="118" s="1"/>
  <c r="BD27" i="118" s="1"/>
  <c r="BE27" i="118" s="1"/>
  <c r="AB4" i="118"/>
  <c r="AC4" i="118" s="1"/>
  <c r="AD4" i="118" s="1"/>
  <c r="AE4" i="118" s="1"/>
  <c r="AF4" i="118" s="1"/>
  <c r="AG4" i="118" s="1"/>
  <c r="AH4" i="118" s="1"/>
  <c r="AI4" i="118" s="1"/>
  <c r="AJ4" i="118" s="1"/>
  <c r="AK4" i="118" s="1"/>
  <c r="AL4" i="118" s="1"/>
  <c r="AM4" i="118" s="1"/>
  <c r="AN4" i="118" s="1"/>
  <c r="AO4" i="118" s="1"/>
  <c r="AP4" i="118" s="1"/>
  <c r="AQ4" i="118" s="1"/>
  <c r="AR4" i="118" s="1"/>
  <c r="AS4" i="118" s="1"/>
  <c r="AT4" i="118" s="1"/>
  <c r="AU4" i="118" s="1"/>
  <c r="AV4" i="118" s="1"/>
  <c r="AW4" i="118" s="1"/>
  <c r="AX4" i="118" s="1"/>
  <c r="AY4" i="118" s="1"/>
  <c r="AZ4" i="118" s="1"/>
  <c r="BA4" i="118" s="1"/>
  <c r="BB4" i="118" s="1"/>
  <c r="BC4" i="118" s="1"/>
  <c r="BD4" i="118" s="1"/>
  <c r="BE4" i="118" s="1"/>
  <c r="AB17" i="117"/>
  <c r="AC17" i="117" s="1"/>
  <c r="AD17" i="117" s="1"/>
  <c r="AE17" i="117" s="1"/>
  <c r="AF17" i="117" s="1"/>
  <c r="AG17" i="117" s="1"/>
  <c r="AH17" i="117" s="1"/>
  <c r="AI17" i="117" s="1"/>
  <c r="AJ17" i="117" s="1"/>
  <c r="AK17" i="117" s="1"/>
  <c r="AL17" i="117" s="1"/>
  <c r="AM17" i="117" s="1"/>
  <c r="AN17" i="117" s="1"/>
  <c r="AO17" i="117" s="1"/>
  <c r="AP17" i="117" s="1"/>
  <c r="AQ17" i="117" s="1"/>
  <c r="AR17" i="117" s="1"/>
  <c r="AS17" i="117" s="1"/>
  <c r="AT17" i="117" s="1"/>
  <c r="AU17" i="117" s="1"/>
  <c r="AV17" i="117" s="1"/>
  <c r="AW17" i="117" s="1"/>
  <c r="AX17" i="117" s="1"/>
  <c r="AY17" i="117" s="1"/>
  <c r="AZ17" i="117" s="1"/>
  <c r="BA17" i="117" s="1"/>
  <c r="BB17" i="117" s="1"/>
  <c r="BC17" i="117" s="1"/>
  <c r="BD17" i="117" s="1"/>
  <c r="BE17" i="117" s="1"/>
  <c r="AB27" i="117"/>
  <c r="AC27" i="117" s="1"/>
  <c r="AD27" i="117" s="1"/>
  <c r="AE27" i="117" s="1"/>
  <c r="AF27" i="117" s="1"/>
  <c r="AG27" i="117" s="1"/>
  <c r="AH27" i="117" s="1"/>
  <c r="AI27" i="117" s="1"/>
  <c r="AJ27" i="117" s="1"/>
  <c r="AK27" i="117" s="1"/>
  <c r="AL27" i="117" s="1"/>
  <c r="AM27" i="117" s="1"/>
  <c r="AN27" i="117" s="1"/>
  <c r="AO27" i="117" s="1"/>
  <c r="AP27" i="117" s="1"/>
  <c r="AQ27" i="117" s="1"/>
  <c r="AR27" i="117" s="1"/>
  <c r="AS27" i="117" s="1"/>
  <c r="AT27" i="117" s="1"/>
  <c r="AU27" i="117" s="1"/>
  <c r="AV27" i="117" s="1"/>
  <c r="AW27" i="117" s="1"/>
  <c r="AX27" i="117" s="1"/>
  <c r="AY27" i="117" s="1"/>
  <c r="AZ27" i="117" s="1"/>
  <c r="BA27" i="117" s="1"/>
  <c r="BB27" i="117" s="1"/>
  <c r="BC27" i="117" s="1"/>
  <c r="BD27" i="117" s="1"/>
  <c r="BE27" i="117" s="1"/>
  <c r="AB4" i="117"/>
  <c r="AC4" i="117" s="1"/>
  <c r="AD4" i="117" s="1"/>
  <c r="AE4" i="117" s="1"/>
  <c r="AF4" i="117" s="1"/>
  <c r="AG4" i="117" s="1"/>
  <c r="AH4" i="117" s="1"/>
  <c r="AI4" i="117" s="1"/>
  <c r="AJ4" i="117" s="1"/>
  <c r="AK4" i="117" s="1"/>
  <c r="AL4" i="117" s="1"/>
  <c r="AM4" i="117" s="1"/>
  <c r="AN4" i="117" s="1"/>
  <c r="AO4" i="117" s="1"/>
  <c r="AP4" i="117" s="1"/>
  <c r="AQ4" i="117" s="1"/>
  <c r="AR4" i="117" s="1"/>
  <c r="AS4" i="117" s="1"/>
  <c r="AT4" i="117" s="1"/>
  <c r="AU4" i="117" s="1"/>
  <c r="AV4" i="117" s="1"/>
  <c r="AW4" i="117" s="1"/>
  <c r="AX4" i="117" s="1"/>
  <c r="AY4" i="117" s="1"/>
  <c r="AZ4" i="117" s="1"/>
  <c r="BA4" i="117" s="1"/>
  <c r="BB4" i="117" s="1"/>
  <c r="BC4" i="117" s="1"/>
  <c r="BD4" i="117" s="1"/>
  <c r="BE4" i="117" s="1"/>
  <c r="Y154" i="113"/>
  <c r="X154" i="113"/>
  <c r="X146" i="113" s="1"/>
  <c r="X148" i="113" s="1"/>
  <c r="AG17" i="116"/>
  <c r="AA15" i="116"/>
  <c r="AB15" i="116"/>
  <c r="AC15" i="116"/>
  <c r="AD15" i="116"/>
  <c r="AE15" i="116"/>
  <c r="AF15" i="116"/>
  <c r="AG15" i="116"/>
  <c r="Z15" i="116"/>
  <c r="AB14" i="116"/>
  <c r="AC14" i="116"/>
  <c r="AD14" i="116"/>
  <c r="AE14" i="116"/>
  <c r="AF14" i="116"/>
  <c r="AG14" i="116"/>
  <c r="AA11" i="116"/>
  <c r="AB11" i="116"/>
  <c r="AC11" i="116"/>
  <c r="AD11" i="116"/>
  <c r="AE11" i="116"/>
  <c r="AF11" i="116"/>
  <c r="AG11" i="116"/>
  <c r="G13" i="116" l="1"/>
  <c r="AA13" i="116" s="1"/>
  <c r="AA14" i="116"/>
  <c r="G16" i="116"/>
  <c r="AA16" i="116" s="1"/>
  <c r="AA17" i="116"/>
  <c r="Q11" i="116"/>
  <c r="Q12" i="116" s="1"/>
  <c r="Z11" i="116"/>
  <c r="F13" i="116"/>
  <c r="Z13" i="116" s="1"/>
  <c r="Z14" i="116"/>
  <c r="F16" i="116"/>
  <c r="Z16" i="116" s="1"/>
  <c r="Z17" i="116"/>
  <c r="AH14" i="116"/>
  <c r="AH15" i="116"/>
  <c r="M16" i="116"/>
  <c r="AG16" i="116" s="1"/>
  <c r="AI11" i="116"/>
  <c r="L16" i="116"/>
  <c r="AF16" i="116" s="1"/>
  <c r="AF17" i="116"/>
  <c r="K16" i="116"/>
  <c r="AE16" i="116" s="1"/>
  <c r="AE17" i="116"/>
  <c r="J16" i="116"/>
  <c r="AD16" i="116" s="1"/>
  <c r="AD17" i="116"/>
  <c r="H16" i="116"/>
  <c r="AB16" i="116" s="1"/>
  <c r="AB17" i="116"/>
  <c r="I16" i="116"/>
  <c r="AC16" i="116" s="1"/>
  <c r="AC17" i="116"/>
  <c r="AX24" i="118"/>
  <c r="AK24" i="118"/>
  <c r="AS24" i="118"/>
  <c r="BA24" i="118"/>
  <c r="AG24" i="118"/>
  <c r="AO24" i="118"/>
  <c r="AW24" i="118"/>
  <c r="BE24" i="118"/>
  <c r="AJ24" i="118"/>
  <c r="AR24" i="118"/>
  <c r="BA34" i="117"/>
  <c r="AN24" i="117"/>
  <c r="AV24" i="117"/>
  <c r="AF24" i="117"/>
  <c r="BD24" i="117"/>
  <c r="AG24" i="117"/>
  <c r="AO24" i="117"/>
  <c r="AW24" i="117"/>
  <c r="BE24" i="117"/>
  <c r="Q14" i="116"/>
  <c r="Q15" i="116"/>
  <c r="AK15" i="116" s="1"/>
  <c r="Q17" i="116"/>
  <c r="AK17" i="116" s="1"/>
  <c r="BB34" i="117"/>
  <c r="AH24" i="117"/>
  <c r="AL24" i="118"/>
  <c r="AT24" i="118"/>
  <c r="BB24" i="118"/>
  <c r="AP24" i="117"/>
  <c r="AM24" i="118"/>
  <c r="AU24" i="118"/>
  <c r="BC24" i="118"/>
  <c r="AX24" i="117"/>
  <c r="AF24" i="118"/>
  <c r="AN24" i="118"/>
  <c r="AV24" i="118"/>
  <c r="BD24" i="118"/>
  <c r="AH24" i="118"/>
  <c r="AY34" i="117"/>
  <c r="AP24" i="118"/>
  <c r="AY34" i="118"/>
  <c r="AI24" i="118"/>
  <c r="AQ24" i="118"/>
  <c r="AY24" i="118"/>
  <c r="AZ34" i="118"/>
  <c r="AZ24" i="118"/>
  <c r="BA34" i="118"/>
  <c r="BB34" i="118"/>
  <c r="BC34" i="118"/>
  <c r="BD34" i="118"/>
  <c r="BE34" i="118"/>
  <c r="AB24" i="117"/>
  <c r="AJ24" i="117"/>
  <c r="AR24" i="117"/>
  <c r="AZ34" i="117"/>
  <c r="AZ24" i="117"/>
  <c r="BC34" i="117"/>
  <c r="AI24" i="117"/>
  <c r="AQ24" i="117"/>
  <c r="AY24" i="117"/>
  <c r="BD34" i="117"/>
  <c r="BE34" i="117"/>
  <c r="AC24" i="117"/>
  <c r="AK24" i="117"/>
  <c r="AS24" i="117"/>
  <c r="BA24" i="117"/>
  <c r="AD24" i="117"/>
  <c r="AL24" i="117"/>
  <c r="AT24" i="117"/>
  <c r="BB24" i="117"/>
  <c r="AE24" i="117"/>
  <c r="AM24" i="117"/>
  <c r="AU24" i="117"/>
  <c r="BC24" i="117"/>
  <c r="J13" i="116"/>
  <c r="AD13" i="116" s="1"/>
  <c r="K13" i="116"/>
  <c r="AE13" i="116" s="1"/>
  <c r="M13" i="116"/>
  <c r="AG13" i="116" s="1"/>
  <c r="I13" i="116"/>
  <c r="AC13" i="116" s="1"/>
  <c r="H13" i="116"/>
  <c r="AB13" i="116" s="1"/>
  <c r="L13" i="116"/>
  <c r="AF13" i="116" s="1"/>
  <c r="AI15" i="116"/>
  <c r="AI14" i="116"/>
  <c r="AH17" i="116"/>
  <c r="AI17" i="116"/>
  <c r="AH11" i="116"/>
  <c r="AK14" i="116" l="1"/>
  <c r="Q13" i="116"/>
  <c r="AI16" i="116"/>
  <c r="AK11" i="116"/>
  <c r="AH13" i="116"/>
  <c r="AH16" i="116"/>
  <c r="Q16" i="116"/>
  <c r="AK16" i="116" s="1"/>
  <c r="AM17" i="116"/>
  <c r="AL17" i="116"/>
  <c r="AM15" i="116"/>
  <c r="AL15" i="116"/>
  <c r="AM14" i="116"/>
  <c r="AL14" i="116"/>
  <c r="AK13" i="116"/>
  <c r="AI13" i="116"/>
  <c r="AK12" i="116" l="1"/>
  <c r="AL12" i="116"/>
  <c r="AM12" i="116"/>
  <c r="AM13" i="116"/>
  <c r="AL13" i="116"/>
  <c r="AM16" i="116"/>
  <c r="AL16" i="116"/>
  <c r="AA10" i="116"/>
  <c r="AB10" i="116"/>
  <c r="AC10" i="116"/>
  <c r="AD10" i="116"/>
  <c r="AE10" i="116"/>
  <c r="AF10" i="116"/>
  <c r="Z10" i="116"/>
  <c r="AF9" i="116" l="1"/>
  <c r="AE9" i="116"/>
  <c r="AD9" i="116"/>
  <c r="AA9" i="116"/>
  <c r="Z9" i="116"/>
  <c r="AC9" i="116"/>
  <c r="AB9" i="116"/>
  <c r="G8" i="116"/>
  <c r="L8" i="116"/>
  <c r="I8" i="116"/>
  <c r="H8" i="116"/>
  <c r="F8" i="116"/>
  <c r="F18" i="116" s="1"/>
  <c r="K8" i="116"/>
  <c r="J8" i="116"/>
  <c r="I18" i="116" l="1"/>
  <c r="AC8" i="116"/>
  <c r="Z18" i="116"/>
  <c r="Z8" i="116"/>
  <c r="H18" i="116"/>
  <c r="AB8" i="116"/>
  <c r="L18" i="116"/>
  <c r="AF8" i="116"/>
  <c r="G18" i="116"/>
  <c r="AA8" i="116"/>
  <c r="K18" i="116"/>
  <c r="AE8" i="116"/>
  <c r="J18" i="116"/>
  <c r="AD8" i="116"/>
  <c r="AD18" i="116" l="1"/>
  <c r="AE18" i="116"/>
  <c r="AA18" i="116"/>
  <c r="AC18" i="116"/>
  <c r="AB18" i="116"/>
  <c r="AF18" i="116"/>
  <c r="AG9" i="116"/>
  <c r="AG10" i="116"/>
  <c r="AI10" i="116"/>
  <c r="AH10" i="116"/>
  <c r="Q10" i="116"/>
  <c r="AM10" i="116" s="1"/>
  <c r="Q9" i="116"/>
  <c r="M8" i="116"/>
  <c r="AG8" i="116" s="1"/>
  <c r="AH9" i="116" l="1"/>
  <c r="AI9" i="116"/>
  <c r="Q8" i="116"/>
  <c r="AK8" i="116" s="1"/>
  <c r="AK9" i="116"/>
  <c r="AL10" i="116"/>
  <c r="AK10" i="116"/>
  <c r="AM9" i="116"/>
  <c r="AL9" i="116"/>
  <c r="M18" i="116"/>
  <c r="AH8" i="116"/>
  <c r="AI8" i="116"/>
  <c r="AG18" i="116" l="1"/>
  <c r="AV45" i="76"/>
  <c r="AG45" i="76"/>
  <c r="AO45" i="76"/>
  <c r="AW45" i="76"/>
  <c r="AC47" i="76"/>
  <c r="AK47" i="76"/>
  <c r="AS47" i="76"/>
  <c r="AH45" i="76"/>
  <c r="AP45" i="76"/>
  <c r="AX45" i="76"/>
  <c r="AB45" i="76"/>
  <c r="AJ45" i="76"/>
  <c r="AR45" i="76"/>
  <c r="AF47" i="76"/>
  <c r="AN47" i="76"/>
  <c r="AV47" i="76"/>
  <c r="AC45" i="76"/>
  <c r="AK45" i="76"/>
  <c r="AS45" i="76"/>
  <c r="AG47" i="76"/>
  <c r="AO47" i="76"/>
  <c r="AW47" i="76"/>
  <c r="AL45" i="76"/>
  <c r="AT45" i="76"/>
  <c r="AH47" i="76"/>
  <c r="AP47" i="76"/>
  <c r="AX47" i="76"/>
  <c r="AL8" i="116"/>
  <c r="Q18" i="116"/>
  <c r="AK18" i="116" s="1"/>
  <c r="AM8" i="116"/>
  <c r="BE79" i="65"/>
  <c r="AI18" i="116" l="1"/>
  <c r="BE35" i="102"/>
  <c r="AH18" i="116"/>
  <c r="AI53" i="74"/>
  <c r="AG51" i="74"/>
  <c r="AR47" i="76"/>
  <c r="AE47" i="76"/>
  <c r="AQ45" i="76"/>
  <c r="AJ47" i="76"/>
  <c r="AW51" i="74"/>
  <c r="AJ53" i="74"/>
  <c r="AD45" i="76"/>
  <c r="AI45" i="76"/>
  <c r="AO51" i="74"/>
  <c r="AU47" i="76"/>
  <c r="AL47" i="76"/>
  <c r="AF45" i="76"/>
  <c r="AM45" i="76"/>
  <c r="AQ53" i="74"/>
  <c r="AZ70" i="74"/>
  <c r="AZ53" i="74"/>
  <c r="BA53" i="74"/>
  <c r="BA70" i="74"/>
  <c r="BB70" i="74"/>
  <c r="BB53" i="74"/>
  <c r="BC53" i="74"/>
  <c r="BC70" i="74"/>
  <c r="BD53" i="74"/>
  <c r="BD70" i="74"/>
  <c r="BE53" i="74"/>
  <c r="BE70" i="74"/>
  <c r="BA62" i="76"/>
  <c r="BA47" i="76"/>
  <c r="AZ47" i="76"/>
  <c r="AZ62" i="76"/>
  <c r="AE45" i="76"/>
  <c r="AY53" i="74"/>
  <c r="AY70" i="74"/>
  <c r="AB51" i="74"/>
  <c r="AC51" i="74"/>
  <c r="AD51" i="74"/>
  <c r="AE51" i="74"/>
  <c r="AF51" i="74"/>
  <c r="BB62" i="76"/>
  <c r="BB47" i="76"/>
  <c r="AH51" i="74"/>
  <c r="AI51" i="74"/>
  <c r="AJ51" i="74"/>
  <c r="AK51" i="74"/>
  <c r="AL51" i="74"/>
  <c r="AM51" i="74"/>
  <c r="AN51" i="74"/>
  <c r="BE62" i="76"/>
  <c r="BE47" i="76"/>
  <c r="BD62" i="76"/>
  <c r="BD47" i="76"/>
  <c r="BC62" i="76"/>
  <c r="BC47" i="76"/>
  <c r="AT47" i="76"/>
  <c r="AY62" i="76"/>
  <c r="AY47" i="76"/>
  <c r="AP51" i="74"/>
  <c r="AQ51" i="74"/>
  <c r="AR51" i="74"/>
  <c r="AS51" i="74"/>
  <c r="AT51" i="74"/>
  <c r="AU51" i="74"/>
  <c r="AV51" i="74"/>
  <c r="AB47" i="76"/>
  <c r="AQ47" i="76"/>
  <c r="AX51" i="74"/>
  <c r="AY51" i="74"/>
  <c r="AY68" i="74"/>
  <c r="AZ68" i="74"/>
  <c r="AZ51" i="74"/>
  <c r="BA51" i="74"/>
  <c r="BA68" i="74"/>
  <c r="BB51" i="74"/>
  <c r="BB68" i="74"/>
  <c r="BC68" i="74"/>
  <c r="BC51" i="74"/>
  <c r="BD68" i="74"/>
  <c r="BD51" i="74"/>
  <c r="AM47" i="76"/>
  <c r="AD47" i="76"/>
  <c r="BE60" i="76"/>
  <c r="BE45" i="76"/>
  <c r="BD45" i="76"/>
  <c r="BD60" i="76"/>
  <c r="AI47" i="76"/>
  <c r="BE51" i="74"/>
  <c r="BE68" i="74"/>
  <c r="AB53" i="74"/>
  <c r="AC53" i="74"/>
  <c r="AD53" i="74"/>
  <c r="AE53" i="74"/>
  <c r="AF53" i="74"/>
  <c r="AG53" i="74"/>
  <c r="AH53" i="74"/>
  <c r="BC60" i="76"/>
  <c r="BC45" i="76"/>
  <c r="AK53" i="74"/>
  <c r="AL53" i="74"/>
  <c r="AM53" i="74"/>
  <c r="AN53" i="74"/>
  <c r="AO53" i="74"/>
  <c r="AP53" i="74"/>
  <c r="BB60" i="76"/>
  <c r="BB45" i="76"/>
  <c r="BA60" i="76"/>
  <c r="BA45" i="76"/>
  <c r="AZ60" i="76"/>
  <c r="AZ45" i="76"/>
  <c r="AY60" i="76"/>
  <c r="AY45" i="76"/>
  <c r="AN45" i="76"/>
  <c r="AU45" i="76"/>
  <c r="AR53" i="74"/>
  <c r="AS53" i="74"/>
  <c r="AT53" i="74"/>
  <c r="AU53" i="74"/>
  <c r="AV53" i="74"/>
  <c r="AW53" i="74"/>
  <c r="AX53" i="74"/>
  <c r="AL18" i="116"/>
  <c r="AM18" i="116"/>
  <c r="BE52" i="102"/>
  <c r="BE24" i="102"/>
  <c r="BE44" i="102"/>
  <c r="BE19" i="102"/>
  <c r="BE41" i="102"/>
  <c r="BE30" i="102"/>
  <c r="BE29" i="102" s="1"/>
  <c r="BE11" i="102"/>
  <c r="BE7" i="102"/>
  <c r="BE6" i="102" l="1"/>
  <c r="BE56" i="102" s="1"/>
  <c r="BE59" i="102" l="1"/>
  <c r="BE57" i="102"/>
  <c r="BE58" i="102"/>
  <c r="CA86" i="113" l="1"/>
  <c r="CA82" i="113"/>
  <c r="CA77" i="113"/>
  <c r="CA73" i="113"/>
  <c r="AB37" i="76" l="1"/>
  <c r="AB39" i="76"/>
  <c r="AD44" i="74" l="1"/>
  <c r="BE58" i="74"/>
  <c r="BD61" i="74"/>
  <c r="BE61" i="74"/>
  <c r="AU44" i="74"/>
  <c r="AF48" i="74"/>
  <c r="AN48" i="74"/>
  <c r="AV48" i="74"/>
  <c r="AP42" i="74"/>
  <c r="AI43" i="74"/>
  <c r="AQ43" i="74"/>
  <c r="BE65" i="74"/>
  <c r="BA60" i="74"/>
  <c r="BB60" i="74"/>
  <c r="AG26" i="66"/>
  <c r="AO26" i="66"/>
  <c r="AW26" i="66"/>
  <c r="BE26" i="66"/>
  <c r="BC60" i="74"/>
  <c r="AP26" i="66"/>
  <c r="AX26" i="66"/>
  <c r="BD60" i="74"/>
  <c r="BC44" i="74"/>
  <c r="BC61" i="74"/>
  <c r="BD48" i="74"/>
  <c r="BD65" i="74"/>
  <c r="AH41" i="74"/>
  <c r="AX41" i="74"/>
  <c r="AQ42" i="74"/>
  <c r="AB43" i="74"/>
  <c r="AR43" i="74"/>
  <c r="AY65" i="74"/>
  <c r="AZ58" i="74"/>
  <c r="AZ65" i="74"/>
  <c r="BA58" i="74"/>
  <c r="AZ61" i="74"/>
  <c r="BA65" i="74"/>
  <c r="BB58" i="74"/>
  <c r="BB61" i="74"/>
  <c r="BC65" i="74"/>
  <c r="BD58" i="74"/>
  <c r="BE59" i="74"/>
  <c r="AY43" i="74"/>
  <c r="AY60" i="74"/>
  <c r="AI42" i="74"/>
  <c r="AY42" i="74"/>
  <c r="AY59" i="74"/>
  <c r="AJ43" i="74"/>
  <c r="AZ43" i="74"/>
  <c r="AZ60" i="74"/>
  <c r="AY58" i="74"/>
  <c r="AZ59" i="74"/>
  <c r="BA59" i="74"/>
  <c r="AY61" i="74"/>
  <c r="BB59" i="74"/>
  <c r="BC59" i="74"/>
  <c r="BA61" i="74"/>
  <c r="BB65" i="74"/>
  <c r="BC58" i="74"/>
  <c r="BD59" i="74"/>
  <c r="BE60" i="74"/>
  <c r="AN42" i="74"/>
  <c r="AV42" i="74"/>
  <c r="BD42" i="74"/>
  <c r="AG43" i="74"/>
  <c r="AW43" i="74"/>
  <c r="BE43" i="74"/>
  <c r="AL44" i="74"/>
  <c r="AH44" i="74"/>
  <c r="AP44" i="74"/>
  <c r="AX44" i="74"/>
  <c r="AI48" i="74"/>
  <c r="AQ48" i="74"/>
  <c r="AY48" i="74"/>
  <c r="AB41" i="74"/>
  <c r="AJ41" i="74"/>
  <c r="AR41" i="74"/>
  <c r="AZ41" i="74"/>
  <c r="AC42" i="74"/>
  <c r="AK42" i="74"/>
  <c r="AS42" i="74"/>
  <c r="BA42" i="74"/>
  <c r="AD43" i="74"/>
  <c r="AL43" i="74"/>
  <c r="AT43" i="74"/>
  <c r="BB43" i="74"/>
  <c r="AT44" i="74"/>
  <c r="BB44" i="74"/>
  <c r="AE48" i="74"/>
  <c r="AM48" i="74"/>
  <c r="AU48" i="74"/>
  <c r="AG44" i="74"/>
  <c r="AO44" i="74"/>
  <c r="AW44" i="74"/>
  <c r="BE44" i="74"/>
  <c r="AH48" i="74"/>
  <c r="AP48" i="74"/>
  <c r="AX48" i="74"/>
  <c r="AQ41" i="74"/>
  <c r="BC48" i="74"/>
  <c r="AF41" i="74"/>
  <c r="AN41" i="74"/>
  <c r="AV41" i="74"/>
  <c r="BD41" i="74"/>
  <c r="AG42" i="74"/>
  <c r="AE44" i="74"/>
  <c r="AG41" i="74"/>
  <c r="AQ44" i="74"/>
  <c r="AR48" i="74"/>
  <c r="AS41" i="74"/>
  <c r="AM43" i="74"/>
  <c r="AF44" i="74"/>
  <c r="AN44" i="74"/>
  <c r="AV44" i="74"/>
  <c r="BD44" i="74"/>
  <c r="AG48" i="74"/>
  <c r="AO48" i="74"/>
  <c r="AW48" i="74"/>
  <c r="BE48" i="74"/>
  <c r="AP41" i="74"/>
  <c r="AY44" i="74"/>
  <c r="AZ48" i="74"/>
  <c r="BA41" i="74"/>
  <c r="AE43" i="74"/>
  <c r="AI41" i="74"/>
  <c r="AY41" i="74"/>
  <c r="AB42" i="74"/>
  <c r="AJ42" i="74"/>
  <c r="AR42" i="74"/>
  <c r="AZ42" i="74"/>
  <c r="AC43" i="74"/>
  <c r="AK43" i="74"/>
  <c r="AS43" i="74"/>
  <c r="BA43" i="74"/>
  <c r="AT42" i="74"/>
  <c r="AB44" i="74"/>
  <c r="AJ44" i="74"/>
  <c r="AR44" i="74"/>
  <c r="AZ44" i="74"/>
  <c r="AC48" i="74"/>
  <c r="AK48" i="74"/>
  <c r="AS48" i="74"/>
  <c r="BA48" i="74"/>
  <c r="AD41" i="74"/>
  <c r="AL41" i="74"/>
  <c r="AT41" i="74"/>
  <c r="BB41" i="74"/>
  <c r="AE42" i="74"/>
  <c r="AM42" i="74"/>
  <c r="AU42" i="74"/>
  <c r="BC42" i="74"/>
  <c r="AF43" i="74"/>
  <c r="AN43" i="74"/>
  <c r="AV43" i="74"/>
  <c r="BD43" i="74"/>
  <c r="AI44" i="74"/>
  <c r="BB42" i="74"/>
  <c r="AC44" i="74"/>
  <c r="AK44" i="74"/>
  <c r="AS44" i="74"/>
  <c r="BA44" i="74"/>
  <c r="AD48" i="74"/>
  <c r="AL48" i="74"/>
  <c r="AT48" i="74"/>
  <c r="BB48" i="74"/>
  <c r="AE41" i="74"/>
  <c r="AM41" i="74"/>
  <c r="AU41" i="74"/>
  <c r="BC41" i="74"/>
  <c r="AF42" i="74"/>
  <c r="AO43" i="74"/>
  <c r="AJ48" i="74"/>
  <c r="AK41" i="74"/>
  <c r="AL42" i="74"/>
  <c r="AU43" i="74"/>
  <c r="AO42" i="74"/>
  <c r="AW42" i="74"/>
  <c r="BE42" i="74"/>
  <c r="AH43" i="74"/>
  <c r="AP43" i="74"/>
  <c r="AX43" i="74"/>
  <c r="AB48" i="74"/>
  <c r="AC41" i="74"/>
  <c r="AD42" i="74"/>
  <c r="BC43" i="74"/>
  <c r="AM44" i="74"/>
  <c r="AO41" i="74"/>
  <c r="AW41" i="74"/>
  <c r="BE41" i="74"/>
  <c r="AH42" i="74"/>
  <c r="AX42" i="74"/>
  <c r="AA25" i="76"/>
  <c r="AF28" i="74"/>
  <c r="AN28" i="74"/>
  <c r="AV28" i="74"/>
  <c r="AE28" i="74"/>
  <c r="AM28" i="74"/>
  <c r="BD28" i="74"/>
  <c r="AU28" i="74"/>
  <c r="BC28" i="74"/>
  <c r="AG28" i="74"/>
  <c r="AG54" i="74" s="1"/>
  <c r="AO28" i="74"/>
  <c r="AO54" i="74" s="1"/>
  <c r="AW28" i="74"/>
  <c r="BE28" i="74"/>
  <c r="AP28" i="74"/>
  <c r="AA28" i="74"/>
  <c r="AI28" i="74"/>
  <c r="AQ28" i="74"/>
  <c r="AY28" i="74"/>
  <c r="AX28" i="74"/>
  <c r="AB28" i="74"/>
  <c r="AJ28" i="74"/>
  <c r="AR28" i="74"/>
  <c r="AZ28" i="74"/>
  <c r="AC28" i="74"/>
  <c r="AK28" i="74"/>
  <c r="AS28" i="74"/>
  <c r="BA28" i="74"/>
  <c r="BA71" i="74" s="1"/>
  <c r="AD28" i="74"/>
  <c r="AL28" i="74"/>
  <c r="AT28" i="74"/>
  <c r="BB28" i="74"/>
  <c r="AH28" i="74"/>
  <c r="AI26" i="66"/>
  <c r="AQ26" i="66"/>
  <c r="AY26" i="66"/>
  <c r="AH26" i="66"/>
  <c r="AC26" i="66"/>
  <c r="AK26" i="66"/>
  <c r="AS26" i="66"/>
  <c r="BA26" i="66"/>
  <c r="AE26" i="66"/>
  <c r="AM26" i="66"/>
  <c r="AU26" i="66"/>
  <c r="BC26" i="66"/>
  <c r="AB26" i="66"/>
  <c r="AJ26" i="66"/>
  <c r="AR26" i="66"/>
  <c r="AZ26" i="66"/>
  <c r="AD26" i="66"/>
  <c r="AL26" i="66"/>
  <c r="AT26" i="66"/>
  <c r="BB26" i="66"/>
  <c r="AF26" i="66"/>
  <c r="AN26" i="66"/>
  <c r="AV26" i="66"/>
  <c r="BD26" i="66"/>
  <c r="AA24" i="102"/>
  <c r="AZ115" i="100"/>
  <c r="AT54" i="74" l="1"/>
  <c r="BB71" i="74"/>
  <c r="AZ71" i="74"/>
  <c r="AR54" i="74"/>
  <c r="AP54" i="74"/>
  <c r="BE71" i="74"/>
  <c r="AY71" i="74"/>
  <c r="BC71" i="74"/>
  <c r="BD71" i="74"/>
  <c r="AJ54" i="74"/>
  <c r="AD54" i="74"/>
  <c r="AV54" i="74"/>
  <c r="AL54" i="74"/>
  <c r="AW54" i="74"/>
  <c r="AM54" i="74"/>
  <c r="AB54" i="74"/>
  <c r="BA54" i="74"/>
  <c r="BE54" i="74"/>
  <c r="AE54" i="74"/>
  <c r="AH54" i="74"/>
  <c r="AX54" i="74"/>
  <c r="AN54" i="74"/>
  <c r="AS54" i="74"/>
  <c r="AY54" i="74"/>
  <c r="AF54" i="74"/>
  <c r="AK54" i="74"/>
  <c r="AQ54" i="74"/>
  <c r="BC54" i="74"/>
  <c r="AC54" i="74"/>
  <c r="AI54" i="74"/>
  <c r="AU54" i="74"/>
  <c r="BB54" i="74"/>
  <c r="AZ54" i="74"/>
  <c r="BD54" i="74"/>
  <c r="BE11" i="101"/>
  <c r="CA54" i="113" l="1"/>
  <c r="CA46" i="113"/>
  <c r="CA38" i="113"/>
  <c r="CA27" i="113"/>
  <c r="CA71" i="113" l="1"/>
  <c r="CA75" i="113"/>
  <c r="CA56" i="113"/>
  <c r="CA53" i="113"/>
  <c r="CA50" i="113"/>
  <c r="CA48" i="113"/>
  <c r="CA45" i="113"/>
  <c r="CA41" i="113"/>
  <c r="CA37" i="113"/>
  <c r="CA30" i="113"/>
  <c r="CA26" i="113"/>
  <c r="CA7" i="113"/>
  <c r="CA3" i="113"/>
  <c r="BE78" i="65" l="1"/>
  <c r="BE77" i="65"/>
  <c r="BE76" i="65"/>
  <c r="BE75" i="65"/>
  <c r="F12" i="112" l="1"/>
  <c r="F10" i="112"/>
  <c r="F11" i="112"/>
  <c r="F13" i="112"/>
  <c r="U13" i="112" s="1"/>
  <c r="F9" i="112"/>
  <c r="U9" i="112" s="1"/>
  <c r="BE5" i="100"/>
  <c r="BE41" i="100" s="1"/>
  <c r="BE16" i="100"/>
  <c r="BE55" i="100" s="1"/>
  <c r="BE23" i="100"/>
  <c r="BE61" i="100" s="1"/>
  <c r="BE30" i="100"/>
  <c r="BD5" i="100"/>
  <c r="BD16" i="100"/>
  <c r="BD23" i="100"/>
  <c r="BD30" i="100"/>
  <c r="BD65" i="100" s="1"/>
  <c r="BE100" i="100"/>
  <c r="BE99" i="100"/>
  <c r="BE98" i="100"/>
  <c r="BE96" i="100"/>
  <c r="BE95" i="100"/>
  <c r="BE94" i="100"/>
  <c r="BE93" i="100"/>
  <c r="BE92" i="100"/>
  <c r="BE91" i="100"/>
  <c r="BE89" i="100"/>
  <c r="BE88" i="100"/>
  <c r="BE87" i="100"/>
  <c r="BE86" i="100"/>
  <c r="BE85" i="100"/>
  <c r="BE84" i="100"/>
  <c r="BE82" i="100"/>
  <c r="BE81" i="100"/>
  <c r="BE80" i="100"/>
  <c r="BE79" i="100"/>
  <c r="BE78" i="100"/>
  <c r="BE77" i="100"/>
  <c r="BE76" i="100"/>
  <c r="BE75" i="100"/>
  <c r="BE74" i="100"/>
  <c r="BE73" i="100"/>
  <c r="AX5" i="100"/>
  <c r="AX40" i="100" s="1"/>
  <c r="AX16" i="100"/>
  <c r="AX52" i="100" s="1"/>
  <c r="AX23" i="100"/>
  <c r="AX30" i="100"/>
  <c r="AX65" i="100" s="1"/>
  <c r="BE133" i="100"/>
  <c r="BE132" i="100"/>
  <c r="BE131" i="100"/>
  <c r="BE129" i="100"/>
  <c r="BE128" i="100"/>
  <c r="BE127" i="100"/>
  <c r="BE126" i="100"/>
  <c r="BE125" i="100"/>
  <c r="BE124" i="100"/>
  <c r="BE122" i="100"/>
  <c r="BE121" i="100"/>
  <c r="BE120" i="100"/>
  <c r="BE119" i="100"/>
  <c r="BE118" i="100"/>
  <c r="BE117" i="100"/>
  <c r="BE115" i="100"/>
  <c r="BE114" i="100"/>
  <c r="BE113" i="100"/>
  <c r="BE112" i="100"/>
  <c r="BE111" i="100"/>
  <c r="BE110" i="100"/>
  <c r="BE109" i="100"/>
  <c r="BE108" i="100"/>
  <c r="BE107" i="100"/>
  <c r="BE106" i="100"/>
  <c r="AP5" i="100"/>
  <c r="AP16" i="100"/>
  <c r="AP53" i="100" s="1"/>
  <c r="AP23" i="100"/>
  <c r="AP61" i="100" s="1"/>
  <c r="AP30" i="100"/>
  <c r="AP67" i="113" s="1"/>
  <c r="AA5" i="100"/>
  <c r="AA46" i="100" s="1"/>
  <c r="AA16" i="100"/>
  <c r="AA23" i="100"/>
  <c r="AA59" i="100" s="1"/>
  <c r="AA30" i="100"/>
  <c r="BE67" i="100"/>
  <c r="BE66" i="100"/>
  <c r="BE65" i="100"/>
  <c r="BE56" i="100"/>
  <c r="BE32" i="76"/>
  <c r="BD29" i="76"/>
  <c r="BE33" i="74"/>
  <c r="AP32" i="74"/>
  <c r="AX36" i="74"/>
  <c r="BE7" i="66"/>
  <c r="BE6" i="66" s="1"/>
  <c r="BE14" i="66"/>
  <c r="BE144" i="66" s="1"/>
  <c r="BE77" i="66"/>
  <c r="BE145" i="66" s="1"/>
  <c r="BE114" i="66"/>
  <c r="BE148" i="66" s="1"/>
  <c r="BE126" i="66"/>
  <c r="BE149" i="66" s="1"/>
  <c r="BE130" i="66"/>
  <c r="BE150" i="66" s="1"/>
  <c r="BE116" i="66"/>
  <c r="BE117" i="66"/>
  <c r="BE118" i="66"/>
  <c r="BE119" i="66"/>
  <c r="BE120" i="66"/>
  <c r="BE121" i="66"/>
  <c r="BE52" i="65"/>
  <c r="BE123" i="66"/>
  <c r="BE124" i="66"/>
  <c r="BE125" i="66"/>
  <c r="BE127" i="66"/>
  <c r="BE128" i="66"/>
  <c r="BE129" i="66"/>
  <c r="BE132" i="66"/>
  <c r="BE133" i="66"/>
  <c r="BE134" i="66"/>
  <c r="BE135" i="66"/>
  <c r="BE142" i="66"/>
  <c r="BE146" i="66"/>
  <c r="BE147" i="66"/>
  <c r="AA114" i="66"/>
  <c r="AA148" i="66" s="1"/>
  <c r="AA126" i="66"/>
  <c r="AA130" i="66"/>
  <c r="AA150" i="66" s="1"/>
  <c r="AP7" i="66"/>
  <c r="AP143" i="66" s="1"/>
  <c r="AP14" i="66"/>
  <c r="AP144" i="66" s="1"/>
  <c r="AP77" i="66"/>
  <c r="AP145" i="66" s="1"/>
  <c r="AP146" i="66"/>
  <c r="AP147" i="66"/>
  <c r="AP114" i="66"/>
  <c r="AP148" i="66" s="1"/>
  <c r="AP126" i="66"/>
  <c r="AP130" i="66"/>
  <c r="AP150" i="66" s="1"/>
  <c r="AP142" i="66"/>
  <c r="AX7" i="66"/>
  <c r="AX143" i="66" s="1"/>
  <c r="AX14" i="66"/>
  <c r="AX144" i="66" s="1"/>
  <c r="AX77" i="66"/>
  <c r="AX145" i="66" s="1"/>
  <c r="AX146" i="66"/>
  <c r="D22" i="112" s="1"/>
  <c r="S22" i="112" s="1"/>
  <c r="AX147" i="66"/>
  <c r="AX114" i="66"/>
  <c r="AX148" i="66" s="1"/>
  <c r="AX126" i="66"/>
  <c r="AX149" i="66" s="1"/>
  <c r="AX130" i="66"/>
  <c r="AX150" i="66" s="1"/>
  <c r="AX142" i="66"/>
  <c r="D19" i="112" s="1"/>
  <c r="S19" i="112" s="1"/>
  <c r="BD7" i="66"/>
  <c r="BD143" i="66" s="1"/>
  <c r="BD14" i="66"/>
  <c r="BD144" i="66" s="1"/>
  <c r="BD77" i="66"/>
  <c r="BD145" i="66" s="1"/>
  <c r="BD146" i="66"/>
  <c r="BD147" i="66"/>
  <c r="BD114" i="66"/>
  <c r="BD148" i="66" s="1"/>
  <c r="BD126" i="66"/>
  <c r="BD149" i="66" s="1"/>
  <c r="BD130" i="66"/>
  <c r="BD142" i="66"/>
  <c r="BE7" i="65"/>
  <c r="BE72" i="65" s="1"/>
  <c r="BE19" i="65"/>
  <c r="BE14" i="65" s="1"/>
  <c r="BE73" i="65" s="1"/>
  <c r="BE35" i="65"/>
  <c r="BE74" i="65" s="1"/>
  <c r="BE43" i="65"/>
  <c r="BE45" i="65"/>
  <c r="BE61" i="65"/>
  <c r="AA77" i="65"/>
  <c r="AA78" i="65"/>
  <c r="AA79" i="65"/>
  <c r="AP7" i="65"/>
  <c r="AP19" i="65"/>
  <c r="AP14" i="65" s="1"/>
  <c r="AP73" i="65" s="1"/>
  <c r="AP35" i="65"/>
  <c r="AP74" i="65" s="1"/>
  <c r="AP75" i="65"/>
  <c r="AP76" i="65"/>
  <c r="AP77" i="65"/>
  <c r="AP78" i="65"/>
  <c r="AP79" i="65"/>
  <c r="AX7" i="65"/>
  <c r="AX72" i="65" s="1"/>
  <c r="AX19" i="65"/>
  <c r="AX14" i="65" s="1"/>
  <c r="AX73" i="65" s="1"/>
  <c r="AX35" i="65"/>
  <c r="AX74" i="65" s="1"/>
  <c r="AX75" i="65"/>
  <c r="AX76" i="65"/>
  <c r="AX77" i="65"/>
  <c r="AX78" i="65"/>
  <c r="AX79" i="65"/>
  <c r="BE103" i="65" s="1"/>
  <c r="BD7" i="65"/>
  <c r="BD72" i="65" s="1"/>
  <c r="BD19" i="65"/>
  <c r="BD14" i="65" s="1"/>
  <c r="BD35" i="65"/>
  <c r="BD74" i="65" s="1"/>
  <c r="BD98" i="65" s="1"/>
  <c r="BD75" i="65"/>
  <c r="BD76" i="65"/>
  <c r="BD77" i="65"/>
  <c r="BE89" i="65" s="1"/>
  <c r="BD78" i="65"/>
  <c r="BD79" i="65"/>
  <c r="BE91" i="65" s="1"/>
  <c r="BE5" i="64"/>
  <c r="BE35" i="64" s="1"/>
  <c r="BE10" i="64"/>
  <c r="AA10" i="64"/>
  <c r="AP5" i="64"/>
  <c r="AP10" i="64"/>
  <c r="AX5" i="64"/>
  <c r="BE50" i="64"/>
  <c r="BE51" i="64"/>
  <c r="BE52" i="64"/>
  <c r="BE53" i="64"/>
  <c r="AX10" i="64"/>
  <c r="BE55" i="64"/>
  <c r="BE56" i="64"/>
  <c r="BE57" i="64"/>
  <c r="BE58" i="64"/>
  <c r="BD5" i="64"/>
  <c r="BE36" i="64"/>
  <c r="BE37" i="64"/>
  <c r="BE38" i="64"/>
  <c r="BE39" i="64"/>
  <c r="BD10" i="64"/>
  <c r="BE41" i="64"/>
  <c r="BE42" i="64"/>
  <c r="BE43" i="64"/>
  <c r="BE44" i="64"/>
  <c r="AB5" i="64"/>
  <c r="AC5" i="64"/>
  <c r="AD5" i="64"/>
  <c r="AE5" i="64"/>
  <c r="AF5" i="64"/>
  <c r="AG5" i="64"/>
  <c r="AH5" i="64"/>
  <c r="AI5" i="64"/>
  <c r="AJ5" i="64"/>
  <c r="AK5" i="64"/>
  <c r="AL5" i="64"/>
  <c r="AM5" i="64"/>
  <c r="AN5" i="64"/>
  <c r="AO5" i="64"/>
  <c r="AQ5" i="64"/>
  <c r="AR5" i="64"/>
  <c r="AS5" i="64"/>
  <c r="AT5" i="64"/>
  <c r="AU5" i="64"/>
  <c r="AV5" i="64"/>
  <c r="AW5" i="64"/>
  <c r="AY5" i="64"/>
  <c r="AY49" i="64" s="1"/>
  <c r="AZ5" i="64"/>
  <c r="BA5" i="64"/>
  <c r="BB5" i="64"/>
  <c r="BC5" i="64"/>
  <c r="AB7" i="102"/>
  <c r="AB69" i="102" s="1"/>
  <c r="AB11" i="102"/>
  <c r="AB70" i="102" s="1"/>
  <c r="AB19" i="102"/>
  <c r="AB24" i="102"/>
  <c r="AB72" i="102" s="1"/>
  <c r="AB30" i="102"/>
  <c r="AB35" i="102"/>
  <c r="AB41" i="102"/>
  <c r="AB75" i="102" s="1"/>
  <c r="AB52" i="102"/>
  <c r="AB76" i="102" s="1"/>
  <c r="AC7" i="102"/>
  <c r="AC69" i="102" s="1"/>
  <c r="AC11" i="102"/>
  <c r="AC70" i="102" s="1"/>
  <c r="AC94" i="102" s="1"/>
  <c r="AC19" i="102"/>
  <c r="AC24" i="102"/>
  <c r="AC72" i="102" s="1"/>
  <c r="AC30" i="102"/>
  <c r="AC35" i="102"/>
  <c r="AC41" i="102"/>
  <c r="AC75" i="102" s="1"/>
  <c r="AC52" i="102"/>
  <c r="AC76" i="102" s="1"/>
  <c r="AD7" i="102"/>
  <c r="AD69" i="102" s="1"/>
  <c r="AD11" i="102"/>
  <c r="AD70" i="102" s="1"/>
  <c r="AD94" i="102" s="1"/>
  <c r="AD19" i="102"/>
  <c r="AD24" i="102"/>
  <c r="AD72" i="102" s="1"/>
  <c r="AD30" i="102"/>
  <c r="AD35" i="102"/>
  <c r="AD41" i="102"/>
  <c r="AD75" i="102" s="1"/>
  <c r="AD52" i="102"/>
  <c r="AD76" i="102" s="1"/>
  <c r="AD100" i="102" s="1"/>
  <c r="AE7" i="102"/>
  <c r="AE69" i="102" s="1"/>
  <c r="AE93" i="102" s="1"/>
  <c r="AE11" i="102"/>
  <c r="AE70" i="102" s="1"/>
  <c r="AE19" i="102"/>
  <c r="AE24" i="102"/>
  <c r="AE72" i="102" s="1"/>
  <c r="AE30" i="102"/>
  <c r="AE35" i="102"/>
  <c r="AE41" i="102"/>
  <c r="AE75" i="102" s="1"/>
  <c r="AE52" i="102"/>
  <c r="AE76" i="102" s="1"/>
  <c r="AF7" i="102"/>
  <c r="AF69" i="102" s="1"/>
  <c r="AF11" i="102"/>
  <c r="AF70" i="102" s="1"/>
  <c r="AF19" i="102"/>
  <c r="AF24" i="102"/>
  <c r="AF72" i="102" s="1"/>
  <c r="AF30" i="102"/>
  <c r="AF35" i="102"/>
  <c r="AF41" i="102"/>
  <c r="AF75" i="102" s="1"/>
  <c r="AF52" i="102"/>
  <c r="AF76" i="102" s="1"/>
  <c r="AG7" i="102"/>
  <c r="AG69" i="102" s="1"/>
  <c r="AG11" i="102"/>
  <c r="AG70" i="102" s="1"/>
  <c r="AG19" i="102"/>
  <c r="AG24" i="102"/>
  <c r="AG72" i="102" s="1"/>
  <c r="AG30" i="102"/>
  <c r="AG35" i="102"/>
  <c r="AG41" i="102"/>
  <c r="AG75" i="102" s="1"/>
  <c r="AG52" i="102"/>
  <c r="AG76" i="102" s="1"/>
  <c r="AG100" i="102" s="1"/>
  <c r="AH7" i="102"/>
  <c r="AH69" i="102" s="1"/>
  <c r="AH11" i="102"/>
  <c r="AH70" i="102" s="1"/>
  <c r="AH19" i="102"/>
  <c r="AH24" i="102"/>
  <c r="AH72" i="102" s="1"/>
  <c r="AH30" i="102"/>
  <c r="AH35" i="102"/>
  <c r="AH41" i="102"/>
  <c r="AH75" i="102" s="1"/>
  <c r="AH52" i="102"/>
  <c r="AH76" i="102" s="1"/>
  <c r="AI7" i="102"/>
  <c r="AI69" i="102" s="1"/>
  <c r="AI11" i="102"/>
  <c r="AI70" i="102" s="1"/>
  <c r="AI19" i="102"/>
  <c r="AI24" i="102"/>
  <c r="AI30" i="102"/>
  <c r="AI35" i="102"/>
  <c r="AI41" i="102"/>
  <c r="AI75" i="102" s="1"/>
  <c r="AI52" i="102"/>
  <c r="AI76" i="102" s="1"/>
  <c r="AJ7" i="102"/>
  <c r="AJ69" i="102" s="1"/>
  <c r="AJ11" i="102"/>
  <c r="AJ70" i="102" s="1"/>
  <c r="AJ19" i="102"/>
  <c r="AJ24" i="102"/>
  <c r="AJ72" i="102" s="1"/>
  <c r="AJ30" i="102"/>
  <c r="AJ35" i="102"/>
  <c r="AJ41" i="102"/>
  <c r="AJ75" i="102" s="1"/>
  <c r="AJ52" i="102"/>
  <c r="AJ76" i="102" s="1"/>
  <c r="AK7" i="102"/>
  <c r="AK69" i="102" s="1"/>
  <c r="AK11" i="102"/>
  <c r="AK70" i="102" s="1"/>
  <c r="AK19" i="102"/>
  <c r="AK24" i="102"/>
  <c r="AK72" i="102" s="1"/>
  <c r="AK96" i="102" s="1"/>
  <c r="AK30" i="102"/>
  <c r="AK35" i="102"/>
  <c r="AK41" i="102"/>
  <c r="AK75" i="102" s="1"/>
  <c r="AK52" i="102"/>
  <c r="AK76" i="102" s="1"/>
  <c r="AL7" i="102"/>
  <c r="AL69" i="102" s="1"/>
  <c r="AL93" i="102" s="1"/>
  <c r="AL11" i="102"/>
  <c r="AL70" i="102" s="1"/>
  <c r="AL19" i="102"/>
  <c r="AL24" i="102"/>
  <c r="AL30" i="102"/>
  <c r="AL35" i="102"/>
  <c r="AL41" i="102"/>
  <c r="AL75" i="102" s="1"/>
  <c r="AL52" i="102"/>
  <c r="AL76" i="102" s="1"/>
  <c r="AM7" i="102"/>
  <c r="AM69" i="102" s="1"/>
  <c r="AM11" i="102"/>
  <c r="AM70" i="102" s="1"/>
  <c r="AM19" i="102"/>
  <c r="AM24" i="102"/>
  <c r="AM72" i="102" s="1"/>
  <c r="AM30" i="102"/>
  <c r="AM35" i="102"/>
  <c r="AM41" i="102"/>
  <c r="AM75" i="102" s="1"/>
  <c r="AM52" i="102"/>
  <c r="AM76" i="102" s="1"/>
  <c r="AN7" i="102"/>
  <c r="AN69" i="102" s="1"/>
  <c r="AN11" i="102"/>
  <c r="AN70" i="102" s="1"/>
  <c r="AN19" i="102"/>
  <c r="AN24" i="102"/>
  <c r="AN72" i="102" s="1"/>
  <c r="AN30" i="102"/>
  <c r="AN35" i="102"/>
  <c r="AN41" i="102"/>
  <c r="AN75" i="102" s="1"/>
  <c r="AN52" i="102"/>
  <c r="AN76" i="102" s="1"/>
  <c r="AO7" i="102"/>
  <c r="AO69" i="102" s="1"/>
  <c r="AO11" i="102"/>
  <c r="AO70" i="102" s="1"/>
  <c r="AO19" i="102"/>
  <c r="AO24" i="102"/>
  <c r="AO30" i="102"/>
  <c r="AO35" i="102"/>
  <c r="AO41" i="102"/>
  <c r="AO75" i="102" s="1"/>
  <c r="AO52" i="102"/>
  <c r="AO76" i="102" s="1"/>
  <c r="AP7" i="102"/>
  <c r="AP69" i="102" s="1"/>
  <c r="AP11" i="102"/>
  <c r="AP70" i="102" s="1"/>
  <c r="AP19" i="102"/>
  <c r="AP24" i="102"/>
  <c r="AP72" i="102" s="1"/>
  <c r="AP30" i="102"/>
  <c r="AP35" i="102"/>
  <c r="AP41" i="102"/>
  <c r="AP75" i="102" s="1"/>
  <c r="AP52" i="102"/>
  <c r="AP76" i="102" s="1"/>
  <c r="AQ7" i="102"/>
  <c r="AQ69" i="102" s="1"/>
  <c r="AQ11" i="102"/>
  <c r="AQ70" i="102" s="1"/>
  <c r="AQ94" i="102" s="1"/>
  <c r="AQ19" i="102"/>
  <c r="AQ24" i="102"/>
  <c r="AQ72" i="102" s="1"/>
  <c r="AQ30" i="102"/>
  <c r="AQ35" i="102"/>
  <c r="AQ41" i="102"/>
  <c r="AQ75" i="102" s="1"/>
  <c r="AQ52" i="102"/>
  <c r="AQ76" i="102" s="1"/>
  <c r="AQ100" i="102" s="1"/>
  <c r="AR7" i="102"/>
  <c r="AR69" i="102" s="1"/>
  <c r="AR11" i="102"/>
  <c r="AR70" i="102" s="1"/>
  <c r="AR19" i="102"/>
  <c r="AR24" i="102"/>
  <c r="AR72" i="102" s="1"/>
  <c r="AR30" i="102"/>
  <c r="AR35" i="102"/>
  <c r="AR41" i="102"/>
  <c r="AR75" i="102" s="1"/>
  <c r="AR52" i="102"/>
  <c r="AR76" i="102" s="1"/>
  <c r="AS7" i="102"/>
  <c r="AS69" i="102" s="1"/>
  <c r="AS11" i="102"/>
  <c r="AS70" i="102" s="1"/>
  <c r="AS94" i="102" s="1"/>
  <c r="AS19" i="102"/>
  <c r="AS24" i="102"/>
  <c r="AS72" i="102" s="1"/>
  <c r="AS96" i="102" s="1"/>
  <c r="AS30" i="102"/>
  <c r="AS35" i="102"/>
  <c r="AS41" i="102"/>
  <c r="AS75" i="102" s="1"/>
  <c r="AS52" i="102"/>
  <c r="AS76" i="102" s="1"/>
  <c r="AT7" i="102"/>
  <c r="AT69" i="102" s="1"/>
  <c r="AT11" i="102"/>
  <c r="AT70" i="102" s="1"/>
  <c r="AT19" i="102"/>
  <c r="AT24" i="102"/>
  <c r="AT72" i="102" s="1"/>
  <c r="AT96" i="102" s="1"/>
  <c r="AT30" i="102"/>
  <c r="AT35" i="102"/>
  <c r="AT41" i="102"/>
  <c r="AT52" i="102"/>
  <c r="AT76" i="102" s="1"/>
  <c r="AU7" i="102"/>
  <c r="AU69" i="102" s="1"/>
  <c r="AU11" i="102"/>
  <c r="AU70" i="102" s="1"/>
  <c r="AU19" i="102"/>
  <c r="AU24" i="102"/>
  <c r="AU72" i="102" s="1"/>
  <c r="AU96" i="102" s="1"/>
  <c r="AU30" i="102"/>
  <c r="AU35" i="102"/>
  <c r="AU41" i="102"/>
  <c r="AU75" i="102" s="1"/>
  <c r="AU52" i="102"/>
  <c r="AU76" i="102" s="1"/>
  <c r="AV7" i="102"/>
  <c r="AV69" i="102" s="1"/>
  <c r="AV11" i="102"/>
  <c r="AV70" i="102" s="1"/>
  <c r="AV19" i="102"/>
  <c r="AV24" i="102"/>
  <c r="AV72" i="102" s="1"/>
  <c r="AV96" i="102" s="1"/>
  <c r="AV30" i="102"/>
  <c r="AV35" i="102"/>
  <c r="AV41" i="102"/>
  <c r="AV52" i="102"/>
  <c r="AV76" i="102" s="1"/>
  <c r="AW7" i="102"/>
  <c r="AW69" i="102" s="1"/>
  <c r="AW93" i="102" s="1"/>
  <c r="AW11" i="102"/>
  <c r="AW70" i="102" s="1"/>
  <c r="AW19" i="102"/>
  <c r="AW24" i="102"/>
  <c r="AW72" i="102" s="1"/>
  <c r="AW96" i="102" s="1"/>
  <c r="AW30" i="102"/>
  <c r="AW35" i="102"/>
  <c r="AW41" i="102"/>
  <c r="AW52" i="102"/>
  <c r="AW76" i="102" s="1"/>
  <c r="AX7" i="102"/>
  <c r="AX69" i="102" s="1"/>
  <c r="AX11" i="102"/>
  <c r="AX70" i="102" s="1"/>
  <c r="AX19" i="102"/>
  <c r="AX24" i="102"/>
  <c r="AX72" i="102" s="1"/>
  <c r="AX30" i="102"/>
  <c r="AX35" i="102"/>
  <c r="AX41" i="102"/>
  <c r="AX75" i="102" s="1"/>
  <c r="AX52" i="102"/>
  <c r="AX76" i="102" s="1"/>
  <c r="AX100" i="102" s="1"/>
  <c r="AY7" i="102"/>
  <c r="AY69" i="102" s="1"/>
  <c r="AY11" i="102"/>
  <c r="AY70" i="102" s="1"/>
  <c r="AY19" i="102"/>
  <c r="AY24" i="102"/>
  <c r="AY72" i="102" s="1"/>
  <c r="AY30" i="102"/>
  <c r="AY35" i="102"/>
  <c r="AY41" i="102"/>
  <c r="AY75" i="102" s="1"/>
  <c r="AY52" i="102"/>
  <c r="AY76" i="102" s="1"/>
  <c r="AZ7" i="102"/>
  <c r="AZ69" i="102" s="1"/>
  <c r="AZ11" i="102"/>
  <c r="AZ70" i="102" s="1"/>
  <c r="AZ19" i="102"/>
  <c r="AZ24" i="102"/>
  <c r="AZ72" i="102" s="1"/>
  <c r="AZ96" i="102" s="1"/>
  <c r="AZ30" i="102"/>
  <c r="AZ35" i="102"/>
  <c r="AZ41" i="102"/>
  <c r="AZ75" i="102" s="1"/>
  <c r="AZ52" i="102"/>
  <c r="AZ76" i="102" s="1"/>
  <c r="BA7" i="102"/>
  <c r="BA69" i="102" s="1"/>
  <c r="BA11" i="102"/>
  <c r="BA70" i="102" s="1"/>
  <c r="BA19" i="102"/>
  <c r="BA24" i="102"/>
  <c r="BA72" i="102" s="1"/>
  <c r="BA30" i="102"/>
  <c r="BA35" i="102"/>
  <c r="BA41" i="102"/>
  <c r="BA75" i="102" s="1"/>
  <c r="BA52" i="102"/>
  <c r="BA76" i="102" s="1"/>
  <c r="BA100" i="102" s="1"/>
  <c r="BB7" i="102"/>
  <c r="BB69" i="102" s="1"/>
  <c r="BB11" i="102"/>
  <c r="BB70" i="102" s="1"/>
  <c r="BB19" i="102"/>
  <c r="BB24" i="102"/>
  <c r="BB72" i="102" s="1"/>
  <c r="BB30" i="102"/>
  <c r="BB35" i="102"/>
  <c r="BB41" i="102"/>
  <c r="BB75" i="102" s="1"/>
  <c r="BB52" i="102"/>
  <c r="BB76" i="102" s="1"/>
  <c r="BC7" i="102"/>
  <c r="BC69" i="102" s="1"/>
  <c r="BC11" i="102"/>
  <c r="BC70" i="102" s="1"/>
  <c r="BC19" i="102"/>
  <c r="BC71" i="102" s="1"/>
  <c r="BC24" i="102"/>
  <c r="BC72" i="102" s="1"/>
  <c r="BC30" i="102"/>
  <c r="BC35" i="102"/>
  <c r="BC41" i="102"/>
  <c r="BC75" i="102" s="1"/>
  <c r="BC52" i="102"/>
  <c r="BC76" i="102" s="1"/>
  <c r="BD7" i="102"/>
  <c r="BD69" i="102" s="1"/>
  <c r="BD11" i="102"/>
  <c r="BD70" i="102" s="1"/>
  <c r="BD19" i="102"/>
  <c r="BD24" i="102"/>
  <c r="BD72" i="102" s="1"/>
  <c r="BD30" i="102"/>
  <c r="BD35" i="102"/>
  <c r="BD41" i="102"/>
  <c r="BD75" i="102" s="1"/>
  <c r="BD52" i="102"/>
  <c r="BD76" i="102" s="1"/>
  <c r="AA7" i="102"/>
  <c r="AA69" i="102" s="1"/>
  <c r="AA11" i="102"/>
  <c r="AA70" i="102" s="1"/>
  <c r="AA19" i="102"/>
  <c r="AA72" i="102"/>
  <c r="AA30" i="102"/>
  <c r="AA35" i="102"/>
  <c r="AA41" i="102"/>
  <c r="AA75" i="102" s="1"/>
  <c r="AA52" i="102"/>
  <c r="AA76" i="102" s="1"/>
  <c r="BD44" i="102"/>
  <c r="AE7" i="65"/>
  <c r="AE6" i="65" s="1"/>
  <c r="AE19" i="65"/>
  <c r="AE14" i="65" s="1"/>
  <c r="AE73" i="65" s="1"/>
  <c r="AE35" i="65"/>
  <c r="AE74" i="65" s="1"/>
  <c r="BC7" i="65"/>
  <c r="BC19" i="65"/>
  <c r="BC14" i="65" s="1"/>
  <c r="BC35" i="65"/>
  <c r="BC74" i="65" s="1"/>
  <c r="BB7" i="65"/>
  <c r="BB6" i="65" s="1"/>
  <c r="BB19" i="65"/>
  <c r="BB14" i="65" s="1"/>
  <c r="BB73" i="65" s="1"/>
  <c r="BB35" i="65"/>
  <c r="BB74" i="65" s="1"/>
  <c r="BA7" i="65"/>
  <c r="BA19" i="65"/>
  <c r="BA14" i="65" s="1"/>
  <c r="BA73" i="65" s="1"/>
  <c r="BA35" i="65"/>
  <c r="BA74" i="65" s="1"/>
  <c r="AZ7" i="65"/>
  <c r="AZ6" i="65" s="1"/>
  <c r="AZ19" i="65"/>
  <c r="AZ14" i="65" s="1"/>
  <c r="AZ73" i="65" s="1"/>
  <c r="AZ35" i="65"/>
  <c r="AZ74" i="65" s="1"/>
  <c r="AY7" i="65"/>
  <c r="AY6" i="65" s="1"/>
  <c r="AY19" i="65"/>
  <c r="AY14" i="65" s="1"/>
  <c r="AY73" i="65" s="1"/>
  <c r="AY35" i="65"/>
  <c r="AY74" i="65" s="1"/>
  <c r="AW7" i="65"/>
  <c r="AW19" i="65"/>
  <c r="AW14" i="65" s="1"/>
  <c r="AW73" i="65" s="1"/>
  <c r="AW35" i="65"/>
  <c r="AW74" i="65" s="1"/>
  <c r="AV7" i="65"/>
  <c r="AV6" i="65" s="1"/>
  <c r="AV19" i="65"/>
  <c r="AV14" i="65" s="1"/>
  <c r="AV73" i="65" s="1"/>
  <c r="AV35" i="65"/>
  <c r="AV74" i="65" s="1"/>
  <c r="AU7" i="65"/>
  <c r="AU19" i="65"/>
  <c r="AU14" i="65" s="1"/>
  <c r="AU73" i="65" s="1"/>
  <c r="AU35" i="65"/>
  <c r="AU74" i="65" s="1"/>
  <c r="AT7" i="65"/>
  <c r="AT6" i="65" s="1"/>
  <c r="AT19" i="65"/>
  <c r="AT14" i="65" s="1"/>
  <c r="AT35" i="65"/>
  <c r="AT74" i="65" s="1"/>
  <c r="AS7" i="65"/>
  <c r="AS6" i="65" s="1"/>
  <c r="AS19" i="65"/>
  <c r="AS14" i="65" s="1"/>
  <c r="AS73" i="65" s="1"/>
  <c r="AS35" i="65"/>
  <c r="AS74" i="65" s="1"/>
  <c r="AR7" i="65"/>
  <c r="AR19" i="65"/>
  <c r="AR14" i="65" s="1"/>
  <c r="AR73" i="65" s="1"/>
  <c r="AR35" i="65"/>
  <c r="AR74" i="65" s="1"/>
  <c r="AQ7" i="65"/>
  <c r="AQ6" i="65" s="1"/>
  <c r="AQ19" i="65"/>
  <c r="AQ14" i="65" s="1"/>
  <c r="AQ73" i="65" s="1"/>
  <c r="AQ35" i="65"/>
  <c r="AQ74" i="65" s="1"/>
  <c r="AO7" i="65"/>
  <c r="AO6" i="65" s="1"/>
  <c r="AO19" i="65"/>
  <c r="AO14" i="65" s="1"/>
  <c r="AO73" i="65" s="1"/>
  <c r="AO35" i="65"/>
  <c r="AO74" i="65" s="1"/>
  <c r="AN7" i="65"/>
  <c r="AN19" i="65"/>
  <c r="AN14" i="65" s="1"/>
  <c r="AN73" i="65" s="1"/>
  <c r="AN35" i="65"/>
  <c r="AN74" i="65" s="1"/>
  <c r="AM7" i="65"/>
  <c r="AM6" i="65" s="1"/>
  <c r="AM19" i="65"/>
  <c r="AM14" i="65" s="1"/>
  <c r="AM73" i="65" s="1"/>
  <c r="AM35" i="65"/>
  <c r="AL7" i="65"/>
  <c r="AL19" i="65"/>
  <c r="AL14" i="65" s="1"/>
  <c r="AL73" i="65" s="1"/>
  <c r="AL35" i="65"/>
  <c r="AL74" i="65" s="1"/>
  <c r="AK7" i="65"/>
  <c r="AK6" i="65" s="1"/>
  <c r="AK19" i="65"/>
  <c r="AK14" i="65" s="1"/>
  <c r="AK35" i="65"/>
  <c r="AK74" i="65" s="1"/>
  <c r="AJ7" i="65"/>
  <c r="AJ6" i="65" s="1"/>
  <c r="AJ19" i="65"/>
  <c r="AJ14" i="65" s="1"/>
  <c r="AJ73" i="65" s="1"/>
  <c r="AJ35" i="65"/>
  <c r="AJ74" i="65" s="1"/>
  <c r="AI7" i="65"/>
  <c r="AI19" i="65"/>
  <c r="AI14" i="65" s="1"/>
  <c r="AI73" i="65" s="1"/>
  <c r="AI35" i="65"/>
  <c r="AI74" i="65" s="1"/>
  <c r="AH7" i="65"/>
  <c r="AH6" i="65" s="1"/>
  <c r="AH19" i="65"/>
  <c r="AH14" i="65" s="1"/>
  <c r="AH73" i="65" s="1"/>
  <c r="AH35" i="65"/>
  <c r="AH74" i="65" s="1"/>
  <c r="AG7" i="65"/>
  <c r="AG6" i="65" s="1"/>
  <c r="AG19" i="65"/>
  <c r="AG14" i="65" s="1"/>
  <c r="AG73" i="65" s="1"/>
  <c r="AG35" i="65"/>
  <c r="AG74" i="65" s="1"/>
  <c r="AF7" i="65"/>
  <c r="AF19" i="65"/>
  <c r="AF14" i="65" s="1"/>
  <c r="AF35" i="65"/>
  <c r="AF74" i="65" s="1"/>
  <c r="AB7" i="65"/>
  <c r="AB6" i="65" s="1"/>
  <c r="AB19" i="65"/>
  <c r="AB14" i="65" s="1"/>
  <c r="AB73" i="65" s="1"/>
  <c r="AB35" i="65"/>
  <c r="AB74" i="65" s="1"/>
  <c r="AC7" i="65"/>
  <c r="AC19" i="65"/>
  <c r="AC14" i="65" s="1"/>
  <c r="AC73" i="65" s="1"/>
  <c r="AC35" i="65"/>
  <c r="AC74" i="65" s="1"/>
  <c r="AD7" i="65"/>
  <c r="AD19" i="65"/>
  <c r="AD14" i="65" s="1"/>
  <c r="AD73" i="65" s="1"/>
  <c r="AD35" i="65"/>
  <c r="AD74" i="65" s="1"/>
  <c r="CA84" i="113"/>
  <c r="CA80" i="113"/>
  <c r="BF68" i="113"/>
  <c r="BD7" i="73"/>
  <c r="BD4" i="73"/>
  <c r="AG71" i="100"/>
  <c r="AH71" i="100" s="1"/>
  <c r="AI71" i="100" s="1"/>
  <c r="AJ71" i="100" s="1"/>
  <c r="AK71" i="100" s="1"/>
  <c r="AL71" i="100" s="1"/>
  <c r="AM71" i="100" s="1"/>
  <c r="AN71" i="100" s="1"/>
  <c r="AO71" i="100" s="1"/>
  <c r="AP71" i="100" s="1"/>
  <c r="AQ71" i="100" s="1"/>
  <c r="AR71" i="100" s="1"/>
  <c r="AS71" i="100" s="1"/>
  <c r="AT71" i="100" s="1"/>
  <c r="AU71" i="100" s="1"/>
  <c r="AV71" i="100" s="1"/>
  <c r="AW71" i="100" s="1"/>
  <c r="AX71" i="100" s="1"/>
  <c r="AY71" i="100" s="1"/>
  <c r="AZ71" i="100" s="1"/>
  <c r="BA71" i="100" s="1"/>
  <c r="BB71" i="100" s="1"/>
  <c r="BC71" i="100" s="1"/>
  <c r="BD71" i="100" s="1"/>
  <c r="BE71" i="100" s="1"/>
  <c r="AG104" i="100"/>
  <c r="AH104" i="100" s="1"/>
  <c r="AI104" i="100" s="1"/>
  <c r="AJ104" i="100" s="1"/>
  <c r="AK104" i="100" s="1"/>
  <c r="AL104" i="100" s="1"/>
  <c r="AM104" i="100" s="1"/>
  <c r="AN104" i="100" s="1"/>
  <c r="AO104" i="100" s="1"/>
  <c r="AP104" i="100" s="1"/>
  <c r="AQ104" i="100" s="1"/>
  <c r="AR104" i="100" s="1"/>
  <c r="AS104" i="100" s="1"/>
  <c r="AT104" i="100" s="1"/>
  <c r="AU104" i="100" s="1"/>
  <c r="AV104" i="100" s="1"/>
  <c r="AW104" i="100" s="1"/>
  <c r="AX104" i="100" s="1"/>
  <c r="AY104" i="100" s="1"/>
  <c r="AZ104" i="100" s="1"/>
  <c r="BA104" i="100" s="1"/>
  <c r="BB104" i="100" s="1"/>
  <c r="BC104" i="100" s="1"/>
  <c r="BD104" i="100" s="1"/>
  <c r="BE104" i="100" s="1"/>
  <c r="AG38" i="100"/>
  <c r="AH38" i="100" s="1"/>
  <c r="AI38" i="100" s="1"/>
  <c r="AJ38" i="100" s="1"/>
  <c r="AK38" i="100" s="1"/>
  <c r="AL38" i="100" s="1"/>
  <c r="AM38" i="100" s="1"/>
  <c r="AN38" i="100" s="1"/>
  <c r="AO38" i="100" s="1"/>
  <c r="AP38" i="100" s="1"/>
  <c r="AQ38" i="100" s="1"/>
  <c r="AR38" i="100" s="1"/>
  <c r="AS38" i="100" s="1"/>
  <c r="AT38" i="100" s="1"/>
  <c r="AU38" i="100" s="1"/>
  <c r="AV38" i="100" s="1"/>
  <c r="AW38" i="100" s="1"/>
  <c r="AX38" i="100" s="1"/>
  <c r="AY38" i="100" s="1"/>
  <c r="AZ38" i="100" s="1"/>
  <c r="BA38" i="100" s="1"/>
  <c r="BB38" i="100" s="1"/>
  <c r="BC38" i="100" s="1"/>
  <c r="BD38" i="100" s="1"/>
  <c r="BE38" i="100" s="1"/>
  <c r="U17" i="112"/>
  <c r="BD125" i="66"/>
  <c r="BD124" i="66"/>
  <c r="BD11" i="70"/>
  <c r="BD56" i="100"/>
  <c r="BD31" i="76"/>
  <c r="BD52" i="65"/>
  <c r="BD133" i="66"/>
  <c r="BD123" i="66"/>
  <c r="BD134" i="66"/>
  <c r="BD116" i="66"/>
  <c r="BD135" i="66"/>
  <c r="BD117" i="66"/>
  <c r="BD127" i="66"/>
  <c r="BD118" i="66"/>
  <c r="BD128" i="66"/>
  <c r="BD119" i="66"/>
  <c r="BD129" i="66"/>
  <c r="BD120" i="66"/>
  <c r="BD121" i="66"/>
  <c r="BD61" i="65"/>
  <c r="BD132" i="66"/>
  <c r="BD43" i="65"/>
  <c r="BD45" i="65"/>
  <c r="BD73" i="102"/>
  <c r="AZ7" i="73"/>
  <c r="AR7" i="73"/>
  <c r="AJ7" i="73"/>
  <c r="AB7" i="73"/>
  <c r="AX7" i="73"/>
  <c r="AP7" i="73"/>
  <c r="AH7" i="73"/>
  <c r="BD71" i="102"/>
  <c r="BD100" i="100"/>
  <c r="BD133" i="100"/>
  <c r="BD99" i="100"/>
  <c r="BD132" i="100"/>
  <c r="BD98" i="100"/>
  <c r="BD131" i="100"/>
  <c r="BD96" i="100"/>
  <c r="BD129" i="100"/>
  <c r="BD95" i="100"/>
  <c r="BD128" i="100"/>
  <c r="BD94" i="100"/>
  <c r="BD127" i="100"/>
  <c r="BD93" i="100"/>
  <c r="BD126" i="100"/>
  <c r="BD92" i="100"/>
  <c r="BD125" i="100"/>
  <c r="BD91" i="100"/>
  <c r="BD124" i="100"/>
  <c r="BD89" i="100"/>
  <c r="BD122" i="100"/>
  <c r="BD88" i="100"/>
  <c r="BD121" i="100"/>
  <c r="BD87" i="100"/>
  <c r="BD120" i="100"/>
  <c r="BD86" i="100"/>
  <c r="BD119" i="100"/>
  <c r="BD85" i="100"/>
  <c r="BD118" i="100"/>
  <c r="BD84" i="100"/>
  <c r="BD117" i="100"/>
  <c r="BD82" i="100"/>
  <c r="BD115" i="100"/>
  <c r="BD81" i="100"/>
  <c r="BD114" i="100"/>
  <c r="BD80" i="100"/>
  <c r="BD113" i="100"/>
  <c r="BD77" i="100"/>
  <c r="BD110" i="100"/>
  <c r="BD76" i="100"/>
  <c r="BD109" i="100"/>
  <c r="BD79" i="100"/>
  <c r="BD112" i="100"/>
  <c r="BD78" i="100"/>
  <c r="BD111" i="100"/>
  <c r="BD75" i="100"/>
  <c r="BD108" i="100"/>
  <c r="BD74" i="100"/>
  <c r="BD107" i="100"/>
  <c r="BD73" i="100"/>
  <c r="BD106" i="100"/>
  <c r="BD44" i="64"/>
  <c r="BD58" i="64"/>
  <c r="BD43" i="64"/>
  <c r="BD57" i="64"/>
  <c r="BD42" i="64"/>
  <c r="BD56" i="64"/>
  <c r="BD41" i="64"/>
  <c r="BD55" i="64"/>
  <c r="BD39" i="64"/>
  <c r="BD53" i="64"/>
  <c r="BD38" i="64"/>
  <c r="BD52" i="64"/>
  <c r="BD37" i="64"/>
  <c r="BD51" i="64"/>
  <c r="BD36" i="64"/>
  <c r="BD50" i="64"/>
  <c r="BB56" i="100"/>
  <c r="BA56" i="100"/>
  <c r="AZ56" i="100"/>
  <c r="AW55" i="100"/>
  <c r="AK55" i="100"/>
  <c r="AJ55" i="100"/>
  <c r="AI55" i="100"/>
  <c r="AH55" i="100"/>
  <c r="AG55" i="100"/>
  <c r="AF55" i="100"/>
  <c r="AE55" i="100"/>
  <c r="AC55" i="100"/>
  <c r="AB55" i="100"/>
  <c r="AA55" i="100"/>
  <c r="AU49" i="100"/>
  <c r="AT49" i="100"/>
  <c r="AS49" i="100"/>
  <c r="AR49" i="100"/>
  <c r="AQ49" i="100"/>
  <c r="AP49" i="100"/>
  <c r="AO49" i="100"/>
  <c r="AN49" i="100"/>
  <c r="AM49" i="100"/>
  <c r="AL49" i="100"/>
  <c r="AK49" i="100"/>
  <c r="AJ49" i="100"/>
  <c r="AI49" i="100"/>
  <c r="AH49" i="100"/>
  <c r="AG49" i="100"/>
  <c r="AF49" i="100"/>
  <c r="AE49" i="100"/>
  <c r="AD49" i="100"/>
  <c r="AC49" i="100"/>
  <c r="AB49" i="100"/>
  <c r="AA49" i="100"/>
  <c r="AE48" i="100"/>
  <c r="AD48" i="100"/>
  <c r="AC48" i="100"/>
  <c r="AB48" i="100"/>
  <c r="AA48" i="100"/>
  <c r="AB44" i="100"/>
  <c r="AM43" i="100"/>
  <c r="AL43" i="100"/>
  <c r="AJ43" i="100"/>
  <c r="AI43" i="100"/>
  <c r="AH43" i="100"/>
  <c r="AG43" i="100"/>
  <c r="AF43" i="100"/>
  <c r="AE43" i="100"/>
  <c r="AD43" i="100"/>
  <c r="AB43" i="100"/>
  <c r="AA43" i="100"/>
  <c r="AB45" i="100"/>
  <c r="AB42" i="100"/>
  <c r="AA42" i="100"/>
  <c r="AB41" i="100"/>
  <c r="AB40" i="100"/>
  <c r="AU43" i="64"/>
  <c r="BB37" i="64"/>
  <c r="AN39" i="64"/>
  <c r="AH36" i="64"/>
  <c r="AP36" i="64"/>
  <c r="AX36" i="64"/>
  <c r="AJ38" i="64"/>
  <c r="AC39" i="64"/>
  <c r="AD44" i="64"/>
  <c r="AO39" i="64"/>
  <c r="AP44" i="64"/>
  <c r="AG36" i="64"/>
  <c r="AO36" i="64"/>
  <c r="AP37" i="64"/>
  <c r="AB39" i="64"/>
  <c r="AR38" i="64"/>
  <c r="AF36" i="64"/>
  <c r="AN36" i="64"/>
  <c r="AJ37" i="64"/>
  <c r="AK38" i="64"/>
  <c r="AS38" i="64"/>
  <c r="BB39" i="64"/>
  <c r="AW43" i="64"/>
  <c r="AN37" i="64"/>
  <c r="AX39" i="64"/>
  <c r="AP38" i="64"/>
  <c r="AQ39" i="64"/>
  <c r="AA40" i="100"/>
  <c r="AF73" i="100"/>
  <c r="AN73" i="100"/>
  <c r="AV73" i="100"/>
  <c r="AG74" i="100"/>
  <c r="AO74" i="100"/>
  <c r="AW74" i="100"/>
  <c r="AX75" i="100"/>
  <c r="AI78" i="100"/>
  <c r="AQ78" i="100"/>
  <c r="AY78" i="100"/>
  <c r="AB79" i="100"/>
  <c r="AB46" i="100"/>
  <c r="AJ79" i="100"/>
  <c r="AR79" i="100"/>
  <c r="AZ79" i="100"/>
  <c r="AC76" i="100"/>
  <c r="AC43" i="100"/>
  <c r="AK76" i="100"/>
  <c r="AK43" i="100"/>
  <c r="AS76" i="100"/>
  <c r="BA76" i="100"/>
  <c r="AD77" i="100"/>
  <c r="AL77" i="100"/>
  <c r="AT77" i="100"/>
  <c r="BB77" i="100"/>
  <c r="AE80" i="100"/>
  <c r="AM80" i="100"/>
  <c r="AU80" i="100"/>
  <c r="BC80" i="100"/>
  <c r="AF81" i="100"/>
  <c r="AF48" i="100"/>
  <c r="AN81" i="100"/>
  <c r="AW82" i="100"/>
  <c r="AX84" i="100"/>
  <c r="AI85" i="100"/>
  <c r="AQ85" i="100"/>
  <c r="AY85" i="100"/>
  <c r="AB86" i="100"/>
  <c r="AJ86" i="100"/>
  <c r="AR86" i="100"/>
  <c r="AZ86" i="100"/>
  <c r="AC87" i="100"/>
  <c r="AK87" i="100"/>
  <c r="AS87" i="100"/>
  <c r="BA87" i="100"/>
  <c r="AD88" i="100"/>
  <c r="AD55" i="100"/>
  <c r="AL88" i="100"/>
  <c r="AL55" i="100"/>
  <c r="AT88" i="100"/>
  <c r="BB88" i="100"/>
  <c r="AE89" i="100"/>
  <c r="AM89" i="100"/>
  <c r="AU89" i="100"/>
  <c r="BC89" i="100"/>
  <c r="BC56" i="100"/>
  <c r="AV91" i="100"/>
  <c r="AW92" i="100"/>
  <c r="AX93" i="100"/>
  <c r="AI94" i="100"/>
  <c r="AQ94" i="100"/>
  <c r="AY94" i="100"/>
  <c r="AB95" i="100"/>
  <c r="AJ95" i="100"/>
  <c r="AR95" i="100"/>
  <c r="AZ95" i="100"/>
  <c r="AC96" i="100"/>
  <c r="AK96" i="100"/>
  <c r="AS96" i="100"/>
  <c r="BA96" i="100"/>
  <c r="AD98" i="100"/>
  <c r="AL98" i="100"/>
  <c r="AT98" i="100"/>
  <c r="BB98" i="100"/>
  <c r="AE99" i="100"/>
  <c r="AM99" i="100"/>
  <c r="AH73" i="100"/>
  <c r="AP73" i="100"/>
  <c r="BC100" i="100"/>
  <c r="AR74" i="100"/>
  <c r="AS75" i="100"/>
  <c r="BB78" i="100"/>
  <c r="BC79" i="100"/>
  <c r="AO77" i="100"/>
  <c r="AX80" i="100"/>
  <c r="AJ82" i="100"/>
  <c r="AK84" i="100"/>
  <c r="AT85" i="100"/>
  <c r="AU86" i="100"/>
  <c r="AV87" i="100"/>
  <c r="AI91" i="100"/>
  <c r="AJ92" i="100"/>
  <c r="AS93" i="100"/>
  <c r="BB94" i="100"/>
  <c r="BC95" i="100"/>
  <c r="AO98" i="100"/>
  <c r="AX99" i="100"/>
  <c r="AL73" i="100"/>
  <c r="AT73" i="100"/>
  <c r="BB73" i="100"/>
  <c r="AE74" i="100"/>
  <c r="AM74" i="100"/>
  <c r="AU74" i="100"/>
  <c r="BC74" i="100"/>
  <c r="AF75" i="100"/>
  <c r="AN75" i="100"/>
  <c r="AG78" i="100"/>
  <c r="AO78" i="100"/>
  <c r="AX79" i="100"/>
  <c r="AI76" i="100"/>
  <c r="AQ76" i="100"/>
  <c r="AY76" i="100"/>
  <c r="AB77" i="100"/>
  <c r="AJ77" i="100"/>
  <c r="AR77" i="100"/>
  <c r="AZ77" i="100"/>
  <c r="AC80" i="100"/>
  <c r="AK80" i="100"/>
  <c r="BA80" i="100"/>
  <c r="AD81" i="100"/>
  <c r="AL81" i="100"/>
  <c r="BB81" i="100"/>
  <c r="AU82" i="100"/>
  <c r="BC82" i="100"/>
  <c r="AF84" i="100"/>
  <c r="AN84" i="100"/>
  <c r="AG85" i="100"/>
  <c r="AO85" i="100"/>
  <c r="AX86" i="100"/>
  <c r="AI87" i="100"/>
  <c r="AQ87" i="100"/>
  <c r="AY87" i="100"/>
  <c r="AB88" i="100"/>
  <c r="AJ88" i="100"/>
  <c r="AR88" i="100"/>
  <c r="AZ88" i="100"/>
  <c r="AC89" i="100"/>
  <c r="AK89" i="100"/>
  <c r="BA89" i="100"/>
  <c r="AT91" i="100"/>
  <c r="BB91" i="100"/>
  <c r="AU92" i="100"/>
  <c r="BC92" i="100"/>
  <c r="AF93" i="100"/>
  <c r="AN93" i="100"/>
  <c r="AG94" i="100"/>
  <c r="AO94" i="100"/>
  <c r="AX95" i="100"/>
  <c r="AI96" i="100"/>
  <c r="AQ96" i="100"/>
  <c r="AY96" i="100"/>
  <c r="AB98" i="100"/>
  <c r="AJ98" i="100"/>
  <c r="AR98" i="100"/>
  <c r="AZ98" i="100"/>
  <c r="AC99" i="100"/>
  <c r="AK99" i="100"/>
  <c r="AS99" i="100"/>
  <c r="BA99" i="100"/>
  <c r="AD100" i="100"/>
  <c r="AL100" i="100"/>
  <c r="AT100" i="100"/>
  <c r="BB100" i="100"/>
  <c r="AY73" i="100"/>
  <c r="AZ74" i="100"/>
  <c r="BA75" i="100"/>
  <c r="AT78" i="100"/>
  <c r="AU79" i="100"/>
  <c r="AV76" i="100"/>
  <c r="AW77" i="100"/>
  <c r="AP80" i="100"/>
  <c r="AQ81" i="100"/>
  <c r="AB82" i="100"/>
  <c r="AC84" i="100"/>
  <c r="AD85" i="100"/>
  <c r="AE86" i="100"/>
  <c r="AF87" i="100"/>
  <c r="AW88" i="100"/>
  <c r="AX89" i="100"/>
  <c r="AB92" i="100"/>
  <c r="AC93" i="100"/>
  <c r="AD94" i="100"/>
  <c r="AE95" i="100"/>
  <c r="AN96" i="100"/>
  <c r="AI100" i="100"/>
  <c r="AB74" i="100"/>
  <c r="AC75" i="100"/>
  <c r="AD78" i="100"/>
  <c r="AE79" i="100"/>
  <c r="AF76" i="100"/>
  <c r="AG77" i="100"/>
  <c r="AH80" i="100"/>
  <c r="AI81" i="100"/>
  <c r="AY81" i="100"/>
  <c r="AZ82" i="100"/>
  <c r="BA84" i="100"/>
  <c r="BB85" i="100"/>
  <c r="BC86" i="100"/>
  <c r="AG88" i="100"/>
  <c r="AH89" i="100"/>
  <c r="AY91" i="100"/>
  <c r="AR92" i="100"/>
  <c r="AK93" i="100"/>
  <c r="AL94" i="100"/>
  <c r="AM95" i="100"/>
  <c r="AF96" i="100"/>
  <c r="AG98" i="100"/>
  <c r="AP99" i="100"/>
  <c r="AZ100" i="100"/>
  <c r="AU99" i="100"/>
  <c r="BC99" i="100"/>
  <c r="AJ74" i="100"/>
  <c r="AK75" i="100"/>
  <c r="AL78" i="100"/>
  <c r="AM79" i="100"/>
  <c r="AN76" i="100"/>
  <c r="AR82" i="100"/>
  <c r="AS84" i="100"/>
  <c r="AL85" i="100"/>
  <c r="AM86" i="100"/>
  <c r="AN87" i="100"/>
  <c r="AO88" i="100"/>
  <c r="AP89" i="100"/>
  <c r="AZ92" i="100"/>
  <c r="BA93" i="100"/>
  <c r="AT94" i="100"/>
  <c r="AU95" i="100"/>
  <c r="AV96" i="100"/>
  <c r="AW98" i="100"/>
  <c r="AH99" i="100"/>
  <c r="AY100" i="100"/>
  <c r="AI73" i="100"/>
  <c r="AQ73" i="100"/>
  <c r="AJ73" i="100"/>
  <c r="AR73" i="100"/>
  <c r="AZ73" i="100"/>
  <c r="AC74" i="100"/>
  <c r="AK74" i="100"/>
  <c r="AS74" i="100"/>
  <c r="BA74" i="100"/>
  <c r="AD75" i="100"/>
  <c r="AL75" i="100"/>
  <c r="AT75" i="100"/>
  <c r="AV75" i="100"/>
  <c r="AW78" i="100"/>
  <c r="AH79" i="100"/>
  <c r="AP79" i="100"/>
  <c r="AS80" i="100"/>
  <c r="AT81" i="100"/>
  <c r="AE82" i="100"/>
  <c r="AM82" i="100"/>
  <c r="AV84" i="100"/>
  <c r="AW85" i="100"/>
  <c r="AH86" i="100"/>
  <c r="AP86" i="100"/>
  <c r="AS89" i="100"/>
  <c r="AD91" i="100"/>
  <c r="AL91" i="100"/>
  <c r="AE92" i="100"/>
  <c r="AM92" i="100"/>
  <c r="AV93" i="100"/>
  <c r="AW94" i="100"/>
  <c r="AH95" i="100"/>
  <c r="AP95" i="100"/>
  <c r="AE73" i="100"/>
  <c r="AM73" i="100"/>
  <c r="AU73" i="100"/>
  <c r="BC73" i="100"/>
  <c r="AF74" i="100"/>
  <c r="AN74" i="100"/>
  <c r="AV74" i="100"/>
  <c r="AG75" i="100"/>
  <c r="AO75" i="100"/>
  <c r="AW75" i="100"/>
  <c r="AH78" i="100"/>
  <c r="AP78" i="100"/>
  <c r="AX78" i="100"/>
  <c r="AI79" i="100"/>
  <c r="AQ79" i="100"/>
  <c r="AY79" i="100"/>
  <c r="AB76" i="100"/>
  <c r="AJ76" i="100"/>
  <c r="AR76" i="100"/>
  <c r="AZ76" i="100"/>
  <c r="AC77" i="100"/>
  <c r="AK77" i="100"/>
  <c r="AS77" i="100"/>
  <c r="BA77" i="100"/>
  <c r="AH75" i="100"/>
  <c r="AP75" i="100"/>
  <c r="AV81" i="100"/>
  <c r="AG82" i="100"/>
  <c r="AO82" i="100"/>
  <c r="AH84" i="100"/>
  <c r="AP84" i="100"/>
  <c r="AG73" i="100"/>
  <c r="AO73" i="100"/>
  <c r="AW73" i="100"/>
  <c r="AH74" i="100"/>
  <c r="AP74" i="100"/>
  <c r="AX74" i="100"/>
  <c r="AI75" i="100"/>
  <c r="AQ75" i="100"/>
  <c r="AY75" i="100"/>
  <c r="AX73" i="100"/>
  <c r="AI74" i="100"/>
  <c r="AQ74" i="100"/>
  <c r="AY74" i="100"/>
  <c r="AB75" i="100"/>
  <c r="AJ75" i="100"/>
  <c r="AR75" i="100"/>
  <c r="AZ75" i="100"/>
  <c r="AC78" i="100"/>
  <c r="AK78" i="100"/>
  <c r="AS78" i="100"/>
  <c r="BA78" i="100"/>
  <c r="AD79" i="100"/>
  <c r="AL79" i="100"/>
  <c r="AT79" i="100"/>
  <c r="BB79" i="100"/>
  <c r="AE76" i="100"/>
  <c r="AM76" i="100"/>
  <c r="AU76" i="100"/>
  <c r="BC76" i="100"/>
  <c r="AF77" i="100"/>
  <c r="AN77" i="100"/>
  <c r="AV77" i="100"/>
  <c r="AG80" i="100"/>
  <c r="AO80" i="100"/>
  <c r="AW80" i="100"/>
  <c r="AH81" i="100"/>
  <c r="AP81" i="100"/>
  <c r="AX81" i="100"/>
  <c r="AI82" i="100"/>
  <c r="AQ82" i="100"/>
  <c r="AY82" i="100"/>
  <c r="AB84" i="100"/>
  <c r="AJ84" i="100"/>
  <c r="AR84" i="100"/>
  <c r="AZ84" i="100"/>
  <c r="AC85" i="100"/>
  <c r="AK85" i="100"/>
  <c r="AS85" i="100"/>
  <c r="BA85" i="100"/>
  <c r="AD86" i="100"/>
  <c r="AL86" i="100"/>
  <c r="AT86" i="100"/>
  <c r="BB86" i="100"/>
  <c r="AE87" i="100"/>
  <c r="AM87" i="100"/>
  <c r="AU87" i="100"/>
  <c r="BC87" i="100"/>
  <c r="AF88" i="100"/>
  <c r="AN88" i="100"/>
  <c r="AV88" i="100"/>
  <c r="AG89" i="100"/>
  <c r="AO89" i="100"/>
  <c r="AW89" i="100"/>
  <c r="AH91" i="100"/>
  <c r="AP91" i="100"/>
  <c r="AX91" i="100"/>
  <c r="AI92" i="100"/>
  <c r="AQ92" i="100"/>
  <c r="AY92" i="100"/>
  <c r="AB93" i="100"/>
  <c r="AJ93" i="100"/>
  <c r="AR93" i="100"/>
  <c r="AZ93" i="100"/>
  <c r="AC94" i="100"/>
  <c r="AK94" i="100"/>
  <c r="AS94" i="100"/>
  <c r="BA94" i="100"/>
  <c r="AD95" i="100"/>
  <c r="AL95" i="100"/>
  <c r="AT95" i="100"/>
  <c r="BB95" i="100"/>
  <c r="AE96" i="100"/>
  <c r="AM96" i="100"/>
  <c r="AU96" i="100"/>
  <c r="BC96" i="100"/>
  <c r="AF98" i="100"/>
  <c r="AN98" i="100"/>
  <c r="AV98" i="100"/>
  <c r="AG99" i="100"/>
  <c r="AO99" i="100"/>
  <c r="AW99" i="100"/>
  <c r="AH100" i="100"/>
  <c r="AP100" i="100"/>
  <c r="AX100" i="100"/>
  <c r="AQ91" i="100"/>
  <c r="AQ100" i="100"/>
  <c r="BB75" i="100"/>
  <c r="AE78" i="100"/>
  <c r="AM78" i="100"/>
  <c r="AU78" i="100"/>
  <c r="BC78" i="100"/>
  <c r="AF79" i="100"/>
  <c r="AN79" i="100"/>
  <c r="AV79" i="100"/>
  <c r="AG76" i="100"/>
  <c r="AO76" i="100"/>
  <c r="AW76" i="100"/>
  <c r="AH77" i="100"/>
  <c r="AP77" i="100"/>
  <c r="AX77" i="100"/>
  <c r="AI80" i="100"/>
  <c r="AQ80" i="100"/>
  <c r="AY80" i="100"/>
  <c r="AB81" i="100"/>
  <c r="AJ81" i="100"/>
  <c r="AR81" i="100"/>
  <c r="AZ81" i="100"/>
  <c r="AC82" i="100"/>
  <c r="AK82" i="100"/>
  <c r="AS82" i="100"/>
  <c r="BA82" i="100"/>
  <c r="AD84" i="100"/>
  <c r="AL84" i="100"/>
  <c r="AT84" i="100"/>
  <c r="BB84" i="100"/>
  <c r="AE85" i="100"/>
  <c r="AM85" i="100"/>
  <c r="AU85" i="100"/>
  <c r="BC85" i="100"/>
  <c r="AF86" i="100"/>
  <c r="AN86" i="100"/>
  <c r="AV86" i="100"/>
  <c r="AG87" i="100"/>
  <c r="AO87" i="100"/>
  <c r="AW87" i="100"/>
  <c r="AH88" i="100"/>
  <c r="AP88" i="100"/>
  <c r="AX88" i="100"/>
  <c r="AI89" i="100"/>
  <c r="AQ89" i="100"/>
  <c r="AY89" i="100"/>
  <c r="AB91" i="100"/>
  <c r="AJ91" i="100"/>
  <c r="AR91" i="100"/>
  <c r="AZ91" i="100"/>
  <c r="AC92" i="100"/>
  <c r="AK92" i="100"/>
  <c r="AS92" i="100"/>
  <c r="BA92" i="100"/>
  <c r="AD93" i="100"/>
  <c r="AL93" i="100"/>
  <c r="AT93" i="100"/>
  <c r="BB93" i="100"/>
  <c r="AE94" i="100"/>
  <c r="AM94" i="100"/>
  <c r="AU94" i="100"/>
  <c r="BC94" i="100"/>
  <c r="AF95" i="100"/>
  <c r="AN95" i="100"/>
  <c r="AV95" i="100"/>
  <c r="AG96" i="100"/>
  <c r="AO96" i="100"/>
  <c r="AW96" i="100"/>
  <c r="AH98" i="100"/>
  <c r="AP98" i="100"/>
  <c r="AX98" i="100"/>
  <c r="AI99" i="100"/>
  <c r="AQ99" i="100"/>
  <c r="AY99" i="100"/>
  <c r="AB100" i="100"/>
  <c r="AJ100" i="100"/>
  <c r="AR100" i="100"/>
  <c r="AK73" i="100"/>
  <c r="AS73" i="100"/>
  <c r="BA73" i="100"/>
  <c r="AD74" i="100"/>
  <c r="AL74" i="100"/>
  <c r="AT74" i="100"/>
  <c r="BB74" i="100"/>
  <c r="AE75" i="100"/>
  <c r="AM75" i="100"/>
  <c r="AU75" i="100"/>
  <c r="BC75" i="100"/>
  <c r="AF78" i="100"/>
  <c r="AN78" i="100"/>
  <c r="AV78" i="100"/>
  <c r="AG79" i="100"/>
  <c r="AO79" i="100"/>
  <c r="AW79" i="100"/>
  <c r="AH76" i="100"/>
  <c r="AP76" i="100"/>
  <c r="AX76" i="100"/>
  <c r="AI77" i="100"/>
  <c r="AQ77" i="100"/>
  <c r="AY77" i="100"/>
  <c r="AB80" i="100"/>
  <c r="AJ80" i="100"/>
  <c r="AR80" i="100"/>
  <c r="AZ80" i="100"/>
  <c r="AC81" i="100"/>
  <c r="AK81" i="100"/>
  <c r="AS81" i="100"/>
  <c r="BA81" i="100"/>
  <c r="AD82" i="100"/>
  <c r="AL82" i="100"/>
  <c r="AT82" i="100"/>
  <c r="BB82" i="100"/>
  <c r="AE84" i="100"/>
  <c r="AM84" i="100"/>
  <c r="AU84" i="100"/>
  <c r="BC84" i="100"/>
  <c r="AF85" i="100"/>
  <c r="AN85" i="100"/>
  <c r="AV85" i="100"/>
  <c r="AG86" i="100"/>
  <c r="AO86" i="100"/>
  <c r="AW86" i="100"/>
  <c r="AH87" i="100"/>
  <c r="AP87" i="100"/>
  <c r="AX87" i="100"/>
  <c r="AI88" i="100"/>
  <c r="AQ88" i="100"/>
  <c r="AY88" i="100"/>
  <c r="AB89" i="100"/>
  <c r="AJ89" i="100"/>
  <c r="AR89" i="100"/>
  <c r="AZ89" i="100"/>
  <c r="AC91" i="100"/>
  <c r="AK91" i="100"/>
  <c r="AS91" i="100"/>
  <c r="BA91" i="100"/>
  <c r="AD92" i="100"/>
  <c r="AL92" i="100"/>
  <c r="AT92" i="100"/>
  <c r="BB92" i="100"/>
  <c r="AE93" i="100"/>
  <c r="AM93" i="100"/>
  <c r="AU93" i="100"/>
  <c r="BC93" i="100"/>
  <c r="AF94" i="100"/>
  <c r="AN94" i="100"/>
  <c r="AV94" i="100"/>
  <c r="AG95" i="100"/>
  <c r="AO95" i="100"/>
  <c r="AW95" i="100"/>
  <c r="AH96" i="100"/>
  <c r="AP96" i="100"/>
  <c r="AX96" i="100"/>
  <c r="AI98" i="100"/>
  <c r="AQ98" i="100"/>
  <c r="AY98" i="100"/>
  <c r="AB99" i="100"/>
  <c r="AJ99" i="100"/>
  <c r="AR99" i="100"/>
  <c r="AZ99" i="100"/>
  <c r="AC100" i="100"/>
  <c r="AK100" i="100"/>
  <c r="AS100" i="100"/>
  <c r="BA100" i="100"/>
  <c r="AD80" i="100"/>
  <c r="AL80" i="100"/>
  <c r="AT80" i="100"/>
  <c r="BB80" i="100"/>
  <c r="AE81" i="100"/>
  <c r="AM81" i="100"/>
  <c r="AU81" i="100"/>
  <c r="BC81" i="100"/>
  <c r="AF82" i="100"/>
  <c r="AN82" i="100"/>
  <c r="AV82" i="100"/>
  <c r="AG84" i="100"/>
  <c r="AO84" i="100"/>
  <c r="AW84" i="100"/>
  <c r="AH85" i="100"/>
  <c r="AP85" i="100"/>
  <c r="AX85" i="100"/>
  <c r="AI86" i="100"/>
  <c r="AQ86" i="100"/>
  <c r="AY86" i="100"/>
  <c r="AB87" i="100"/>
  <c r="AJ87" i="100"/>
  <c r="AR87" i="100"/>
  <c r="AZ87" i="100"/>
  <c r="AC88" i="100"/>
  <c r="AK88" i="100"/>
  <c r="AS88" i="100"/>
  <c r="BA88" i="100"/>
  <c r="AD89" i="100"/>
  <c r="AL89" i="100"/>
  <c r="AT89" i="100"/>
  <c r="BB89" i="100"/>
  <c r="AE91" i="100"/>
  <c r="AM91" i="100"/>
  <c r="AU91" i="100"/>
  <c r="BC91" i="100"/>
  <c r="AF92" i="100"/>
  <c r="AN92" i="100"/>
  <c r="AV92" i="100"/>
  <c r="AG93" i="100"/>
  <c r="AO93" i="100"/>
  <c r="AW93" i="100"/>
  <c r="AH94" i="100"/>
  <c r="AP94" i="100"/>
  <c r="AX94" i="100"/>
  <c r="AI95" i="100"/>
  <c r="AQ95" i="100"/>
  <c r="AY95" i="100"/>
  <c r="AB96" i="100"/>
  <c r="AJ96" i="100"/>
  <c r="AR96" i="100"/>
  <c r="AZ96" i="100"/>
  <c r="AC98" i="100"/>
  <c r="AK98" i="100"/>
  <c r="AS98" i="100"/>
  <c r="BA98" i="100"/>
  <c r="AD99" i="100"/>
  <c r="AL99" i="100"/>
  <c r="AT99" i="100"/>
  <c r="BB99" i="100"/>
  <c r="AE100" i="100"/>
  <c r="AM100" i="100"/>
  <c r="AU100" i="100"/>
  <c r="AF91" i="100"/>
  <c r="AN91" i="100"/>
  <c r="AG92" i="100"/>
  <c r="AO92" i="100"/>
  <c r="AH93" i="100"/>
  <c r="AP93" i="100"/>
  <c r="AF100" i="100"/>
  <c r="AN100" i="100"/>
  <c r="AV100" i="100"/>
  <c r="AB78" i="100"/>
  <c r="AJ78" i="100"/>
  <c r="AR78" i="100"/>
  <c r="AZ78" i="100"/>
  <c r="AC79" i="100"/>
  <c r="AK79" i="100"/>
  <c r="AS79" i="100"/>
  <c r="BA79" i="100"/>
  <c r="AD76" i="100"/>
  <c r="AL76" i="100"/>
  <c r="AT76" i="100"/>
  <c r="BB76" i="100"/>
  <c r="AE77" i="100"/>
  <c r="AM77" i="100"/>
  <c r="AU77" i="100"/>
  <c r="BC77" i="100"/>
  <c r="AF80" i="100"/>
  <c r="AN80" i="100"/>
  <c r="AV80" i="100"/>
  <c r="AG81" i="100"/>
  <c r="AO81" i="100"/>
  <c r="AW81" i="100"/>
  <c r="AH82" i="100"/>
  <c r="AP82" i="100"/>
  <c r="AX82" i="100"/>
  <c r="AI84" i="100"/>
  <c r="AQ84" i="100"/>
  <c r="AY84" i="100"/>
  <c r="AB85" i="100"/>
  <c r="AJ85" i="100"/>
  <c r="AR85" i="100"/>
  <c r="AZ85" i="100"/>
  <c r="AC86" i="100"/>
  <c r="AK86" i="100"/>
  <c r="AS86" i="100"/>
  <c r="BA86" i="100"/>
  <c r="AD87" i="100"/>
  <c r="AL87" i="100"/>
  <c r="AT87" i="100"/>
  <c r="BB87" i="100"/>
  <c r="AE88" i="100"/>
  <c r="AM88" i="100"/>
  <c r="AU88" i="100"/>
  <c r="BC88" i="100"/>
  <c r="AF89" i="100"/>
  <c r="AN89" i="100"/>
  <c r="AV89" i="100"/>
  <c r="AG91" i="100"/>
  <c r="AO91" i="100"/>
  <c r="AW91" i="100"/>
  <c r="AH92" i="100"/>
  <c r="AP92" i="100"/>
  <c r="AX92" i="100"/>
  <c r="AI93" i="100"/>
  <c r="AQ93" i="100"/>
  <c r="AY93" i="100"/>
  <c r="AB94" i="100"/>
  <c r="AJ94" i="100"/>
  <c r="AR94" i="100"/>
  <c r="AZ94" i="100"/>
  <c r="AC95" i="100"/>
  <c r="AK95" i="100"/>
  <c r="AS95" i="100"/>
  <c r="BA95" i="100"/>
  <c r="AD96" i="100"/>
  <c r="AL96" i="100"/>
  <c r="AT96" i="100"/>
  <c r="BB96" i="100"/>
  <c r="AE98" i="100"/>
  <c r="AM98" i="100"/>
  <c r="AU98" i="100"/>
  <c r="BC98" i="100"/>
  <c r="AF99" i="100"/>
  <c r="AN99" i="100"/>
  <c r="AV99" i="100"/>
  <c r="AG100" i="100"/>
  <c r="AO100" i="100"/>
  <c r="AW100" i="100"/>
  <c r="AZ106" i="100"/>
  <c r="BB108" i="100"/>
  <c r="AY113" i="100"/>
  <c r="AZ114" i="100"/>
  <c r="BA125" i="100"/>
  <c r="AY132" i="100"/>
  <c r="AZ133" i="100"/>
  <c r="BB107" i="100"/>
  <c r="BC108" i="100"/>
  <c r="AY110" i="100"/>
  <c r="AZ113" i="100"/>
  <c r="BA114" i="100"/>
  <c r="BB115" i="100"/>
  <c r="BC117" i="100"/>
  <c r="AY121" i="100"/>
  <c r="AZ122" i="100"/>
  <c r="BA124" i="100"/>
  <c r="BB125" i="100"/>
  <c r="BC126" i="100"/>
  <c r="AY131" i="100"/>
  <c r="AZ132" i="100"/>
  <c r="BA133" i="100"/>
  <c r="BB126" i="100"/>
  <c r="BA106" i="100"/>
  <c r="AD73" i="100"/>
  <c r="BB106" i="100"/>
  <c r="BC107" i="100"/>
  <c r="AY109" i="100"/>
  <c r="AZ110" i="100"/>
  <c r="BA113" i="100"/>
  <c r="BB114" i="100"/>
  <c r="BC115" i="100"/>
  <c r="AY120" i="100"/>
  <c r="AZ121" i="100"/>
  <c r="BA122" i="100"/>
  <c r="BB124" i="100"/>
  <c r="BC125" i="100"/>
  <c r="AY129" i="100"/>
  <c r="AZ131" i="100"/>
  <c r="BA132" i="100"/>
  <c r="BB133" i="100"/>
  <c r="BC106" i="100"/>
  <c r="AY112" i="100"/>
  <c r="AZ109" i="100"/>
  <c r="BA110" i="100"/>
  <c r="BB113" i="100"/>
  <c r="BC114" i="100"/>
  <c r="AY119" i="100"/>
  <c r="AZ120" i="100"/>
  <c r="BA121" i="100"/>
  <c r="BB122" i="100"/>
  <c r="BC124" i="100"/>
  <c r="AY128" i="100"/>
  <c r="AZ129" i="100"/>
  <c r="BA131" i="100"/>
  <c r="BB132" i="100"/>
  <c r="BC133" i="100"/>
  <c r="AY111" i="100"/>
  <c r="AZ112" i="100"/>
  <c r="BA109" i="100"/>
  <c r="BB110" i="100"/>
  <c r="BC113" i="100"/>
  <c r="AY118" i="100"/>
  <c r="AZ119" i="100"/>
  <c r="BA120" i="100"/>
  <c r="BB121" i="100"/>
  <c r="BC122" i="100"/>
  <c r="AY127" i="100"/>
  <c r="AZ128" i="100"/>
  <c r="BA129" i="100"/>
  <c r="BB131" i="100"/>
  <c r="BC132" i="100"/>
  <c r="AZ124" i="100"/>
  <c r="BC127" i="100"/>
  <c r="AC73" i="100"/>
  <c r="AY108" i="100"/>
  <c r="AZ111" i="100"/>
  <c r="BA112" i="100"/>
  <c r="BB109" i="100"/>
  <c r="BC110" i="100"/>
  <c r="AY117" i="100"/>
  <c r="AZ118" i="100"/>
  <c r="BA119" i="100"/>
  <c r="BB120" i="100"/>
  <c r="BC121" i="100"/>
  <c r="AY126" i="100"/>
  <c r="AZ127" i="100"/>
  <c r="BA128" i="100"/>
  <c r="BB129" i="100"/>
  <c r="BC131" i="100"/>
  <c r="BC118" i="100"/>
  <c r="AY122" i="100"/>
  <c r="AY107" i="100"/>
  <c r="AZ108" i="100"/>
  <c r="BA111" i="100"/>
  <c r="BB112" i="100"/>
  <c r="BC109" i="100"/>
  <c r="AY115" i="100"/>
  <c r="AZ117" i="100"/>
  <c r="BA118" i="100"/>
  <c r="BB119" i="100"/>
  <c r="BC120" i="100"/>
  <c r="AY125" i="100"/>
  <c r="AZ126" i="100"/>
  <c r="BA127" i="100"/>
  <c r="BB128" i="100"/>
  <c r="BC129" i="100"/>
  <c r="AB73" i="100"/>
  <c r="BA107" i="100"/>
  <c r="BC111" i="100"/>
  <c r="BA115" i="100"/>
  <c r="BB117" i="100"/>
  <c r="AY106" i="100"/>
  <c r="AZ107" i="100"/>
  <c r="BA108" i="100"/>
  <c r="BB111" i="100"/>
  <c r="BC112" i="100"/>
  <c r="AY114" i="100"/>
  <c r="BA117" i="100"/>
  <c r="BB118" i="100"/>
  <c r="BC119" i="100"/>
  <c r="AY124" i="100"/>
  <c r="AZ125" i="100"/>
  <c r="BA126" i="100"/>
  <c r="BB127" i="100"/>
  <c r="BC128" i="100"/>
  <c r="AY133" i="100"/>
  <c r="AA62" i="100"/>
  <c r="BF28" i="113"/>
  <c r="BG28" i="113"/>
  <c r="BF31" i="113"/>
  <c r="BG31" i="113"/>
  <c r="BF65" i="113"/>
  <c r="BG65" i="113"/>
  <c r="BF62" i="113"/>
  <c r="BG62" i="113"/>
  <c r="BF59" i="113"/>
  <c r="BG59" i="113"/>
  <c r="BF49" i="113"/>
  <c r="BG49" i="113"/>
  <c r="BF47" i="113"/>
  <c r="BG47" i="113"/>
  <c r="BG39" i="113"/>
  <c r="BF42" i="113"/>
  <c r="BG42" i="113"/>
  <c r="Y100" i="100"/>
  <c r="Y99" i="100"/>
  <c r="Y98" i="100"/>
  <c r="Y96" i="100"/>
  <c r="Y95" i="100"/>
  <c r="Y94" i="100"/>
  <c r="Y93" i="100"/>
  <c r="Y92" i="100"/>
  <c r="Y91" i="100"/>
  <c r="Y89" i="100"/>
  <c r="Y88" i="100"/>
  <c r="Y87" i="100"/>
  <c r="Y86" i="100"/>
  <c r="Y85" i="100"/>
  <c r="Y84" i="100"/>
  <c r="Y82" i="100"/>
  <c r="Y81" i="100"/>
  <c r="Y80" i="100"/>
  <c r="Y77" i="100"/>
  <c r="Y76" i="100"/>
  <c r="Y79" i="100"/>
  <c r="Y78" i="100"/>
  <c r="Y75" i="100"/>
  <c r="Y74" i="100"/>
  <c r="Y73" i="100"/>
  <c r="Y133" i="100"/>
  <c r="Y132" i="100"/>
  <c r="Y131" i="100"/>
  <c r="Y129" i="100"/>
  <c r="Y128" i="100"/>
  <c r="Y127" i="100"/>
  <c r="Y126" i="100"/>
  <c r="Y125" i="100"/>
  <c r="Y124" i="100"/>
  <c r="Y122" i="100"/>
  <c r="Y121" i="100"/>
  <c r="Y120" i="100"/>
  <c r="Y119" i="100"/>
  <c r="Y118" i="100"/>
  <c r="Y117" i="100"/>
  <c r="Y115" i="100"/>
  <c r="Y114" i="100"/>
  <c r="Y113" i="100"/>
  <c r="Y110" i="100"/>
  <c r="Y109" i="100"/>
  <c r="Y112" i="100"/>
  <c r="Y111" i="100"/>
  <c r="Y108" i="100"/>
  <c r="Y107" i="100"/>
  <c r="Y106" i="100"/>
  <c r="Y67" i="100"/>
  <c r="Y66" i="100"/>
  <c r="Y65" i="100"/>
  <c r="Y63" i="100"/>
  <c r="Y62" i="100"/>
  <c r="Y61" i="100"/>
  <c r="Y60" i="100"/>
  <c r="Y59" i="100"/>
  <c r="Y58" i="100"/>
  <c r="Y56" i="100"/>
  <c r="Y55" i="100"/>
  <c r="Y54" i="100"/>
  <c r="Y53" i="100"/>
  <c r="Y52" i="100"/>
  <c r="Y51" i="100"/>
  <c r="Y49" i="100"/>
  <c r="Y48" i="100"/>
  <c r="Y47" i="100"/>
  <c r="Y44" i="100"/>
  <c r="Y43" i="100"/>
  <c r="Y46" i="100"/>
  <c r="Y45" i="100"/>
  <c r="Y42" i="100"/>
  <c r="Y41" i="100"/>
  <c r="Y40" i="100"/>
  <c r="Y33" i="100"/>
  <c r="Y32" i="100"/>
  <c r="Y31" i="100"/>
  <c r="Y29" i="100"/>
  <c r="Y28" i="100"/>
  <c r="Y27" i="100"/>
  <c r="Y26" i="100"/>
  <c r="Y25" i="100"/>
  <c r="Y24" i="100"/>
  <c r="V100" i="100"/>
  <c r="V99" i="100"/>
  <c r="V98" i="100"/>
  <c r="V96" i="100"/>
  <c r="V95" i="100"/>
  <c r="V94" i="100"/>
  <c r="V93" i="100"/>
  <c r="V92" i="100"/>
  <c r="V91" i="100"/>
  <c r="V89" i="100"/>
  <c r="V88" i="100"/>
  <c r="V87" i="100"/>
  <c r="V86" i="100"/>
  <c r="V85" i="100"/>
  <c r="V84" i="100"/>
  <c r="V82" i="100"/>
  <c r="V81" i="100"/>
  <c r="V80" i="100"/>
  <c r="V77" i="100"/>
  <c r="V76" i="100"/>
  <c r="V79" i="100"/>
  <c r="V78" i="100"/>
  <c r="V75" i="100"/>
  <c r="V74" i="100"/>
  <c r="V73" i="100"/>
  <c r="V133" i="100"/>
  <c r="V132" i="100"/>
  <c r="V131" i="100"/>
  <c r="V129" i="100"/>
  <c r="V128" i="100"/>
  <c r="V127" i="100"/>
  <c r="V126" i="100"/>
  <c r="V125" i="100"/>
  <c r="V124" i="100"/>
  <c r="V122" i="100"/>
  <c r="V121" i="100"/>
  <c r="V120" i="100"/>
  <c r="V119" i="100"/>
  <c r="V118" i="100"/>
  <c r="V117" i="100"/>
  <c r="V115" i="100"/>
  <c r="V114" i="100"/>
  <c r="V113" i="100"/>
  <c r="V110" i="100"/>
  <c r="V109" i="100"/>
  <c r="V112" i="100"/>
  <c r="V111" i="100"/>
  <c r="V108" i="100"/>
  <c r="V107" i="100"/>
  <c r="V106" i="100"/>
  <c r="V67" i="100"/>
  <c r="V66" i="100"/>
  <c r="V65" i="100"/>
  <c r="V63" i="100"/>
  <c r="V62" i="100"/>
  <c r="V61" i="100"/>
  <c r="V60" i="100"/>
  <c r="V59" i="100"/>
  <c r="V58" i="100"/>
  <c r="V56" i="100"/>
  <c r="V55" i="100"/>
  <c r="V54" i="100"/>
  <c r="V53" i="100"/>
  <c r="V52" i="100"/>
  <c r="V51" i="100"/>
  <c r="V49" i="100"/>
  <c r="V48" i="100"/>
  <c r="V47" i="100"/>
  <c r="V44" i="100"/>
  <c r="V43" i="100"/>
  <c r="V46" i="100"/>
  <c r="V45" i="100"/>
  <c r="V42" i="100"/>
  <c r="V41" i="100"/>
  <c r="V40" i="100"/>
  <c r="V33" i="100"/>
  <c r="V32" i="100"/>
  <c r="V31" i="100"/>
  <c r="V29" i="100"/>
  <c r="V28" i="100"/>
  <c r="V27" i="100"/>
  <c r="V26" i="100"/>
  <c r="V25" i="100"/>
  <c r="V24" i="100"/>
  <c r="Y22" i="100"/>
  <c r="Y21" i="100"/>
  <c r="Y20" i="100"/>
  <c r="Y19" i="100"/>
  <c r="Y18" i="100"/>
  <c r="Y17" i="100"/>
  <c r="Y15" i="100"/>
  <c r="Y14" i="100"/>
  <c r="Y13" i="100"/>
  <c r="Y10" i="100"/>
  <c r="Y9" i="100"/>
  <c r="Y12" i="100"/>
  <c r="Y11" i="100"/>
  <c r="Y8" i="100"/>
  <c r="Y7" i="100"/>
  <c r="Y6" i="100"/>
  <c r="V22" i="100"/>
  <c r="V21" i="100"/>
  <c r="V20" i="100"/>
  <c r="V19" i="100"/>
  <c r="V18" i="100"/>
  <c r="V17" i="100"/>
  <c r="V15" i="100"/>
  <c r="V14" i="100"/>
  <c r="V13" i="100"/>
  <c r="V10" i="100"/>
  <c r="V9" i="100"/>
  <c r="V12" i="100"/>
  <c r="V11" i="100"/>
  <c r="V8" i="100"/>
  <c r="V7" i="100"/>
  <c r="V6" i="100"/>
  <c r="BC61" i="65"/>
  <c r="BC43" i="65"/>
  <c r="BC52" i="65"/>
  <c r="BC45" i="65"/>
  <c r="BC7" i="73"/>
  <c r="BC30" i="100"/>
  <c r="BC135" i="66"/>
  <c r="BC134" i="66"/>
  <c r="BC133" i="66"/>
  <c r="BC132" i="66"/>
  <c r="BC130" i="66"/>
  <c r="BC150" i="66" s="1"/>
  <c r="BC129" i="66"/>
  <c r="BC128" i="66"/>
  <c r="BC127" i="66"/>
  <c r="BC126" i="66"/>
  <c r="BC149" i="66" s="1"/>
  <c r="BC125" i="66"/>
  <c r="BC124" i="66"/>
  <c r="BC123" i="66"/>
  <c r="BC121" i="66"/>
  <c r="BC120" i="66"/>
  <c r="BC119" i="66"/>
  <c r="BC118" i="66"/>
  <c r="BC117" i="66"/>
  <c r="BC116" i="66"/>
  <c r="BC114" i="66"/>
  <c r="BC148" i="66" s="1"/>
  <c r="BC77" i="66"/>
  <c r="BC145" i="66" s="1"/>
  <c r="BC44" i="102"/>
  <c r="BC11" i="70"/>
  <c r="BC7" i="66"/>
  <c r="BC6" i="66" s="1"/>
  <c r="BC14" i="66"/>
  <c r="BC32" i="74"/>
  <c r="BC32" i="76"/>
  <c r="BC16" i="100"/>
  <c r="BC52" i="100" s="1"/>
  <c r="BC23" i="100"/>
  <c r="BC64" i="113" s="1"/>
  <c r="BC5" i="100"/>
  <c r="U2" i="74"/>
  <c r="U2" i="76"/>
  <c r="BG68" i="113"/>
  <c r="BF67" i="113"/>
  <c r="BF81" i="113"/>
  <c r="BG81" i="113"/>
  <c r="BA43" i="65"/>
  <c r="AZ43" i="65"/>
  <c r="AW43" i="65"/>
  <c r="AV43" i="65"/>
  <c r="AS43" i="65"/>
  <c r="AR43" i="65"/>
  <c r="AO43" i="65"/>
  <c r="AN43" i="65"/>
  <c r="AK43" i="65"/>
  <c r="AJ43" i="65"/>
  <c r="AG43" i="65"/>
  <c r="AF43" i="65"/>
  <c r="AC43" i="65"/>
  <c r="AB43" i="65"/>
  <c r="BC76" i="65"/>
  <c r="BB76" i="65"/>
  <c r="BB75" i="65"/>
  <c r="AD43" i="65"/>
  <c r="AH43" i="65"/>
  <c r="AL43" i="65"/>
  <c r="AP43" i="65"/>
  <c r="AT43" i="65"/>
  <c r="AX43" i="65"/>
  <c r="BB43" i="65"/>
  <c r="AA43" i="65"/>
  <c r="AE43" i="65"/>
  <c r="AI43" i="65"/>
  <c r="AM43" i="65"/>
  <c r="AQ43" i="65"/>
  <c r="AU43" i="65"/>
  <c r="AY43" i="65"/>
  <c r="AA61" i="65"/>
  <c r="AC61" i="65"/>
  <c r="AD61" i="65"/>
  <c r="AE61" i="65"/>
  <c r="AG61" i="65"/>
  <c r="AH61" i="65"/>
  <c r="AI61" i="65"/>
  <c r="AK61" i="65"/>
  <c r="AL61" i="65"/>
  <c r="AM61" i="65"/>
  <c r="AO61" i="65"/>
  <c r="AP61" i="65"/>
  <c r="AQ61" i="65"/>
  <c r="AS61" i="65"/>
  <c r="AT61" i="65"/>
  <c r="AU61" i="65"/>
  <c r="AB61" i="65"/>
  <c r="AF61" i="65"/>
  <c r="AJ61" i="65"/>
  <c r="AN61" i="65"/>
  <c r="AR61" i="65"/>
  <c r="AV61" i="65"/>
  <c r="AW61" i="65"/>
  <c r="AX61" i="65"/>
  <c r="AY61" i="65"/>
  <c r="AZ61" i="65"/>
  <c r="Q2" i="66"/>
  <c r="Q2" i="65"/>
  <c r="BE11" i="70"/>
  <c r="BB44" i="102"/>
  <c r="BB146" i="66"/>
  <c r="BE76" i="102"/>
  <c r="BE73" i="102"/>
  <c r="BB61" i="65"/>
  <c r="BB130" i="66"/>
  <c r="BB150" i="66" s="1"/>
  <c r="BB116" i="66"/>
  <c r="BB114" i="66"/>
  <c r="BB148" i="66" s="1"/>
  <c r="BE72" i="102"/>
  <c r="BB10" i="64"/>
  <c r="BB73" i="102"/>
  <c r="BC73" i="102"/>
  <c r="BE69" i="102"/>
  <c r="BE75" i="102"/>
  <c r="BE7" i="73"/>
  <c r="BB7" i="73"/>
  <c r="BE39" i="101"/>
  <c r="BE12" i="97"/>
  <c r="BE29" i="97" s="1"/>
  <c r="BE40" i="97"/>
  <c r="BB11" i="70"/>
  <c r="BB142" i="66"/>
  <c r="BB147" i="66"/>
  <c r="BB118" i="66"/>
  <c r="BB119" i="66"/>
  <c r="BB121" i="66"/>
  <c r="BB123" i="66"/>
  <c r="BB124" i="66"/>
  <c r="BB126" i="66"/>
  <c r="BB149" i="66" s="1"/>
  <c r="BB127" i="66"/>
  <c r="BB128" i="66"/>
  <c r="BB129" i="66"/>
  <c r="BB133" i="66"/>
  <c r="BB134" i="66"/>
  <c r="BB135" i="66"/>
  <c r="BB78" i="65"/>
  <c r="BB52" i="65"/>
  <c r="BB14" i="66"/>
  <c r="BB77" i="66"/>
  <c r="BB145" i="66" s="1"/>
  <c r="BB77" i="65"/>
  <c r="BB125" i="66"/>
  <c r="BB120" i="66"/>
  <c r="BB45" i="65"/>
  <c r="BB79" i="65"/>
  <c r="BB132" i="66"/>
  <c r="BB5" i="100"/>
  <c r="BB42" i="100" s="1"/>
  <c r="BB7" i="66"/>
  <c r="BE70" i="102"/>
  <c r="BE71" i="102"/>
  <c r="AY7" i="66"/>
  <c r="AY6" i="66" s="1"/>
  <c r="BB117" i="66"/>
  <c r="BB71" i="102"/>
  <c r="BE74" i="102"/>
  <c r="BE26" i="101"/>
  <c r="BE28" i="101"/>
  <c r="BE30" i="101"/>
  <c r="BE32" i="101"/>
  <c r="BE34" i="101"/>
  <c r="BE52" i="101"/>
  <c r="BE53" i="101"/>
  <c r="BE55" i="101"/>
  <c r="BE57" i="101"/>
  <c r="BE59" i="101"/>
  <c r="BE27" i="101"/>
  <c r="BE29" i="101"/>
  <c r="BE31" i="101"/>
  <c r="BE33" i="101"/>
  <c r="BE35" i="101"/>
  <c r="BE54" i="101"/>
  <c r="BE56" i="101"/>
  <c r="BE58" i="101"/>
  <c r="BB39" i="113"/>
  <c r="BD47" i="113"/>
  <c r="BD49" i="113"/>
  <c r="AV77" i="66"/>
  <c r="AV145" i="66" s="1"/>
  <c r="BA114" i="66"/>
  <c r="BA148" i="66" s="1"/>
  <c r="AB114" i="66"/>
  <c r="AB148" i="66" s="1"/>
  <c r="AC114" i="66"/>
  <c r="AC148" i="66" s="1"/>
  <c r="AD114" i="66"/>
  <c r="AD148" i="66" s="1"/>
  <c r="AE114" i="66"/>
  <c r="AE148" i="66" s="1"/>
  <c r="AF114" i="66"/>
  <c r="AF148" i="66" s="1"/>
  <c r="AG114" i="66"/>
  <c r="AG148" i="66" s="1"/>
  <c r="AH114" i="66"/>
  <c r="AH148" i="66" s="1"/>
  <c r="AI114" i="66"/>
  <c r="AI148" i="66" s="1"/>
  <c r="AJ114" i="66"/>
  <c r="AJ148" i="66" s="1"/>
  <c r="AK114" i="66"/>
  <c r="AK148" i="66" s="1"/>
  <c r="AL114" i="66"/>
  <c r="AL148" i="66" s="1"/>
  <c r="AM114" i="66"/>
  <c r="AN114" i="66"/>
  <c r="AN148" i="66" s="1"/>
  <c r="AO114" i="66"/>
  <c r="AO148" i="66" s="1"/>
  <c r="AQ114" i="66"/>
  <c r="AQ148" i="66" s="1"/>
  <c r="AR114" i="66"/>
  <c r="AR148" i="66" s="1"/>
  <c r="AS114" i="66"/>
  <c r="AS148" i="66" s="1"/>
  <c r="AT114" i="66"/>
  <c r="AT148" i="66" s="1"/>
  <c r="AU114" i="66"/>
  <c r="AV114" i="66"/>
  <c r="AV148" i="66" s="1"/>
  <c r="AW114" i="66"/>
  <c r="AW148" i="66" s="1"/>
  <c r="AY114" i="66"/>
  <c r="AY148" i="66" s="1"/>
  <c r="AZ114" i="66"/>
  <c r="AZ148" i="66" s="1"/>
  <c r="AZ126" i="66"/>
  <c r="AZ149" i="66" s="1"/>
  <c r="BA130" i="66"/>
  <c r="BA150" i="66" s="1"/>
  <c r="AB130" i="66"/>
  <c r="AB150" i="66" s="1"/>
  <c r="AC130" i="66"/>
  <c r="AC150" i="66" s="1"/>
  <c r="AD130" i="66"/>
  <c r="AD150" i="66" s="1"/>
  <c r="AE130" i="66"/>
  <c r="AE150" i="66" s="1"/>
  <c r="AF130" i="66"/>
  <c r="AF150" i="66" s="1"/>
  <c r="AG130" i="66"/>
  <c r="AG150" i="66" s="1"/>
  <c r="AH130" i="66"/>
  <c r="AH150" i="66" s="1"/>
  <c r="AI130" i="66"/>
  <c r="AI150" i="66" s="1"/>
  <c r="AJ130" i="66"/>
  <c r="AJ150" i="66" s="1"/>
  <c r="AK130" i="66"/>
  <c r="AK150" i="66" s="1"/>
  <c r="AL130" i="66"/>
  <c r="AL150" i="66" s="1"/>
  <c r="AM130" i="66"/>
  <c r="AM150" i="66" s="1"/>
  <c r="AN130" i="66"/>
  <c r="AN150" i="66" s="1"/>
  <c r="AO130" i="66"/>
  <c r="AO150" i="66" s="1"/>
  <c r="AQ130" i="66"/>
  <c r="AQ150" i="66" s="1"/>
  <c r="AR130" i="66"/>
  <c r="AR150" i="66" s="1"/>
  <c r="AS130" i="66"/>
  <c r="AS150" i="66" s="1"/>
  <c r="AT130" i="66"/>
  <c r="AT150" i="66" s="1"/>
  <c r="AU130" i="66"/>
  <c r="AU150" i="66" s="1"/>
  <c r="AV130" i="66"/>
  <c r="AV150" i="66" s="1"/>
  <c r="AW130" i="66"/>
  <c r="AW150" i="66" s="1"/>
  <c r="AY130" i="66"/>
  <c r="AY150" i="66" s="1"/>
  <c r="AZ130" i="66"/>
  <c r="AZ150" i="66" s="1"/>
  <c r="AB126" i="66"/>
  <c r="AB149" i="66" s="1"/>
  <c r="AC126" i="66"/>
  <c r="AC149" i="66" s="1"/>
  <c r="AD126" i="66"/>
  <c r="AD149" i="66" s="1"/>
  <c r="AE126" i="66"/>
  <c r="AE149" i="66" s="1"/>
  <c r="AF126" i="66"/>
  <c r="AF149" i="66" s="1"/>
  <c r="AG126" i="66"/>
  <c r="AG149" i="66" s="1"/>
  <c r="AH126" i="66"/>
  <c r="AH149" i="66" s="1"/>
  <c r="AI126" i="66"/>
  <c r="AI149" i="66" s="1"/>
  <c r="AJ126" i="66"/>
  <c r="AJ149" i="66" s="1"/>
  <c r="AK126" i="66"/>
  <c r="AK149" i="66" s="1"/>
  <c r="AL126" i="66"/>
  <c r="AL149" i="66" s="1"/>
  <c r="AM126" i="66"/>
  <c r="AM149" i="66" s="1"/>
  <c r="AN126" i="66"/>
  <c r="AO126" i="66"/>
  <c r="AO149" i="66" s="1"/>
  <c r="AQ126" i="66"/>
  <c r="AQ149" i="66" s="1"/>
  <c r="AR126" i="66"/>
  <c r="AR149" i="66" s="1"/>
  <c r="AS126" i="66"/>
  <c r="AS149" i="66" s="1"/>
  <c r="AT126" i="66"/>
  <c r="AT149" i="66" s="1"/>
  <c r="AU126" i="66"/>
  <c r="AU149" i="66" s="1"/>
  <c r="AV126" i="66"/>
  <c r="AV149" i="66" s="1"/>
  <c r="AW126" i="66"/>
  <c r="AW149" i="66" s="1"/>
  <c r="AY126" i="66"/>
  <c r="AY149" i="66" s="1"/>
  <c r="BA126" i="66"/>
  <c r="BA149" i="66" s="1"/>
  <c r="BC43" i="64"/>
  <c r="BC39" i="64"/>
  <c r="BC10" i="64"/>
  <c r="BD40" i="64" s="1"/>
  <c r="BC44" i="64"/>
  <c r="BC36" i="64"/>
  <c r="BC41" i="64"/>
  <c r="BC37" i="64"/>
  <c r="BC42" i="64"/>
  <c r="BC38" i="64"/>
  <c r="BE42" i="113"/>
  <c r="CA42" i="113" s="1"/>
  <c r="BB30" i="100"/>
  <c r="BB23" i="100"/>
  <c r="BB16" i="100"/>
  <c r="BB52" i="100" s="1"/>
  <c r="BE68" i="113"/>
  <c r="CA68" i="113" s="1"/>
  <c r="BE67" i="113"/>
  <c r="CA67" i="113" s="1"/>
  <c r="BE85" i="113"/>
  <c r="CA85" i="113" s="1"/>
  <c r="BE81" i="113"/>
  <c r="CA81" i="113" s="1"/>
  <c r="BG72" i="113"/>
  <c r="BF72" i="113"/>
  <c r="BG67" i="113"/>
  <c r="BG64" i="113"/>
  <c r="BF64" i="113"/>
  <c r="BG61" i="113"/>
  <c r="BF61" i="113"/>
  <c r="BG58" i="113"/>
  <c r="BF58" i="113"/>
  <c r="BF39" i="113"/>
  <c r="BE39" i="113"/>
  <c r="CA39" i="113" s="1"/>
  <c r="BG5" i="113"/>
  <c r="BF5" i="113"/>
  <c r="AB92" i="102"/>
  <c r="AC92" i="102" s="1"/>
  <c r="AD92" i="102" s="1"/>
  <c r="AE92" i="102" s="1"/>
  <c r="AF92" i="102" s="1"/>
  <c r="AG92" i="102" s="1"/>
  <c r="AH92" i="102" s="1"/>
  <c r="AI92" i="102" s="1"/>
  <c r="AJ92" i="102" s="1"/>
  <c r="AK92" i="102" s="1"/>
  <c r="AL92" i="102" s="1"/>
  <c r="AM92" i="102" s="1"/>
  <c r="AN92" i="102" s="1"/>
  <c r="AO92" i="102" s="1"/>
  <c r="AP92" i="102" s="1"/>
  <c r="AQ92" i="102" s="1"/>
  <c r="AR92" i="102" s="1"/>
  <c r="AS92" i="102" s="1"/>
  <c r="AT92" i="102" s="1"/>
  <c r="AU92" i="102" s="1"/>
  <c r="AV92" i="102" s="1"/>
  <c r="AW92" i="102" s="1"/>
  <c r="AX92" i="102" s="1"/>
  <c r="AY92" i="102" s="1"/>
  <c r="AZ92" i="102" s="1"/>
  <c r="BA92" i="102" s="1"/>
  <c r="BB92" i="102" s="1"/>
  <c r="BC92" i="102" s="1"/>
  <c r="BD92" i="102" s="1"/>
  <c r="BE92" i="102" s="1"/>
  <c r="AB80" i="102"/>
  <c r="AC80" i="102" s="1"/>
  <c r="AD80" i="102" s="1"/>
  <c r="AE80" i="102" s="1"/>
  <c r="AF80" i="102" s="1"/>
  <c r="AG80" i="102" s="1"/>
  <c r="AH80" i="102" s="1"/>
  <c r="AI80" i="102" s="1"/>
  <c r="AJ80" i="102" s="1"/>
  <c r="AK80" i="102" s="1"/>
  <c r="AL80" i="102" s="1"/>
  <c r="AM80" i="102" s="1"/>
  <c r="AN80" i="102" s="1"/>
  <c r="AO80" i="102" s="1"/>
  <c r="AP80" i="102" s="1"/>
  <c r="AQ80" i="102" s="1"/>
  <c r="AR80" i="102" s="1"/>
  <c r="AS80" i="102" s="1"/>
  <c r="AT80" i="102" s="1"/>
  <c r="AU80" i="102" s="1"/>
  <c r="AV80" i="102" s="1"/>
  <c r="AW80" i="102" s="1"/>
  <c r="AX80" i="102" s="1"/>
  <c r="AY80" i="102" s="1"/>
  <c r="AZ80" i="102" s="1"/>
  <c r="BA80" i="102" s="1"/>
  <c r="BB80" i="102" s="1"/>
  <c r="BC80" i="102" s="1"/>
  <c r="BD80" i="102" s="1"/>
  <c r="BE80" i="102" s="1"/>
  <c r="AB68" i="102"/>
  <c r="AC68" i="102" s="1"/>
  <c r="AD68" i="102" s="1"/>
  <c r="AE68" i="102" s="1"/>
  <c r="AF68" i="102" s="1"/>
  <c r="AG68" i="102" s="1"/>
  <c r="AH68" i="102" s="1"/>
  <c r="AI68" i="102" s="1"/>
  <c r="AJ68" i="102" s="1"/>
  <c r="AK68" i="102" s="1"/>
  <c r="AL68" i="102" s="1"/>
  <c r="AM68" i="102" s="1"/>
  <c r="AN68" i="102" s="1"/>
  <c r="AO68" i="102" s="1"/>
  <c r="AP68" i="102" s="1"/>
  <c r="AQ68" i="102" s="1"/>
  <c r="AR68" i="102" s="1"/>
  <c r="AS68" i="102" s="1"/>
  <c r="AT68" i="102" s="1"/>
  <c r="AU68" i="102" s="1"/>
  <c r="AV68" i="102" s="1"/>
  <c r="AW68" i="102" s="1"/>
  <c r="AX68" i="102" s="1"/>
  <c r="AY68" i="102" s="1"/>
  <c r="AZ68" i="102" s="1"/>
  <c r="BA68" i="102" s="1"/>
  <c r="BB68" i="102" s="1"/>
  <c r="BC68" i="102" s="1"/>
  <c r="BD68" i="102" s="1"/>
  <c r="BE68" i="102" s="1"/>
  <c r="BA73" i="102"/>
  <c r="AZ73" i="102"/>
  <c r="AY73" i="102"/>
  <c r="AX73" i="102"/>
  <c r="AW73" i="102"/>
  <c r="AV73" i="102"/>
  <c r="AU73" i="102"/>
  <c r="AT73" i="102"/>
  <c r="AS73" i="102"/>
  <c r="AT97" i="102" s="1"/>
  <c r="AR73" i="102"/>
  <c r="AQ73" i="102"/>
  <c r="AP73" i="102"/>
  <c r="AO73" i="102"/>
  <c r="AN73" i="102"/>
  <c r="AM73" i="102"/>
  <c r="AL73" i="102"/>
  <c r="AK73" i="102"/>
  <c r="AJ73" i="102"/>
  <c r="AI73" i="102"/>
  <c r="AH73" i="102"/>
  <c r="AG73" i="102"/>
  <c r="AF73" i="102"/>
  <c r="AE73" i="102"/>
  <c r="AD73" i="102"/>
  <c r="AC73" i="102"/>
  <c r="AD97" i="102" s="1"/>
  <c r="AB73" i="102"/>
  <c r="AA73" i="102"/>
  <c r="AB5" i="102"/>
  <c r="AC5" i="102" s="1"/>
  <c r="AD5" i="102" s="1"/>
  <c r="AE5" i="102" s="1"/>
  <c r="AF5" i="102" s="1"/>
  <c r="AG5" i="102" s="1"/>
  <c r="AH5" i="102" s="1"/>
  <c r="AI5" i="102" s="1"/>
  <c r="AJ5" i="102" s="1"/>
  <c r="AK5" i="102" s="1"/>
  <c r="AL5" i="102" s="1"/>
  <c r="AM5" i="102" s="1"/>
  <c r="AN5" i="102" s="1"/>
  <c r="AO5" i="102" s="1"/>
  <c r="AP5" i="102" s="1"/>
  <c r="AQ5" i="102" s="1"/>
  <c r="AR5" i="102" s="1"/>
  <c r="AS5" i="102" s="1"/>
  <c r="AT5" i="102" s="1"/>
  <c r="AU5" i="102" s="1"/>
  <c r="AV5" i="102" s="1"/>
  <c r="AW5" i="102" s="1"/>
  <c r="AX5" i="102" s="1"/>
  <c r="AY5" i="102" s="1"/>
  <c r="AZ5" i="102" s="1"/>
  <c r="BA5" i="102" s="1"/>
  <c r="BB5" i="102" s="1"/>
  <c r="BC5" i="102" s="1"/>
  <c r="BD5" i="102" s="1"/>
  <c r="BE5" i="102" s="1"/>
  <c r="AT7" i="73"/>
  <c r="AL7" i="73"/>
  <c r="AD7" i="73"/>
  <c r="AB4" i="73"/>
  <c r="AC4" i="73"/>
  <c r="AD4" i="73"/>
  <c r="AE4" i="73"/>
  <c r="AF4" i="73"/>
  <c r="AG4" i="73"/>
  <c r="AH4" i="73"/>
  <c r="AI4" i="73"/>
  <c r="AJ4" i="73"/>
  <c r="AK4" i="73"/>
  <c r="AL4" i="73"/>
  <c r="AM4" i="73"/>
  <c r="AN4" i="73"/>
  <c r="AO4" i="73"/>
  <c r="AP4" i="73"/>
  <c r="AQ4" i="73"/>
  <c r="AR4" i="73"/>
  <c r="AS4" i="73"/>
  <c r="AT4" i="73"/>
  <c r="AU4" i="73"/>
  <c r="AV4" i="73"/>
  <c r="AW4" i="73"/>
  <c r="AX4" i="73"/>
  <c r="AY4" i="73"/>
  <c r="AZ4" i="73"/>
  <c r="BA4" i="73"/>
  <c r="BB4" i="73"/>
  <c r="BC4" i="73"/>
  <c r="BE4" i="73"/>
  <c r="AQ50" i="101"/>
  <c r="AR50" i="101" s="1"/>
  <c r="AS50" i="101" s="1"/>
  <c r="AT50" i="101" s="1"/>
  <c r="AU50" i="101" s="1"/>
  <c r="AV50" i="101" s="1"/>
  <c r="AW50" i="101" s="1"/>
  <c r="AX50" i="101" s="1"/>
  <c r="AY50" i="101" s="1"/>
  <c r="AZ50" i="101" s="1"/>
  <c r="BA50" i="101" s="1"/>
  <c r="BB50" i="101" s="1"/>
  <c r="BC50" i="101" s="1"/>
  <c r="BD50" i="101" s="1"/>
  <c r="BE50" i="101" s="1"/>
  <c r="AQ38" i="101"/>
  <c r="AR38" i="101" s="1"/>
  <c r="AS38" i="101" s="1"/>
  <c r="AT38" i="101" s="1"/>
  <c r="AU38" i="101" s="1"/>
  <c r="AV38" i="101" s="1"/>
  <c r="AW38" i="101" s="1"/>
  <c r="AX38" i="101" s="1"/>
  <c r="AY38" i="101" s="1"/>
  <c r="AZ38" i="101" s="1"/>
  <c r="BA38" i="101" s="1"/>
  <c r="BB38" i="101" s="1"/>
  <c r="BC38" i="101" s="1"/>
  <c r="BD38" i="101" s="1"/>
  <c r="BE38" i="101" s="1"/>
  <c r="AQ24" i="101"/>
  <c r="AR24" i="101" s="1"/>
  <c r="AS24" i="101" s="1"/>
  <c r="AT24" i="101" s="1"/>
  <c r="AU24" i="101" s="1"/>
  <c r="AV24" i="101" s="1"/>
  <c r="AW24" i="101" s="1"/>
  <c r="AX24" i="101" s="1"/>
  <c r="AY24" i="101" s="1"/>
  <c r="AZ24" i="101" s="1"/>
  <c r="BA24" i="101" s="1"/>
  <c r="BB24" i="101" s="1"/>
  <c r="BC24" i="101" s="1"/>
  <c r="BD24" i="101" s="1"/>
  <c r="BE24" i="101" s="1"/>
  <c r="AQ10" i="101"/>
  <c r="AR10" i="101"/>
  <c r="AS10" i="101"/>
  <c r="AT10" i="101" s="1"/>
  <c r="AU10" i="101" s="1"/>
  <c r="AV10" i="101" s="1"/>
  <c r="AW10" i="101" s="1"/>
  <c r="AX10" i="101" s="1"/>
  <c r="AY10" i="101" s="1"/>
  <c r="AZ10" i="101" s="1"/>
  <c r="BA10" i="101" s="1"/>
  <c r="BB10" i="101" s="1"/>
  <c r="BC10" i="101" s="1"/>
  <c r="BD10" i="101" s="1"/>
  <c r="BE10" i="101" s="1"/>
  <c r="AQ5" i="101"/>
  <c r="AR5" i="101" s="1"/>
  <c r="AS5" i="101" s="1"/>
  <c r="AT5" i="101" s="1"/>
  <c r="AU5" i="101" s="1"/>
  <c r="AV5" i="101" s="1"/>
  <c r="AW5" i="101" s="1"/>
  <c r="AX5" i="101" s="1"/>
  <c r="AY5" i="101" s="1"/>
  <c r="AZ5" i="101" s="1"/>
  <c r="BA5" i="101" s="1"/>
  <c r="BB5" i="101" s="1"/>
  <c r="BC5" i="101" s="1"/>
  <c r="BD5" i="101" s="1"/>
  <c r="BE5" i="101" s="1"/>
  <c r="AU51" i="97"/>
  <c r="AV51" i="97" s="1"/>
  <c r="AW51" i="97" s="1"/>
  <c r="AX51" i="97" s="1"/>
  <c r="AY51" i="97" s="1"/>
  <c r="AZ51" i="97" s="1"/>
  <c r="BA51" i="97" s="1"/>
  <c r="BB51" i="97" s="1"/>
  <c r="BC51" i="97" s="1"/>
  <c r="BD51" i="97" s="1"/>
  <c r="BE51" i="97" s="1"/>
  <c r="AU39" i="97"/>
  <c r="AV39" i="97" s="1"/>
  <c r="AW39" i="97" s="1"/>
  <c r="AX39" i="97" s="1"/>
  <c r="AY39" i="97" s="1"/>
  <c r="AZ39" i="97" s="1"/>
  <c r="BA39" i="97" s="1"/>
  <c r="BB39" i="97" s="1"/>
  <c r="BC39" i="97" s="1"/>
  <c r="BD39" i="97" s="1"/>
  <c r="BE39" i="97" s="1"/>
  <c r="AU25" i="97"/>
  <c r="AV25" i="97" s="1"/>
  <c r="AW25" i="97" s="1"/>
  <c r="AX25" i="97" s="1"/>
  <c r="AY25" i="97" s="1"/>
  <c r="AZ25" i="97" s="1"/>
  <c r="BA25" i="97" s="1"/>
  <c r="BB25" i="97" s="1"/>
  <c r="BC25" i="97" s="1"/>
  <c r="BD25" i="97" s="1"/>
  <c r="BE25" i="97" s="1"/>
  <c r="AU11" i="97"/>
  <c r="AV11" i="97" s="1"/>
  <c r="AW11" i="97" s="1"/>
  <c r="AX11" i="97" s="1"/>
  <c r="AY11" i="97" s="1"/>
  <c r="AZ11" i="97" s="1"/>
  <c r="BA11" i="97" s="1"/>
  <c r="BB11" i="97" s="1"/>
  <c r="BC11" i="97" s="1"/>
  <c r="BD11" i="97" s="1"/>
  <c r="BE11" i="97" s="1"/>
  <c r="AU5" i="97"/>
  <c r="AV5" i="97" s="1"/>
  <c r="AW5" i="97" s="1"/>
  <c r="AX5" i="97" s="1"/>
  <c r="AY5" i="97" s="1"/>
  <c r="AZ5" i="97" s="1"/>
  <c r="BA5" i="97" s="1"/>
  <c r="BB5" i="97" s="1"/>
  <c r="BC5" i="97" s="1"/>
  <c r="BD5" i="97" s="1"/>
  <c r="BE5" i="97" s="1"/>
  <c r="AB71" i="100"/>
  <c r="AC71" i="100" s="1"/>
  <c r="AD71" i="100" s="1"/>
  <c r="AE71" i="100" s="1"/>
  <c r="AB104" i="100"/>
  <c r="AC104" i="100" s="1"/>
  <c r="AD104" i="100" s="1"/>
  <c r="AE104" i="100" s="1"/>
  <c r="AB38" i="100"/>
  <c r="AC38" i="100" s="1"/>
  <c r="AD38" i="100" s="1"/>
  <c r="AE38" i="100" s="1"/>
  <c r="AB36" i="76"/>
  <c r="AC36" i="76" s="1"/>
  <c r="AD36" i="76" s="1"/>
  <c r="AE36" i="76" s="1"/>
  <c r="AF36" i="76" s="1"/>
  <c r="AG36" i="76" s="1"/>
  <c r="AH36" i="76" s="1"/>
  <c r="AI36" i="76" s="1"/>
  <c r="AJ36" i="76" s="1"/>
  <c r="AK36" i="76" s="1"/>
  <c r="AL36" i="76" s="1"/>
  <c r="AM36" i="76" s="1"/>
  <c r="AN36" i="76" s="1"/>
  <c r="AO36" i="76" s="1"/>
  <c r="AP36" i="76" s="1"/>
  <c r="AQ36" i="76" s="1"/>
  <c r="AR36" i="76" s="1"/>
  <c r="AS36" i="76" s="1"/>
  <c r="AT36" i="76" s="1"/>
  <c r="AU36" i="76" s="1"/>
  <c r="AV36" i="76" s="1"/>
  <c r="AW36" i="76" s="1"/>
  <c r="AX36" i="76" s="1"/>
  <c r="AY36" i="76" s="1"/>
  <c r="AZ36" i="76" s="1"/>
  <c r="BA36" i="76" s="1"/>
  <c r="BB36" i="76" s="1"/>
  <c r="BC36" i="76" s="1"/>
  <c r="BD36" i="76" s="1"/>
  <c r="BE36" i="76" s="1"/>
  <c r="AB51" i="76"/>
  <c r="AC51" i="76" s="1"/>
  <c r="AD51" i="76" s="1"/>
  <c r="AE51" i="76" s="1"/>
  <c r="AF51" i="76" s="1"/>
  <c r="AG51" i="76" s="1"/>
  <c r="AH51" i="76" s="1"/>
  <c r="AI51" i="76" s="1"/>
  <c r="AJ51" i="76" s="1"/>
  <c r="AK51" i="76" s="1"/>
  <c r="AL51" i="76" s="1"/>
  <c r="AM51" i="76" s="1"/>
  <c r="AN51" i="76" s="1"/>
  <c r="AO51" i="76" s="1"/>
  <c r="AP51" i="76" s="1"/>
  <c r="AQ51" i="76" s="1"/>
  <c r="AR51" i="76" s="1"/>
  <c r="AS51" i="76" s="1"/>
  <c r="AT51" i="76" s="1"/>
  <c r="AU51" i="76" s="1"/>
  <c r="AV51" i="76" s="1"/>
  <c r="AW51" i="76" s="1"/>
  <c r="AX51" i="76" s="1"/>
  <c r="AY51" i="76" s="1"/>
  <c r="AZ51" i="76" s="1"/>
  <c r="BA51" i="76" s="1"/>
  <c r="BB51" i="76" s="1"/>
  <c r="BC51" i="76" s="1"/>
  <c r="BD51" i="76" s="1"/>
  <c r="BE51" i="76" s="1"/>
  <c r="AB28" i="76"/>
  <c r="AC28" i="76" s="1"/>
  <c r="AD28" i="76" s="1"/>
  <c r="AE28" i="76" s="1"/>
  <c r="AF28" i="76" s="1"/>
  <c r="AG28" i="76" s="1"/>
  <c r="AH28" i="76" s="1"/>
  <c r="AI28" i="76" s="1"/>
  <c r="AJ28" i="76" s="1"/>
  <c r="AK28" i="76" s="1"/>
  <c r="AL28" i="76" s="1"/>
  <c r="AM28" i="76" s="1"/>
  <c r="AN28" i="76" s="1"/>
  <c r="AO28" i="76" s="1"/>
  <c r="AP28" i="76" s="1"/>
  <c r="AQ28" i="76" s="1"/>
  <c r="AR28" i="76" s="1"/>
  <c r="AS28" i="76" s="1"/>
  <c r="AT28" i="76" s="1"/>
  <c r="AU28" i="76" s="1"/>
  <c r="AV28" i="76" s="1"/>
  <c r="AW28" i="76" s="1"/>
  <c r="AX28" i="76" s="1"/>
  <c r="AY28" i="76" s="1"/>
  <c r="AZ28" i="76" s="1"/>
  <c r="BA28" i="76" s="1"/>
  <c r="BB28" i="76" s="1"/>
  <c r="BC28" i="76" s="1"/>
  <c r="BD28" i="76" s="1"/>
  <c r="BE28" i="76" s="1"/>
  <c r="AB40" i="74"/>
  <c r="AC40" i="74" s="1"/>
  <c r="AD40" i="74" s="1"/>
  <c r="AE40" i="74" s="1"/>
  <c r="AF40" i="74" s="1"/>
  <c r="AG40" i="74" s="1"/>
  <c r="AH40" i="74" s="1"/>
  <c r="AI40" i="74" s="1"/>
  <c r="AJ40" i="74" s="1"/>
  <c r="AK40" i="74" s="1"/>
  <c r="AL40" i="74" s="1"/>
  <c r="AM40" i="74" s="1"/>
  <c r="AN40" i="74" s="1"/>
  <c r="AO40" i="74" s="1"/>
  <c r="AP40" i="74" s="1"/>
  <c r="AQ40" i="74" s="1"/>
  <c r="AR40" i="74" s="1"/>
  <c r="AS40" i="74" s="1"/>
  <c r="AT40" i="74" s="1"/>
  <c r="AU40" i="74" s="1"/>
  <c r="AV40" i="74" s="1"/>
  <c r="AW40" i="74" s="1"/>
  <c r="AX40" i="74" s="1"/>
  <c r="AY40" i="74" s="1"/>
  <c r="AZ40" i="74" s="1"/>
  <c r="BA40" i="74" s="1"/>
  <c r="BB40" i="74" s="1"/>
  <c r="BC40" i="74" s="1"/>
  <c r="BD40" i="74" s="1"/>
  <c r="BE40" i="74" s="1"/>
  <c r="AB57" i="74"/>
  <c r="AC57" i="74" s="1"/>
  <c r="AD57" i="74" s="1"/>
  <c r="AE57" i="74" s="1"/>
  <c r="AF57" i="74" s="1"/>
  <c r="AG57" i="74" s="1"/>
  <c r="AH57" i="74" s="1"/>
  <c r="AI57" i="74" s="1"/>
  <c r="AJ57" i="74" s="1"/>
  <c r="AK57" i="74" s="1"/>
  <c r="AL57" i="74" s="1"/>
  <c r="AM57" i="74" s="1"/>
  <c r="AN57" i="74" s="1"/>
  <c r="AO57" i="74" s="1"/>
  <c r="AP57" i="74" s="1"/>
  <c r="AQ57" i="74" s="1"/>
  <c r="AR57" i="74" s="1"/>
  <c r="AS57" i="74" s="1"/>
  <c r="AT57" i="74" s="1"/>
  <c r="AU57" i="74" s="1"/>
  <c r="AV57" i="74" s="1"/>
  <c r="AW57" i="74" s="1"/>
  <c r="AX57" i="74" s="1"/>
  <c r="AY57" i="74" s="1"/>
  <c r="AZ57" i="74" s="1"/>
  <c r="BA57" i="74" s="1"/>
  <c r="BB57" i="74" s="1"/>
  <c r="BC57" i="74" s="1"/>
  <c r="BD57" i="74" s="1"/>
  <c r="BE57" i="74" s="1"/>
  <c r="AB31" i="74"/>
  <c r="AC31" i="74" s="1"/>
  <c r="AD31" i="74" s="1"/>
  <c r="AE31" i="74" s="1"/>
  <c r="AF31" i="74" s="1"/>
  <c r="AG31" i="74" s="1"/>
  <c r="AH31" i="74" s="1"/>
  <c r="AI31" i="74" s="1"/>
  <c r="AJ31" i="74" s="1"/>
  <c r="AK31" i="74" s="1"/>
  <c r="AL31" i="74" s="1"/>
  <c r="AM31" i="74" s="1"/>
  <c r="AN31" i="74" s="1"/>
  <c r="AO31" i="74" s="1"/>
  <c r="AP31" i="74" s="1"/>
  <c r="AQ31" i="74" s="1"/>
  <c r="AR31" i="74" s="1"/>
  <c r="AS31" i="74" s="1"/>
  <c r="AT31" i="74" s="1"/>
  <c r="AU31" i="74" s="1"/>
  <c r="AV31" i="74" s="1"/>
  <c r="AW31" i="74" s="1"/>
  <c r="AX31" i="74" s="1"/>
  <c r="AY31" i="74" s="1"/>
  <c r="AZ31" i="74" s="1"/>
  <c r="BA31" i="74" s="1"/>
  <c r="BB31" i="74" s="1"/>
  <c r="BC31" i="74" s="1"/>
  <c r="BD31" i="74" s="1"/>
  <c r="BE31" i="74" s="1"/>
  <c r="AB14" i="70"/>
  <c r="AC14" i="70" s="1"/>
  <c r="AD14" i="70" s="1"/>
  <c r="AE14" i="70" s="1"/>
  <c r="AF14" i="70" s="1"/>
  <c r="AG14" i="70" s="1"/>
  <c r="AH14" i="70" s="1"/>
  <c r="AI14" i="70" s="1"/>
  <c r="AJ14" i="70" s="1"/>
  <c r="AK14" i="70" s="1"/>
  <c r="AL14" i="70" s="1"/>
  <c r="AM14" i="70" s="1"/>
  <c r="AN14" i="70" s="1"/>
  <c r="AO14" i="70" s="1"/>
  <c r="AP14" i="70" s="1"/>
  <c r="AQ14" i="70" s="1"/>
  <c r="AR14" i="70" s="1"/>
  <c r="AS14" i="70" s="1"/>
  <c r="AT14" i="70" s="1"/>
  <c r="AU14" i="70" s="1"/>
  <c r="AV14" i="70" s="1"/>
  <c r="AW14" i="70" s="1"/>
  <c r="AX14" i="70" s="1"/>
  <c r="AY14" i="70" s="1"/>
  <c r="AZ14" i="70" s="1"/>
  <c r="BA14" i="70" s="1"/>
  <c r="BB14" i="70" s="1"/>
  <c r="BC14" i="70" s="1"/>
  <c r="BD14" i="70" s="1"/>
  <c r="BE14" i="70" s="1"/>
  <c r="AB4" i="70"/>
  <c r="AC4" i="70" s="1"/>
  <c r="AD4" i="70" s="1"/>
  <c r="AE4" i="70" s="1"/>
  <c r="AF4" i="70" s="1"/>
  <c r="AG4" i="70" s="1"/>
  <c r="AH4" i="70" s="1"/>
  <c r="AI4" i="70" s="1"/>
  <c r="AJ4" i="70" s="1"/>
  <c r="AK4" i="70" s="1"/>
  <c r="AL4" i="70" s="1"/>
  <c r="AM4" i="70" s="1"/>
  <c r="AN4" i="70" s="1"/>
  <c r="AO4" i="70" s="1"/>
  <c r="AP4" i="70" s="1"/>
  <c r="AQ4" i="70" s="1"/>
  <c r="AR4" i="70" s="1"/>
  <c r="AS4" i="70" s="1"/>
  <c r="AT4" i="70" s="1"/>
  <c r="AU4" i="70" s="1"/>
  <c r="AV4" i="70" s="1"/>
  <c r="AW4" i="70" s="1"/>
  <c r="AX4" i="70" s="1"/>
  <c r="AY4" i="70" s="1"/>
  <c r="AZ4" i="70" s="1"/>
  <c r="BA4" i="70" s="1"/>
  <c r="BB4" i="70" s="1"/>
  <c r="BC4" i="70" s="1"/>
  <c r="BD4" i="70" s="1"/>
  <c r="BE4" i="70" s="1"/>
  <c r="AB154" i="66"/>
  <c r="AC154" i="66" s="1"/>
  <c r="AD154" i="66" s="1"/>
  <c r="AE154" i="66" s="1"/>
  <c r="AF154" i="66" s="1"/>
  <c r="AG154" i="66" s="1"/>
  <c r="AH154" i="66" s="1"/>
  <c r="AI154" i="66" s="1"/>
  <c r="AJ154" i="66" s="1"/>
  <c r="AK154" i="66" s="1"/>
  <c r="AL154" i="66" s="1"/>
  <c r="AM154" i="66" s="1"/>
  <c r="AN154" i="66" s="1"/>
  <c r="AO154" i="66" s="1"/>
  <c r="AP154" i="66" s="1"/>
  <c r="AQ154" i="66" s="1"/>
  <c r="AR154" i="66" s="1"/>
  <c r="AS154" i="66" s="1"/>
  <c r="AT154" i="66" s="1"/>
  <c r="AU154" i="66" s="1"/>
  <c r="AV154" i="66" s="1"/>
  <c r="AW154" i="66" s="1"/>
  <c r="AX154" i="66" s="1"/>
  <c r="AY154" i="66" s="1"/>
  <c r="AZ154" i="66" s="1"/>
  <c r="BA154" i="66" s="1"/>
  <c r="BB154" i="66" s="1"/>
  <c r="BC154" i="66" s="1"/>
  <c r="BD154" i="66" s="1"/>
  <c r="BE154" i="66" s="1"/>
  <c r="AB167" i="66"/>
  <c r="AC167" i="66" s="1"/>
  <c r="AD167" i="66" s="1"/>
  <c r="AE167" i="66" s="1"/>
  <c r="AF167" i="66" s="1"/>
  <c r="AG167" i="66" s="1"/>
  <c r="AH167" i="66" s="1"/>
  <c r="AI167" i="66" s="1"/>
  <c r="AJ167" i="66" s="1"/>
  <c r="AK167" i="66" s="1"/>
  <c r="AL167" i="66" s="1"/>
  <c r="AM167" i="66" s="1"/>
  <c r="AN167" i="66" s="1"/>
  <c r="AO167" i="66" s="1"/>
  <c r="AP167" i="66" s="1"/>
  <c r="AQ167" i="66" s="1"/>
  <c r="AR167" i="66" s="1"/>
  <c r="AS167" i="66" s="1"/>
  <c r="AT167" i="66" s="1"/>
  <c r="AU167" i="66" s="1"/>
  <c r="AV167" i="66" s="1"/>
  <c r="AW167" i="66" s="1"/>
  <c r="AX167" i="66" s="1"/>
  <c r="AY167" i="66" s="1"/>
  <c r="AZ167" i="66" s="1"/>
  <c r="BA167" i="66" s="1"/>
  <c r="BB167" i="66" s="1"/>
  <c r="BC167" i="66" s="1"/>
  <c r="BD167" i="66" s="1"/>
  <c r="BE167" i="66" s="1"/>
  <c r="AB141" i="66"/>
  <c r="AC141" i="66" s="1"/>
  <c r="AD141" i="66" s="1"/>
  <c r="AE141" i="66" s="1"/>
  <c r="AF141" i="66" s="1"/>
  <c r="AG141" i="66" s="1"/>
  <c r="AH141" i="66" s="1"/>
  <c r="AI141" i="66" s="1"/>
  <c r="AJ141" i="66" s="1"/>
  <c r="AK141" i="66" s="1"/>
  <c r="AL141" i="66" s="1"/>
  <c r="AM141" i="66" s="1"/>
  <c r="AN141" i="66" s="1"/>
  <c r="AO141" i="66" s="1"/>
  <c r="AP141" i="66" s="1"/>
  <c r="AQ141" i="66" s="1"/>
  <c r="AR141" i="66" s="1"/>
  <c r="AS141" i="66" s="1"/>
  <c r="AT141" i="66" s="1"/>
  <c r="AU141" i="66" s="1"/>
  <c r="AV141" i="66" s="1"/>
  <c r="AW141" i="66" s="1"/>
  <c r="AX141" i="66" s="1"/>
  <c r="AY141" i="66" s="1"/>
  <c r="AZ141" i="66" s="1"/>
  <c r="BA141" i="66" s="1"/>
  <c r="BB141" i="66" s="1"/>
  <c r="BC141" i="66" s="1"/>
  <c r="BD141" i="66" s="1"/>
  <c r="BE141" i="66" s="1"/>
  <c r="BC147" i="66"/>
  <c r="BA147" i="66"/>
  <c r="AZ147" i="66"/>
  <c r="AY147" i="66"/>
  <c r="AW147" i="66"/>
  <c r="AV147" i="66"/>
  <c r="AU147" i="66"/>
  <c r="AT147" i="66"/>
  <c r="AS147" i="66"/>
  <c r="AR147" i="66"/>
  <c r="AQ147" i="66"/>
  <c r="AO147" i="66"/>
  <c r="AN147" i="66"/>
  <c r="AM147" i="66"/>
  <c r="AL147" i="66"/>
  <c r="AK147" i="66"/>
  <c r="AJ147" i="66"/>
  <c r="AI147" i="66"/>
  <c r="AH147" i="66"/>
  <c r="AG147" i="66"/>
  <c r="AF147" i="66"/>
  <c r="AE147" i="66"/>
  <c r="AD147" i="66"/>
  <c r="AC147" i="66"/>
  <c r="AB147" i="66"/>
  <c r="AB83" i="65"/>
  <c r="AC83" i="65" s="1"/>
  <c r="AD83" i="65" s="1"/>
  <c r="AE83" i="65" s="1"/>
  <c r="AF83" i="65" s="1"/>
  <c r="AG83" i="65" s="1"/>
  <c r="AH83" i="65" s="1"/>
  <c r="AI83" i="65" s="1"/>
  <c r="AJ83" i="65" s="1"/>
  <c r="AK83" i="65" s="1"/>
  <c r="AL83" i="65" s="1"/>
  <c r="AM83" i="65" s="1"/>
  <c r="AN83" i="65" s="1"/>
  <c r="AO83" i="65" s="1"/>
  <c r="AP83" i="65" s="1"/>
  <c r="AQ83" i="65" s="1"/>
  <c r="AR83" i="65" s="1"/>
  <c r="AS83" i="65" s="1"/>
  <c r="AT83" i="65" s="1"/>
  <c r="AU83" i="65" s="1"/>
  <c r="AV83" i="65" s="1"/>
  <c r="AW83" i="65" s="1"/>
  <c r="AX83" i="65" s="1"/>
  <c r="AY83" i="65" s="1"/>
  <c r="AZ83" i="65" s="1"/>
  <c r="BA83" i="65" s="1"/>
  <c r="BB83" i="65" s="1"/>
  <c r="BC83" i="65" s="1"/>
  <c r="BD83" i="65" s="1"/>
  <c r="BE83" i="65" s="1"/>
  <c r="AB95" i="65"/>
  <c r="AC95" i="65" s="1"/>
  <c r="AD95" i="65" s="1"/>
  <c r="AE95" i="65" s="1"/>
  <c r="AF95" i="65" s="1"/>
  <c r="AG95" i="65" s="1"/>
  <c r="AH95" i="65" s="1"/>
  <c r="AI95" i="65" s="1"/>
  <c r="AJ95" i="65" s="1"/>
  <c r="AK95" i="65" s="1"/>
  <c r="AL95" i="65" s="1"/>
  <c r="AM95" i="65" s="1"/>
  <c r="AN95" i="65" s="1"/>
  <c r="AO95" i="65" s="1"/>
  <c r="AP95" i="65" s="1"/>
  <c r="AQ95" i="65" s="1"/>
  <c r="AR95" i="65" s="1"/>
  <c r="AS95" i="65" s="1"/>
  <c r="AT95" i="65" s="1"/>
  <c r="AU95" i="65" s="1"/>
  <c r="AV95" i="65" s="1"/>
  <c r="AW95" i="65" s="1"/>
  <c r="AX95" i="65" s="1"/>
  <c r="AY95" i="65" s="1"/>
  <c r="AZ95" i="65" s="1"/>
  <c r="BA95" i="65" s="1"/>
  <c r="BB95" i="65" s="1"/>
  <c r="BC95" i="65" s="1"/>
  <c r="BD95" i="65" s="1"/>
  <c r="BE95" i="65" s="1"/>
  <c r="AB71" i="65"/>
  <c r="AC71" i="65" s="1"/>
  <c r="AD71" i="65" s="1"/>
  <c r="AE71" i="65" s="1"/>
  <c r="AF71" i="65" s="1"/>
  <c r="AG71" i="65" s="1"/>
  <c r="AH71" i="65" s="1"/>
  <c r="AI71" i="65" s="1"/>
  <c r="AJ71" i="65" s="1"/>
  <c r="AK71" i="65" s="1"/>
  <c r="AL71" i="65" s="1"/>
  <c r="AM71" i="65" s="1"/>
  <c r="AN71" i="65" s="1"/>
  <c r="AO71" i="65" s="1"/>
  <c r="AP71" i="65" s="1"/>
  <c r="AQ71" i="65" s="1"/>
  <c r="AR71" i="65" s="1"/>
  <c r="AS71" i="65" s="1"/>
  <c r="AT71" i="65" s="1"/>
  <c r="AU71" i="65" s="1"/>
  <c r="AV71" i="65" s="1"/>
  <c r="AW71" i="65" s="1"/>
  <c r="AX71" i="65" s="1"/>
  <c r="AY71" i="65" s="1"/>
  <c r="AZ71" i="65" s="1"/>
  <c r="BA71" i="65" s="1"/>
  <c r="BB71" i="65" s="1"/>
  <c r="BC71" i="65" s="1"/>
  <c r="BD71" i="65" s="1"/>
  <c r="BE71" i="65" s="1"/>
  <c r="BA129" i="66"/>
  <c r="AW116" i="66"/>
  <c r="BA76" i="65"/>
  <c r="AZ76" i="65"/>
  <c r="AY76" i="65"/>
  <c r="AW76" i="65"/>
  <c r="AV76" i="65"/>
  <c r="AU76" i="65"/>
  <c r="AT76" i="65"/>
  <c r="AS76" i="65"/>
  <c r="AR76" i="65"/>
  <c r="AQ76" i="65"/>
  <c r="AO76" i="65"/>
  <c r="AN76" i="65"/>
  <c r="AM76" i="65"/>
  <c r="AL76" i="65"/>
  <c r="AK76" i="65"/>
  <c r="AJ76" i="65"/>
  <c r="AI76" i="65"/>
  <c r="AH76" i="65"/>
  <c r="AG76" i="65"/>
  <c r="AF76" i="65"/>
  <c r="AE76" i="65"/>
  <c r="AD76" i="65"/>
  <c r="AC76" i="65"/>
  <c r="AB76" i="65"/>
  <c r="AB34" i="64"/>
  <c r="AC34" i="64" s="1"/>
  <c r="AD34" i="64" s="1"/>
  <c r="AE34" i="64" s="1"/>
  <c r="AF34" i="64" s="1"/>
  <c r="AG34" i="64" s="1"/>
  <c r="AH34" i="64" s="1"/>
  <c r="AI34" i="64" s="1"/>
  <c r="AJ34" i="64" s="1"/>
  <c r="AK34" i="64" s="1"/>
  <c r="AL34" i="64" s="1"/>
  <c r="AM34" i="64" s="1"/>
  <c r="AN34" i="64" s="1"/>
  <c r="AO34" i="64" s="1"/>
  <c r="AP34" i="64" s="1"/>
  <c r="AQ34" i="64" s="1"/>
  <c r="AR34" i="64" s="1"/>
  <c r="AS34" i="64" s="1"/>
  <c r="AT34" i="64" s="1"/>
  <c r="AU34" i="64" s="1"/>
  <c r="AV34" i="64" s="1"/>
  <c r="AW34" i="64" s="1"/>
  <c r="AX34" i="64" s="1"/>
  <c r="AY34" i="64" s="1"/>
  <c r="AZ34" i="64" s="1"/>
  <c r="BA34" i="64" s="1"/>
  <c r="BB34" i="64" s="1"/>
  <c r="BC34" i="64" s="1"/>
  <c r="BD34" i="64" s="1"/>
  <c r="BE34" i="64" s="1"/>
  <c r="AB48" i="64"/>
  <c r="AC48" i="64" s="1"/>
  <c r="AD48" i="64" s="1"/>
  <c r="AE48" i="64" s="1"/>
  <c r="AF48" i="64" s="1"/>
  <c r="AG48" i="64" s="1"/>
  <c r="AH48" i="64" s="1"/>
  <c r="AI48" i="64" s="1"/>
  <c r="AJ48" i="64" s="1"/>
  <c r="AK48" i="64" s="1"/>
  <c r="AL48" i="64" s="1"/>
  <c r="AM48" i="64" s="1"/>
  <c r="AN48" i="64" s="1"/>
  <c r="AO48" i="64" s="1"/>
  <c r="AP48" i="64" s="1"/>
  <c r="AQ48" i="64" s="1"/>
  <c r="AR48" i="64" s="1"/>
  <c r="AS48" i="64" s="1"/>
  <c r="AT48" i="64" s="1"/>
  <c r="AU48" i="64" s="1"/>
  <c r="AV48" i="64" s="1"/>
  <c r="AW48" i="64" s="1"/>
  <c r="AX48" i="64" s="1"/>
  <c r="AY48" i="64" s="1"/>
  <c r="AZ48" i="64" s="1"/>
  <c r="BA48" i="64" s="1"/>
  <c r="BB48" i="64" s="1"/>
  <c r="BC48" i="64" s="1"/>
  <c r="BD48" i="64" s="1"/>
  <c r="BE48" i="64" s="1"/>
  <c r="AB20" i="64"/>
  <c r="AC20" i="64" s="1"/>
  <c r="AD20" i="64" s="1"/>
  <c r="AE20" i="64" s="1"/>
  <c r="AF20" i="64" s="1"/>
  <c r="AG20" i="64" s="1"/>
  <c r="AH20" i="64" s="1"/>
  <c r="AI20" i="64" s="1"/>
  <c r="AJ20" i="64" s="1"/>
  <c r="AK20" i="64" s="1"/>
  <c r="AL20" i="64" s="1"/>
  <c r="AM20" i="64" s="1"/>
  <c r="AN20" i="64" s="1"/>
  <c r="AO20" i="64" s="1"/>
  <c r="AP20" i="64" s="1"/>
  <c r="AQ20" i="64" s="1"/>
  <c r="AR20" i="64" s="1"/>
  <c r="AS20" i="64" s="1"/>
  <c r="AT20" i="64" s="1"/>
  <c r="AU20" i="64" s="1"/>
  <c r="AV20" i="64" s="1"/>
  <c r="AW20" i="64" s="1"/>
  <c r="AX20" i="64" s="1"/>
  <c r="AY20" i="64" s="1"/>
  <c r="AZ20" i="64" s="1"/>
  <c r="BA20" i="64" s="1"/>
  <c r="BB20" i="64" s="1"/>
  <c r="BC20" i="64" s="1"/>
  <c r="BD20" i="64" s="1"/>
  <c r="BE20" i="64" s="1"/>
  <c r="BB44" i="64"/>
  <c r="BB43" i="64"/>
  <c r="BB42" i="64"/>
  <c r="BB41" i="64"/>
  <c r="BB38" i="64"/>
  <c r="BB36" i="64"/>
  <c r="AA127" i="66"/>
  <c r="BB56" i="64"/>
  <c r="BC56" i="64"/>
  <c r="AA7" i="73"/>
  <c r="AE7" i="73"/>
  <c r="AI7" i="73"/>
  <c r="AM7" i="73"/>
  <c r="AQ7" i="73"/>
  <c r="AU7" i="73"/>
  <c r="AY7" i="73"/>
  <c r="BB57" i="64"/>
  <c r="BC57" i="64"/>
  <c r="BC50" i="64"/>
  <c r="BB50" i="64"/>
  <c r="BB55" i="64"/>
  <c r="BC55" i="64"/>
  <c r="BC142" i="66"/>
  <c r="BB52" i="64"/>
  <c r="BC52" i="64"/>
  <c r="BB51" i="64"/>
  <c r="BC51" i="64"/>
  <c r="BB53" i="64"/>
  <c r="BC53" i="64"/>
  <c r="BB58" i="64"/>
  <c r="BC58" i="64"/>
  <c r="AC7" i="73"/>
  <c r="AG7" i="73"/>
  <c r="AK7" i="73"/>
  <c r="AO7" i="73"/>
  <c r="AS7" i="73"/>
  <c r="AW7" i="73"/>
  <c r="BA7" i="73"/>
  <c r="AF7" i="73"/>
  <c r="AN7" i="73"/>
  <c r="AV7" i="73"/>
  <c r="AV75" i="102"/>
  <c r="AE77" i="66"/>
  <c r="AE145" i="66" s="1"/>
  <c r="AI77" i="66"/>
  <c r="AI145" i="66" s="1"/>
  <c r="AM77" i="66"/>
  <c r="AM145" i="66" s="1"/>
  <c r="AQ77" i="66"/>
  <c r="AQ145" i="66" s="1"/>
  <c r="AU77" i="66"/>
  <c r="AU145" i="66" s="1"/>
  <c r="AY77" i="66"/>
  <c r="AY145" i="66" s="1"/>
  <c r="AE30" i="100"/>
  <c r="AE67" i="100" s="1"/>
  <c r="AI30" i="100"/>
  <c r="AM30" i="100"/>
  <c r="AM65" i="100" s="1"/>
  <c r="AQ30" i="100"/>
  <c r="AQ67" i="100" s="1"/>
  <c r="AU30" i="100"/>
  <c r="AY30" i="100"/>
  <c r="AY67" i="100" s="1"/>
  <c r="AL72" i="102"/>
  <c r="AO5" i="100"/>
  <c r="AO43" i="100" s="1"/>
  <c r="AD5" i="100"/>
  <c r="AD41" i="100" s="1"/>
  <c r="AH5" i="100"/>
  <c r="AH44" i="100" s="1"/>
  <c r="AL5" i="100"/>
  <c r="AL41" i="100" s="1"/>
  <c r="AT5" i="100"/>
  <c r="AT46" i="100" s="1"/>
  <c r="AI72" i="102"/>
  <c r="AI84" i="102" s="1"/>
  <c r="AC77" i="66"/>
  <c r="AC145" i="66" s="1"/>
  <c r="AW77" i="66"/>
  <c r="AW145" i="66" s="1"/>
  <c r="AE11" i="70"/>
  <c r="AE19" i="70" s="1"/>
  <c r="AM11" i="70"/>
  <c r="AM18" i="70" s="1"/>
  <c r="AI11" i="70"/>
  <c r="AE5" i="100"/>
  <c r="AE41" i="100" s="1"/>
  <c r="AI5" i="100"/>
  <c r="AM5" i="100"/>
  <c r="AM42" i="100" s="1"/>
  <c r="AQ5" i="100"/>
  <c r="AQ41" i="100" s="1"/>
  <c r="AU5" i="100"/>
  <c r="AU45" i="100" s="1"/>
  <c r="AY5" i="100"/>
  <c r="AY45" i="100" s="1"/>
  <c r="AB5" i="100"/>
  <c r="AB47" i="100" s="1"/>
  <c r="AR5" i="100"/>
  <c r="AR46" i="100" s="1"/>
  <c r="AV5" i="100"/>
  <c r="AV47" i="100" s="1"/>
  <c r="AZ5" i="100"/>
  <c r="AW5" i="100"/>
  <c r="AW45" i="100" s="1"/>
  <c r="BA5" i="100"/>
  <c r="BA47" i="100" s="1"/>
  <c r="AN23" i="100"/>
  <c r="AN61" i="100" s="1"/>
  <c r="AR23" i="100"/>
  <c r="AR61" i="100" s="1"/>
  <c r="AD14" i="66"/>
  <c r="AD144" i="66" s="1"/>
  <c r="AH14" i="66"/>
  <c r="AH144" i="66" s="1"/>
  <c r="AL14" i="66"/>
  <c r="AL144" i="66" s="1"/>
  <c r="AT14" i="66"/>
  <c r="AT144" i="66" s="1"/>
  <c r="AV16" i="100"/>
  <c r="AV51" i="100" s="1"/>
  <c r="AZ23" i="100"/>
  <c r="AZ58" i="100" s="1"/>
  <c r="AF16" i="100"/>
  <c r="AF52" i="100" s="1"/>
  <c r="AK16" i="100"/>
  <c r="AK51" i="100" s="1"/>
  <c r="AW16" i="100"/>
  <c r="AW62" i="113" s="1"/>
  <c r="AB30" i="100"/>
  <c r="AB66" i="100" s="1"/>
  <c r="AF30" i="100"/>
  <c r="AJ30" i="100"/>
  <c r="AJ67" i="100" s="1"/>
  <c r="AN30" i="100"/>
  <c r="AR30" i="100"/>
  <c r="AV30" i="100"/>
  <c r="AV68" i="113" s="1"/>
  <c r="AZ30" i="100"/>
  <c r="AZ68" i="113" s="1"/>
  <c r="AC30" i="100"/>
  <c r="AC65" i="100" s="1"/>
  <c r="AG30" i="100"/>
  <c r="AG66" i="100" s="1"/>
  <c r="AK30" i="100"/>
  <c r="AO30" i="100"/>
  <c r="AO66" i="100" s="1"/>
  <c r="AS30" i="100"/>
  <c r="AW30" i="100"/>
  <c r="AW66" i="100" s="1"/>
  <c r="BA30" i="100"/>
  <c r="BA65" i="100" s="1"/>
  <c r="AD30" i="100"/>
  <c r="AD65" i="100" s="1"/>
  <c r="AH30" i="100"/>
  <c r="AH67" i="100" s="1"/>
  <c r="AL30" i="100"/>
  <c r="AL66" i="100" s="1"/>
  <c r="AT30" i="100"/>
  <c r="AT65" i="100" s="1"/>
  <c r="AT75" i="102"/>
  <c r="AA44" i="102"/>
  <c r="AE44" i="102"/>
  <c r="AI44" i="102"/>
  <c r="AM44" i="102"/>
  <c r="AQ44" i="102"/>
  <c r="AU44" i="102"/>
  <c r="AY44" i="102"/>
  <c r="AB44" i="102"/>
  <c r="AF44" i="102"/>
  <c r="AJ44" i="102"/>
  <c r="AN44" i="102"/>
  <c r="AR44" i="102"/>
  <c r="AV44" i="102"/>
  <c r="AZ44" i="102"/>
  <c r="AD44" i="102"/>
  <c r="AH44" i="102"/>
  <c r="AL44" i="102"/>
  <c r="AP44" i="102"/>
  <c r="AT44" i="102"/>
  <c r="AX44" i="102"/>
  <c r="AN5" i="100"/>
  <c r="AN46" i="100" s="1"/>
  <c r="AS5" i="100"/>
  <c r="AS42" i="100" s="1"/>
  <c r="AC23" i="100"/>
  <c r="AG23" i="100"/>
  <c r="AG63" i="100" s="1"/>
  <c r="AK23" i="100"/>
  <c r="AO23" i="100"/>
  <c r="AO60" i="100" s="1"/>
  <c r="AS23" i="100"/>
  <c r="AS62" i="100" s="1"/>
  <c r="AW23" i="100"/>
  <c r="AW59" i="100" s="1"/>
  <c r="BA23" i="100"/>
  <c r="BA59" i="100" s="1"/>
  <c r="AD23" i="100"/>
  <c r="AD62" i="100" s="1"/>
  <c r="AH23" i="100"/>
  <c r="AH63" i="100" s="1"/>
  <c r="AL23" i="100"/>
  <c r="AT23" i="100"/>
  <c r="AE23" i="100"/>
  <c r="AE63" i="100" s="1"/>
  <c r="AI23" i="100"/>
  <c r="AI61" i="100" s="1"/>
  <c r="AM23" i="100"/>
  <c r="AM61" i="100" s="1"/>
  <c r="AQ23" i="100"/>
  <c r="AQ59" i="100" s="1"/>
  <c r="AU23" i="100"/>
  <c r="AY23" i="100"/>
  <c r="AB23" i="100"/>
  <c r="AB62" i="100" s="1"/>
  <c r="AO72" i="102"/>
  <c r="AB71" i="102"/>
  <c r="AF71" i="102"/>
  <c r="AJ71" i="102"/>
  <c r="AN71" i="102"/>
  <c r="AR71" i="102"/>
  <c r="AV71" i="102"/>
  <c r="AZ71" i="102"/>
  <c r="AC71" i="102"/>
  <c r="AG71" i="102"/>
  <c r="AK71" i="102"/>
  <c r="AO71" i="102"/>
  <c r="AS71" i="102"/>
  <c r="AW71" i="102"/>
  <c r="BA71" i="102"/>
  <c r="AD71" i="102"/>
  <c r="AT71" i="102"/>
  <c r="AW75" i="102"/>
  <c r="AB146" i="66"/>
  <c r="AT10" i="64"/>
  <c r="BA16" i="100"/>
  <c r="BA62" i="113" s="1"/>
  <c r="AF5" i="100"/>
  <c r="AJ5" i="100"/>
  <c r="AF23" i="100"/>
  <c r="AJ23" i="100"/>
  <c r="AJ58" i="100" s="1"/>
  <c r="AV23" i="100"/>
  <c r="AD16" i="100"/>
  <c r="AD51" i="100" s="1"/>
  <c r="AH16" i="100"/>
  <c r="AL16" i="100"/>
  <c r="AL56" i="100" s="1"/>
  <c r="AT16" i="100"/>
  <c r="AB16" i="100"/>
  <c r="AB54" i="100" s="1"/>
  <c r="AL71" i="102"/>
  <c r="AH71" i="102"/>
  <c r="AP71" i="102"/>
  <c r="AX71" i="102"/>
  <c r="AJ16" i="100"/>
  <c r="AN16" i="100"/>
  <c r="AN54" i="100" s="1"/>
  <c r="AR16" i="100"/>
  <c r="AR55" i="100" s="1"/>
  <c r="AZ16" i="100"/>
  <c r="AZ61" i="113" s="1"/>
  <c r="AC16" i="100"/>
  <c r="AG16" i="100"/>
  <c r="AG53" i="100" s="1"/>
  <c r="AO16" i="100"/>
  <c r="AS16" i="100"/>
  <c r="AS55" i="100" s="1"/>
  <c r="AC44" i="102"/>
  <c r="AG44" i="102"/>
  <c r="AK44" i="102"/>
  <c r="AO44" i="102"/>
  <c r="AS44" i="102"/>
  <c r="AW44" i="102"/>
  <c r="BA44" i="102"/>
  <c r="AA71" i="102"/>
  <c r="AE71" i="102"/>
  <c r="AI71" i="102"/>
  <c r="AM71" i="102"/>
  <c r="AQ71" i="102"/>
  <c r="AU71" i="102"/>
  <c r="AY71" i="102"/>
  <c r="AD36" i="64"/>
  <c r="AL36" i="64"/>
  <c r="AE37" i="64"/>
  <c r="AM37" i="64"/>
  <c r="AQ37" i="64"/>
  <c r="AB38" i="64"/>
  <c r="AF38" i="64"/>
  <c r="AN38" i="64"/>
  <c r="AG39" i="64"/>
  <c r="AK39" i="64"/>
  <c r="AR146" i="66"/>
  <c r="AQ11" i="70"/>
  <c r="AU11" i="70"/>
  <c r="AY11" i="70"/>
  <c r="AD10" i="64"/>
  <c r="AE7" i="66"/>
  <c r="AE143" i="66" s="1"/>
  <c r="AE146" i="66"/>
  <c r="AI146" i="66"/>
  <c r="AM146" i="66"/>
  <c r="AQ146" i="66"/>
  <c r="AU146" i="66"/>
  <c r="AY146" i="66"/>
  <c r="BC146" i="66"/>
  <c r="AF146" i="66"/>
  <c r="AV146" i="66"/>
  <c r="AG77" i="66"/>
  <c r="AG145" i="66" s="1"/>
  <c r="AK77" i="66"/>
  <c r="AK145" i="66" s="1"/>
  <c r="AO77" i="66"/>
  <c r="AO145" i="66" s="1"/>
  <c r="AS77" i="66"/>
  <c r="AS145" i="66" s="1"/>
  <c r="BA77" i="66"/>
  <c r="BA145" i="66" s="1"/>
  <c r="AB77" i="66"/>
  <c r="AB145" i="66" s="1"/>
  <c r="AF77" i="66"/>
  <c r="AF145" i="66" s="1"/>
  <c r="AR77" i="66"/>
  <c r="AR145" i="66" s="1"/>
  <c r="AJ146" i="66"/>
  <c r="AN146" i="66"/>
  <c r="AZ146" i="66"/>
  <c r="AM7" i="66"/>
  <c r="AM6" i="66" s="1"/>
  <c r="AI14" i="66"/>
  <c r="AI144" i="66" s="1"/>
  <c r="AM14" i="66"/>
  <c r="AQ14" i="66"/>
  <c r="AU14" i="66"/>
  <c r="AU144" i="66" s="1"/>
  <c r="AY14" i="66"/>
  <c r="AY144" i="66" s="1"/>
  <c r="AU7" i="66"/>
  <c r="AU143" i="66" s="1"/>
  <c r="AB14" i="66"/>
  <c r="AJ14" i="66"/>
  <c r="AJ144" i="66" s="1"/>
  <c r="AN14" i="66"/>
  <c r="AN144" i="66" s="1"/>
  <c r="AR14" i="66"/>
  <c r="AV14" i="66"/>
  <c r="AV144" i="66" s="1"/>
  <c r="AZ14" i="66"/>
  <c r="AZ144" i="66" s="1"/>
  <c r="AC146" i="66"/>
  <c r="AG146" i="66"/>
  <c r="AK146" i="66"/>
  <c r="AO146" i="66"/>
  <c r="AS146" i="66"/>
  <c r="AW146" i="66"/>
  <c r="BA146" i="66"/>
  <c r="AD77" i="66"/>
  <c r="AD145" i="66" s="1"/>
  <c r="AH77" i="66"/>
  <c r="AH145" i="66" s="1"/>
  <c r="AL77" i="66"/>
  <c r="AL145" i="66" s="1"/>
  <c r="AT77" i="66"/>
  <c r="AT145" i="66" s="1"/>
  <c r="AZ7" i="66"/>
  <c r="AC14" i="66"/>
  <c r="AG14" i="66"/>
  <c r="AK14" i="66"/>
  <c r="AK144" i="66" s="1"/>
  <c r="AO14" i="66"/>
  <c r="AO144" i="66" s="1"/>
  <c r="AS14" i="66"/>
  <c r="AS144" i="66" s="1"/>
  <c r="AW14" i="66"/>
  <c r="AW144" i="66" s="1"/>
  <c r="AD146" i="66"/>
  <c r="AH146" i="66"/>
  <c r="AL146" i="66"/>
  <c r="AT146" i="66"/>
  <c r="AJ77" i="66"/>
  <c r="AJ145" i="66" s="1"/>
  <c r="AN77" i="66"/>
  <c r="AN145" i="66" s="1"/>
  <c r="AZ77" i="66"/>
  <c r="AZ145" i="66" s="1"/>
  <c r="AH10" i="64"/>
  <c r="AH7" i="66"/>
  <c r="AH143" i="66" s="1"/>
  <c r="AV7" i="66"/>
  <c r="AV143" i="66" s="1"/>
  <c r="AI7" i="66"/>
  <c r="AQ7" i="66"/>
  <c r="AQ6" i="66" s="1"/>
  <c r="AO38" i="64"/>
  <c r="AL10" i="64"/>
  <c r="AE41" i="64"/>
  <c r="AI41" i="64"/>
  <c r="AM41" i="64"/>
  <c r="AQ41" i="64"/>
  <c r="AB42" i="64"/>
  <c r="AF42" i="64"/>
  <c r="AJ42" i="64"/>
  <c r="AN42" i="64"/>
  <c r="AC43" i="64"/>
  <c r="AG43" i="64"/>
  <c r="AK43" i="64"/>
  <c r="AO43" i="64"/>
  <c r="AH44" i="64"/>
  <c r="AL44" i="64"/>
  <c r="AD7" i="66"/>
  <c r="AD6" i="66" s="1"/>
  <c r="AL7" i="66"/>
  <c r="AL143" i="66" s="1"/>
  <c r="AT7" i="66"/>
  <c r="AT143" i="66" s="1"/>
  <c r="AB11" i="70"/>
  <c r="AF11" i="70"/>
  <c r="AF16" i="70" s="1"/>
  <c r="AJ11" i="70"/>
  <c r="AJ20" i="70" s="1"/>
  <c r="AN11" i="70"/>
  <c r="AN16" i="70" s="1"/>
  <c r="AR11" i="70"/>
  <c r="AV11" i="70"/>
  <c r="AZ11" i="70"/>
  <c r="AC11" i="70"/>
  <c r="AG11" i="70"/>
  <c r="AK11" i="70"/>
  <c r="AO11" i="70"/>
  <c r="AS11" i="70"/>
  <c r="AW11" i="70"/>
  <c r="BA11" i="70"/>
  <c r="AD11" i="70"/>
  <c r="AH11" i="70"/>
  <c r="AL11" i="70"/>
  <c r="AP11" i="70"/>
  <c r="AT11" i="70"/>
  <c r="AX11" i="70"/>
  <c r="AC5" i="100"/>
  <c r="AC45" i="100" s="1"/>
  <c r="AG5" i="100"/>
  <c r="AK5" i="100"/>
  <c r="AE16" i="100"/>
  <c r="AI16" i="100"/>
  <c r="AM16" i="100"/>
  <c r="AQ16" i="100"/>
  <c r="AQ54" i="100" s="1"/>
  <c r="AU16" i="100"/>
  <c r="AU53" i="100" s="1"/>
  <c r="AY16" i="100"/>
  <c r="AY51" i="100" s="1"/>
  <c r="AC142" i="66"/>
  <c r="AG142" i="66"/>
  <c r="AK142" i="66"/>
  <c r="AO142" i="66"/>
  <c r="AS142" i="66"/>
  <c r="AW142" i="66"/>
  <c r="BA142" i="66"/>
  <c r="AB7" i="66"/>
  <c r="AB143" i="66" s="1"/>
  <c r="AF7" i="66"/>
  <c r="AJ7" i="66"/>
  <c r="AJ143" i="66" s="1"/>
  <c r="AN7" i="66"/>
  <c r="AN143" i="66" s="1"/>
  <c r="AR7" i="66"/>
  <c r="AR143" i="66" s="1"/>
  <c r="AD142" i="66"/>
  <c r="AH142" i="66"/>
  <c r="AL142" i="66"/>
  <c r="AT142" i="66"/>
  <c r="AC7" i="66"/>
  <c r="AC143" i="66" s="1"/>
  <c r="AG7" i="66"/>
  <c r="AG143" i="66" s="1"/>
  <c r="AK7" i="66"/>
  <c r="AK143" i="66" s="1"/>
  <c r="AO7" i="66"/>
  <c r="AO143" i="66" s="1"/>
  <c r="AS7" i="66"/>
  <c r="AW7" i="66"/>
  <c r="BA7" i="66"/>
  <c r="AE142" i="66"/>
  <c r="AI142" i="66"/>
  <c r="AM142" i="66"/>
  <c r="AQ142" i="66"/>
  <c r="AU142" i="66"/>
  <c r="AY142" i="66"/>
  <c r="AB142" i="66"/>
  <c r="AF142" i="66"/>
  <c r="AJ142" i="66"/>
  <c r="AN142" i="66"/>
  <c r="AR142" i="66"/>
  <c r="AV142" i="66"/>
  <c r="AZ142" i="66"/>
  <c r="AC79" i="65"/>
  <c r="AG79" i="65"/>
  <c r="AK79" i="65"/>
  <c r="AO79" i="65"/>
  <c r="AP91" i="65" s="1"/>
  <c r="AS79" i="65"/>
  <c r="AW79" i="65"/>
  <c r="BA61" i="65"/>
  <c r="BA79" i="65"/>
  <c r="AH79" i="65"/>
  <c r="AT79" i="65"/>
  <c r="AD52" i="65"/>
  <c r="AH52" i="65"/>
  <c r="AL52" i="65"/>
  <c r="AP52" i="65"/>
  <c r="AT52" i="65"/>
  <c r="AX52" i="65"/>
  <c r="AC78" i="65"/>
  <c r="AD79" i="65"/>
  <c r="AL79" i="65"/>
  <c r="AG52" i="65"/>
  <c r="AW52" i="65"/>
  <c r="AE75" i="65"/>
  <c r="AM74" i="65"/>
  <c r="AS78" i="65"/>
  <c r="AX45" i="65"/>
  <c r="AC52" i="65"/>
  <c r="AK52" i="65"/>
  <c r="AO52" i="65"/>
  <c r="AS52" i="65"/>
  <c r="BA52" i="65"/>
  <c r="BA122" i="66" s="1"/>
  <c r="AU75" i="65"/>
  <c r="AH45" i="65"/>
  <c r="AH77" i="65"/>
  <c r="AP45" i="65"/>
  <c r="AG78" i="65"/>
  <c r="AK78" i="65"/>
  <c r="AO78" i="65"/>
  <c r="AW78" i="65"/>
  <c r="AX90" i="65" s="1"/>
  <c r="BA78" i="65"/>
  <c r="AL45" i="65"/>
  <c r="AL77" i="65"/>
  <c r="AV132" i="66"/>
  <c r="AR128" i="66"/>
  <c r="AX134" i="66"/>
  <c r="AB75" i="65"/>
  <c r="AF75" i="65"/>
  <c r="AJ75" i="65"/>
  <c r="AN75" i="65"/>
  <c r="AR75" i="65"/>
  <c r="AV75" i="65"/>
  <c r="AZ75" i="65"/>
  <c r="AC75" i="65"/>
  <c r="AG75" i="65"/>
  <c r="AK75" i="65"/>
  <c r="AO75" i="65"/>
  <c r="AS75" i="65"/>
  <c r="AW75" i="65"/>
  <c r="BA75" i="65"/>
  <c r="AD75" i="65"/>
  <c r="AH75" i="65"/>
  <c r="AL75" i="65"/>
  <c r="AT75" i="65"/>
  <c r="AI75" i="65"/>
  <c r="AM75" i="65"/>
  <c r="AQ75" i="65"/>
  <c r="AY75" i="65"/>
  <c r="BC75" i="65"/>
  <c r="AN124" i="66"/>
  <c r="U10" i="112"/>
  <c r="AA45" i="65"/>
  <c r="AA116" i="66"/>
  <c r="AE116" i="66"/>
  <c r="AE45" i="65"/>
  <c r="AI116" i="66"/>
  <c r="AI45" i="65"/>
  <c r="AM116" i="66"/>
  <c r="AM45" i="65"/>
  <c r="AQ45" i="65"/>
  <c r="AQ116" i="66"/>
  <c r="AU116" i="66"/>
  <c r="AU45" i="65"/>
  <c r="AY116" i="66"/>
  <c r="AY45" i="65"/>
  <c r="AB117" i="66"/>
  <c r="AF117" i="66"/>
  <c r="AJ117" i="66"/>
  <c r="AN117" i="66"/>
  <c r="AR117" i="66"/>
  <c r="AV117" i="66"/>
  <c r="AZ117" i="66"/>
  <c r="AC45" i="65"/>
  <c r="AC118" i="66"/>
  <c r="AG45" i="65"/>
  <c r="AG118" i="66"/>
  <c r="AK45" i="65"/>
  <c r="AK118" i="66"/>
  <c r="AO118" i="66"/>
  <c r="AO45" i="65"/>
  <c r="AS45" i="65"/>
  <c r="AS118" i="66"/>
  <c r="AW45" i="65"/>
  <c r="AW118" i="66"/>
  <c r="BA45" i="65"/>
  <c r="BA118" i="66"/>
  <c r="AD119" i="66"/>
  <c r="AH119" i="66"/>
  <c r="AL119" i="66"/>
  <c r="AP119" i="66"/>
  <c r="AT119" i="66"/>
  <c r="AX119" i="66"/>
  <c r="AA120" i="66"/>
  <c r="AA52" i="65"/>
  <c r="AE52" i="65"/>
  <c r="AE120" i="66"/>
  <c r="AI52" i="65"/>
  <c r="AI120" i="66"/>
  <c r="AM120" i="66"/>
  <c r="AM52" i="65"/>
  <c r="AQ120" i="66"/>
  <c r="AQ52" i="65"/>
  <c r="AU52" i="65"/>
  <c r="AU120" i="66"/>
  <c r="AY52" i="65"/>
  <c r="AY120" i="66"/>
  <c r="AB121" i="66"/>
  <c r="AF121" i="66"/>
  <c r="AJ121" i="66"/>
  <c r="AN121" i="66"/>
  <c r="AR121" i="66"/>
  <c r="AV121" i="66"/>
  <c r="AZ121" i="66"/>
  <c r="AD45" i="65"/>
  <c r="AT45" i="65"/>
  <c r="AD123" i="66"/>
  <c r="AH123" i="66"/>
  <c r="AL123" i="66"/>
  <c r="AP123" i="66"/>
  <c r="AT123" i="66"/>
  <c r="AX123" i="66"/>
  <c r="AA124" i="66"/>
  <c r="AE124" i="66"/>
  <c r="AI124" i="66"/>
  <c r="AM124" i="66"/>
  <c r="AQ124" i="66"/>
  <c r="AU124" i="66"/>
  <c r="AY124" i="66"/>
  <c r="AB125" i="66"/>
  <c r="AF125" i="66"/>
  <c r="AJ125" i="66"/>
  <c r="AN125" i="66"/>
  <c r="AR125" i="66"/>
  <c r="AV125" i="66"/>
  <c r="AZ125" i="66"/>
  <c r="AD127" i="66"/>
  <c r="AD78" i="65"/>
  <c r="AH127" i="66"/>
  <c r="AH78" i="65"/>
  <c r="AL127" i="66"/>
  <c r="AL78" i="65"/>
  <c r="AP127" i="66"/>
  <c r="AT127" i="66"/>
  <c r="AT78" i="65"/>
  <c r="AX127" i="66"/>
  <c r="AA128" i="66"/>
  <c r="AE128" i="66"/>
  <c r="AE78" i="65"/>
  <c r="AI128" i="66"/>
  <c r="AI78" i="65"/>
  <c r="AM128" i="66"/>
  <c r="AM78" i="65"/>
  <c r="AQ128" i="66"/>
  <c r="AQ78" i="65"/>
  <c r="AU128" i="66"/>
  <c r="AU78" i="65"/>
  <c r="AY128" i="66"/>
  <c r="AB129" i="66"/>
  <c r="AF129" i="66"/>
  <c r="AJ129" i="66"/>
  <c r="AN129" i="66"/>
  <c r="AR129" i="66"/>
  <c r="AV129" i="66"/>
  <c r="AZ129" i="66"/>
  <c r="AA132" i="66"/>
  <c r="AE132" i="66"/>
  <c r="AI132" i="66"/>
  <c r="AM132" i="66"/>
  <c r="AQ132" i="66"/>
  <c r="AU132" i="66"/>
  <c r="AY132" i="66"/>
  <c r="AB133" i="66"/>
  <c r="AF133" i="66"/>
  <c r="AJ133" i="66"/>
  <c r="AN133" i="66"/>
  <c r="AR133" i="66"/>
  <c r="AV133" i="66"/>
  <c r="AZ133" i="66"/>
  <c r="AC134" i="66"/>
  <c r="AG134" i="66"/>
  <c r="AK134" i="66"/>
  <c r="AO134" i="66"/>
  <c r="AS134" i="66"/>
  <c r="AW134" i="66"/>
  <c r="BA134" i="66"/>
  <c r="AD135" i="66"/>
  <c r="AH135" i="66"/>
  <c r="AL135" i="66"/>
  <c r="AP135" i="66"/>
  <c r="AT135" i="66"/>
  <c r="AX135" i="66"/>
  <c r="AB116" i="66"/>
  <c r="AF116" i="66"/>
  <c r="AJ116" i="66"/>
  <c r="AN116" i="66"/>
  <c r="AR116" i="66"/>
  <c r="AV116" i="66"/>
  <c r="AZ116" i="66"/>
  <c r="AC117" i="66"/>
  <c r="AG117" i="66"/>
  <c r="AK117" i="66"/>
  <c r="AO117" i="66"/>
  <c r="AS117" i="66"/>
  <c r="AW117" i="66"/>
  <c r="BA117" i="66"/>
  <c r="AD118" i="66"/>
  <c r="AH118" i="66"/>
  <c r="AL118" i="66"/>
  <c r="AP118" i="66"/>
  <c r="AT118" i="66"/>
  <c r="AX118" i="66"/>
  <c r="AA119" i="66"/>
  <c r="AE119" i="66"/>
  <c r="AI119" i="66"/>
  <c r="AM119" i="66"/>
  <c r="AQ119" i="66"/>
  <c r="AU119" i="66"/>
  <c r="AY119" i="66"/>
  <c r="AB120" i="66"/>
  <c r="AF120" i="66"/>
  <c r="AJ120" i="66"/>
  <c r="AN120" i="66"/>
  <c r="AR120" i="66"/>
  <c r="AV120" i="66"/>
  <c r="AZ120" i="66"/>
  <c r="AC121" i="66"/>
  <c r="AG121" i="66"/>
  <c r="AK121" i="66"/>
  <c r="AO121" i="66"/>
  <c r="AS121" i="66"/>
  <c r="AW121" i="66"/>
  <c r="BA121" i="66"/>
  <c r="AA123" i="66"/>
  <c r="AE123" i="66"/>
  <c r="AI123" i="66"/>
  <c r="AM123" i="66"/>
  <c r="AQ123" i="66"/>
  <c r="AU123" i="66"/>
  <c r="AY123" i="66"/>
  <c r="AB124" i="66"/>
  <c r="AF124" i="66"/>
  <c r="AJ124" i="66"/>
  <c r="AR124" i="66"/>
  <c r="AV124" i="66"/>
  <c r="AZ124" i="66"/>
  <c r="AC125" i="66"/>
  <c r="AG125" i="66"/>
  <c r="AK125" i="66"/>
  <c r="AS125" i="66"/>
  <c r="AW125" i="66"/>
  <c r="BA125" i="66"/>
  <c r="AE127" i="66"/>
  <c r="AI127" i="66"/>
  <c r="AM127" i="66"/>
  <c r="AU127" i="66"/>
  <c r="AY127" i="66"/>
  <c r="AF128" i="66"/>
  <c r="AJ128" i="66"/>
  <c r="AN128" i="66"/>
  <c r="AV128" i="66"/>
  <c r="AZ128" i="66"/>
  <c r="AG129" i="66"/>
  <c r="AK129" i="66"/>
  <c r="AO129" i="66"/>
  <c r="AW129" i="66"/>
  <c r="AE79" i="65"/>
  <c r="AI79" i="65"/>
  <c r="AM79" i="65"/>
  <c r="AQ79" i="65"/>
  <c r="AU79" i="65"/>
  <c r="AY79" i="65"/>
  <c r="BC79" i="65"/>
  <c r="AB132" i="66"/>
  <c r="AJ132" i="66"/>
  <c r="AN132" i="66"/>
  <c r="AR132" i="66"/>
  <c r="AZ132" i="66"/>
  <c r="AC133" i="66"/>
  <c r="AK133" i="66"/>
  <c r="AO133" i="66"/>
  <c r="AS133" i="66"/>
  <c r="BA133" i="66"/>
  <c r="AD134" i="66"/>
  <c r="AL134" i="66"/>
  <c r="AP134" i="66"/>
  <c r="AT134" i="66"/>
  <c r="AA135" i="66"/>
  <c r="AE135" i="66"/>
  <c r="AM135" i="66"/>
  <c r="AQ135" i="66"/>
  <c r="AU135" i="66"/>
  <c r="AC129" i="66"/>
  <c r="AG133" i="66"/>
  <c r="AI135" i="66"/>
  <c r="AB45" i="65"/>
  <c r="AF45" i="65"/>
  <c r="AJ45" i="65"/>
  <c r="AN45" i="65"/>
  <c r="AR45" i="65"/>
  <c r="AV45" i="65"/>
  <c r="AZ45" i="65"/>
  <c r="AC116" i="66"/>
  <c r="AG116" i="66"/>
  <c r="AK116" i="66"/>
  <c r="AO116" i="66"/>
  <c r="AS116" i="66"/>
  <c r="BA116" i="66"/>
  <c r="AD117" i="66"/>
  <c r="AH117" i="66"/>
  <c r="AL117" i="66"/>
  <c r="AP117" i="66"/>
  <c r="AT117" i="66"/>
  <c r="AX117" i="66"/>
  <c r="AA118" i="66"/>
  <c r="AE118" i="66"/>
  <c r="AI118" i="66"/>
  <c r="AM118" i="66"/>
  <c r="AQ118" i="66"/>
  <c r="AU118" i="66"/>
  <c r="AY118" i="66"/>
  <c r="AB119" i="66"/>
  <c r="AF119" i="66"/>
  <c r="AJ119" i="66"/>
  <c r="AN119" i="66"/>
  <c r="AR119" i="66"/>
  <c r="AV119" i="66"/>
  <c r="AZ119" i="66"/>
  <c r="AC120" i="66"/>
  <c r="AG120" i="66"/>
  <c r="AK120" i="66"/>
  <c r="AO120" i="66"/>
  <c r="AS120" i="66"/>
  <c r="AW120" i="66"/>
  <c r="BA120" i="66"/>
  <c r="AD121" i="66"/>
  <c r="AH121" i="66"/>
  <c r="AL121" i="66"/>
  <c r="AP121" i="66"/>
  <c r="AT121" i="66"/>
  <c r="AX121" i="66"/>
  <c r="AB123" i="66"/>
  <c r="AF123" i="66"/>
  <c r="AJ123" i="66"/>
  <c r="AN123" i="66"/>
  <c r="AR123" i="66"/>
  <c r="AV123" i="66"/>
  <c r="AZ123" i="66"/>
  <c r="AC124" i="66"/>
  <c r="AG124" i="66"/>
  <c r="AK124" i="66"/>
  <c r="AO124" i="66"/>
  <c r="AS124" i="66"/>
  <c r="AW124" i="66"/>
  <c r="BA124" i="66"/>
  <c r="AD125" i="66"/>
  <c r="AH125" i="66"/>
  <c r="AL125" i="66"/>
  <c r="AP125" i="66"/>
  <c r="AT125" i="66"/>
  <c r="AX125" i="66"/>
  <c r="AY78" i="65"/>
  <c r="AY90" i="65" s="1"/>
  <c r="AB127" i="66"/>
  <c r="AF127" i="66"/>
  <c r="AJ127" i="66"/>
  <c r="AN127" i="66"/>
  <c r="AR127" i="66"/>
  <c r="AV127" i="66"/>
  <c r="AZ127" i="66"/>
  <c r="AC128" i="66"/>
  <c r="AG128" i="66"/>
  <c r="AK128" i="66"/>
  <c r="AO128" i="66"/>
  <c r="AS128" i="66"/>
  <c r="AW128" i="66"/>
  <c r="BA128" i="66"/>
  <c r="AD129" i="66"/>
  <c r="AH129" i="66"/>
  <c r="AL129" i="66"/>
  <c r="AP129" i="66"/>
  <c r="AT129" i="66"/>
  <c r="AX129" i="66"/>
  <c r="AB79" i="65"/>
  <c r="AF79" i="65"/>
  <c r="AJ79" i="65"/>
  <c r="AJ91" i="65" s="1"/>
  <c r="AN79" i="65"/>
  <c r="AR79" i="65"/>
  <c r="AV79" i="65"/>
  <c r="AZ79" i="65"/>
  <c r="AC132" i="66"/>
  <c r="AG132" i="66"/>
  <c r="AK132" i="66"/>
  <c r="AO132" i="66"/>
  <c r="AS132" i="66"/>
  <c r="AW132" i="66"/>
  <c r="BA132" i="66"/>
  <c r="AD133" i="66"/>
  <c r="AH133" i="66"/>
  <c r="AL133" i="66"/>
  <c r="AP133" i="66"/>
  <c r="AT133" i="66"/>
  <c r="AX133" i="66"/>
  <c r="AA134" i="66"/>
  <c r="AE134" i="66"/>
  <c r="AI134" i="66"/>
  <c r="AM134" i="66"/>
  <c r="AQ134" i="66"/>
  <c r="AU134" i="66"/>
  <c r="AY134" i="66"/>
  <c r="AB135" i="66"/>
  <c r="AF135" i="66"/>
  <c r="AJ135" i="66"/>
  <c r="AN135" i="66"/>
  <c r="AR135" i="66"/>
  <c r="AV135" i="66"/>
  <c r="AZ135" i="66"/>
  <c r="AO125" i="66"/>
  <c r="AQ127" i="66"/>
  <c r="AS129" i="66"/>
  <c r="AW133" i="66"/>
  <c r="AY135" i="66"/>
  <c r="AD116" i="66"/>
  <c r="AH116" i="66"/>
  <c r="AL116" i="66"/>
  <c r="AP116" i="66"/>
  <c r="AT116" i="66"/>
  <c r="AX116" i="66"/>
  <c r="AA117" i="66"/>
  <c r="AE117" i="66"/>
  <c r="AI117" i="66"/>
  <c r="AM117" i="66"/>
  <c r="AQ117" i="66"/>
  <c r="AU117" i="66"/>
  <c r="AY117" i="66"/>
  <c r="AB118" i="66"/>
  <c r="AF118" i="66"/>
  <c r="AJ118" i="66"/>
  <c r="AN118" i="66"/>
  <c r="AR118" i="66"/>
  <c r="AV118" i="66"/>
  <c r="AZ118" i="66"/>
  <c r="AC119" i="66"/>
  <c r="AG119" i="66"/>
  <c r="AK119" i="66"/>
  <c r="AO119" i="66"/>
  <c r="AS119" i="66"/>
  <c r="AW119" i="66"/>
  <c r="BA119" i="66"/>
  <c r="AD120" i="66"/>
  <c r="AH120" i="66"/>
  <c r="AL120" i="66"/>
  <c r="AP120" i="66"/>
  <c r="AT120" i="66"/>
  <c r="AX120" i="66"/>
  <c r="AA121" i="66"/>
  <c r="AE121" i="66"/>
  <c r="AI121" i="66"/>
  <c r="AM121" i="66"/>
  <c r="AQ121" i="66"/>
  <c r="AU121" i="66"/>
  <c r="AY121" i="66"/>
  <c r="AB52" i="65"/>
  <c r="AF52" i="65"/>
  <c r="AJ52" i="65"/>
  <c r="AN52" i="65"/>
  <c r="AR52" i="65"/>
  <c r="AV52" i="65"/>
  <c r="AZ52" i="65"/>
  <c r="AC123" i="66"/>
  <c r="AG123" i="66"/>
  <c r="AK123" i="66"/>
  <c r="AO123" i="66"/>
  <c r="AS123" i="66"/>
  <c r="AW123" i="66"/>
  <c r="BA123" i="66"/>
  <c r="AD124" i="66"/>
  <c r="AH124" i="66"/>
  <c r="AL124" i="66"/>
  <c r="AP124" i="66"/>
  <c r="AT124" i="66"/>
  <c r="AX124" i="66"/>
  <c r="AA125" i="66"/>
  <c r="AE125" i="66"/>
  <c r="AI125" i="66"/>
  <c r="AM125" i="66"/>
  <c r="AQ125" i="66"/>
  <c r="AU125" i="66"/>
  <c r="AY125" i="66"/>
  <c r="AB78" i="65"/>
  <c r="AF78" i="65"/>
  <c r="AJ78" i="65"/>
  <c r="AN78" i="65"/>
  <c r="AR78" i="65"/>
  <c r="AV78" i="65"/>
  <c r="AZ78" i="65"/>
  <c r="AC127" i="66"/>
  <c r="AG127" i="66"/>
  <c r="AK127" i="66"/>
  <c r="AO127" i="66"/>
  <c r="AS127" i="66"/>
  <c r="AW127" i="66"/>
  <c r="BA127" i="66"/>
  <c r="AD128" i="66"/>
  <c r="AH128" i="66"/>
  <c r="AL128" i="66"/>
  <c r="AP128" i="66"/>
  <c r="AT128" i="66"/>
  <c r="AX128" i="66"/>
  <c r="AA129" i="66"/>
  <c r="AE129" i="66"/>
  <c r="AI129" i="66"/>
  <c r="AM129" i="66"/>
  <c r="AQ129" i="66"/>
  <c r="AU129" i="66"/>
  <c r="AY129" i="66"/>
  <c r="AD132" i="66"/>
  <c r="AH132" i="66"/>
  <c r="AL132" i="66"/>
  <c r="AP132" i="66"/>
  <c r="AT132" i="66"/>
  <c r="AX132" i="66"/>
  <c r="AA133" i="66"/>
  <c r="AE133" i="66"/>
  <c r="AI133" i="66"/>
  <c r="AM133" i="66"/>
  <c r="AQ133" i="66"/>
  <c r="AU133" i="66"/>
  <c r="AY133" i="66"/>
  <c r="AB134" i="66"/>
  <c r="AF134" i="66"/>
  <c r="AJ134" i="66"/>
  <c r="AN134" i="66"/>
  <c r="AR134" i="66"/>
  <c r="AV134" i="66"/>
  <c r="AZ134" i="66"/>
  <c r="AC135" i="66"/>
  <c r="AG135" i="66"/>
  <c r="AK135" i="66"/>
  <c r="AO135" i="66"/>
  <c r="AS135" i="66"/>
  <c r="AW135" i="66"/>
  <c r="BA135" i="66"/>
  <c r="AB128" i="66"/>
  <c r="AF132" i="66"/>
  <c r="AH134" i="66"/>
  <c r="AC36" i="64"/>
  <c r="AC10" i="64"/>
  <c r="AK10" i="64"/>
  <c r="AS10" i="64"/>
  <c r="BA56" i="64"/>
  <c r="AT36" i="64"/>
  <c r="AJ36" i="64"/>
  <c r="AR36" i="64"/>
  <c r="AV36" i="64"/>
  <c r="AZ36" i="64"/>
  <c r="AZ50" i="64"/>
  <c r="AC37" i="64"/>
  <c r="AG37" i="64"/>
  <c r="AK37" i="64"/>
  <c r="AO37" i="64"/>
  <c r="AS37" i="64"/>
  <c r="AW37" i="64"/>
  <c r="BA37" i="64"/>
  <c r="BA51" i="64"/>
  <c r="AD38" i="64"/>
  <c r="AH38" i="64"/>
  <c r="AL38" i="64"/>
  <c r="AT38" i="64"/>
  <c r="AX38" i="64"/>
  <c r="AE39" i="64"/>
  <c r="AI39" i="64"/>
  <c r="AM39" i="64"/>
  <c r="AY53" i="64"/>
  <c r="AY39" i="64"/>
  <c r="AB10" i="64"/>
  <c r="AF10" i="64"/>
  <c r="AJ10" i="64"/>
  <c r="AN10" i="64"/>
  <c r="AR10" i="64"/>
  <c r="AV10" i="64"/>
  <c r="AZ10" i="64"/>
  <c r="AC41" i="64"/>
  <c r="AG41" i="64"/>
  <c r="AK41" i="64"/>
  <c r="AO41" i="64"/>
  <c r="AS41" i="64"/>
  <c r="AW41" i="64"/>
  <c r="BA41" i="64"/>
  <c r="BA55" i="64"/>
  <c r="AD42" i="64"/>
  <c r="AH42" i="64"/>
  <c r="AL42" i="64"/>
  <c r="AP42" i="64"/>
  <c r="AT42" i="64"/>
  <c r="AX42" i="64"/>
  <c r="AE43" i="64"/>
  <c r="AI43" i="64"/>
  <c r="AM43" i="64"/>
  <c r="AQ43" i="64"/>
  <c r="AY43" i="64"/>
  <c r="AY57" i="64"/>
  <c r="AB44" i="64"/>
  <c r="AF44" i="64"/>
  <c r="AJ44" i="64"/>
  <c r="AN44" i="64"/>
  <c r="AR44" i="64"/>
  <c r="AV44" i="64"/>
  <c r="AZ44" i="64"/>
  <c r="AZ58" i="64"/>
  <c r="AZ51" i="64"/>
  <c r="AZ55" i="64"/>
  <c r="AK36" i="64"/>
  <c r="AS36" i="64"/>
  <c r="AW36" i="64"/>
  <c r="BA36" i="64"/>
  <c r="AD37" i="64"/>
  <c r="AH37" i="64"/>
  <c r="AL37" i="64"/>
  <c r="AT37" i="64"/>
  <c r="AX37" i="64"/>
  <c r="AE38" i="64"/>
  <c r="AI38" i="64"/>
  <c r="AM38" i="64"/>
  <c r="AQ38" i="64"/>
  <c r="AU38" i="64"/>
  <c r="AY38" i="64"/>
  <c r="AY52" i="64"/>
  <c r="AF39" i="64"/>
  <c r="AJ39" i="64"/>
  <c r="AR39" i="64"/>
  <c r="AV39" i="64"/>
  <c r="AZ39" i="64"/>
  <c r="AG10" i="64"/>
  <c r="AO10" i="64"/>
  <c r="AW10" i="64"/>
  <c r="AW15" i="64" s="1"/>
  <c r="AW21" i="64" s="1"/>
  <c r="BA10" i="64"/>
  <c r="AD41" i="64"/>
  <c r="AH41" i="64"/>
  <c r="AL41" i="64"/>
  <c r="AP41" i="64"/>
  <c r="AT41" i="64"/>
  <c r="AX41" i="64"/>
  <c r="AE42" i="64"/>
  <c r="AI42" i="64"/>
  <c r="AM42" i="64"/>
  <c r="AQ42" i="64"/>
  <c r="AU42" i="64"/>
  <c r="AY42" i="64"/>
  <c r="AY56" i="64"/>
  <c r="AB43" i="64"/>
  <c r="AF43" i="64"/>
  <c r="AJ43" i="64"/>
  <c r="AN43" i="64"/>
  <c r="AR43" i="64"/>
  <c r="AV43" i="64"/>
  <c r="AZ43" i="64"/>
  <c r="AC44" i="64"/>
  <c r="AG44" i="64"/>
  <c r="AK44" i="64"/>
  <c r="AO44" i="64"/>
  <c r="AS44" i="64"/>
  <c r="AW44" i="64"/>
  <c r="BA44" i="64"/>
  <c r="BA52" i="64"/>
  <c r="AU39" i="64"/>
  <c r="AU37" i="64"/>
  <c r="AY51" i="64"/>
  <c r="AY37" i="64"/>
  <c r="AV38" i="64"/>
  <c r="AZ38" i="64"/>
  <c r="AZ52" i="64"/>
  <c r="AS39" i="64"/>
  <c r="AW39" i="64"/>
  <c r="BA39" i="64"/>
  <c r="BA53" i="64"/>
  <c r="AU41" i="64"/>
  <c r="AY41" i="64"/>
  <c r="AY55" i="64"/>
  <c r="AR42" i="64"/>
  <c r="AV42" i="64"/>
  <c r="AZ42" i="64"/>
  <c r="AZ56" i="64"/>
  <c r="AS43" i="64"/>
  <c r="BA43" i="64"/>
  <c r="BA57" i="64"/>
  <c r="AT44" i="64"/>
  <c r="AX44" i="64"/>
  <c r="AZ53" i="64"/>
  <c r="AZ57" i="64"/>
  <c r="AI37" i="64"/>
  <c r="BD49" i="64"/>
  <c r="AE36" i="64"/>
  <c r="AI36" i="64"/>
  <c r="AM36" i="64"/>
  <c r="AQ36" i="64"/>
  <c r="AU36" i="64"/>
  <c r="AY36" i="64"/>
  <c r="AY50" i="64"/>
  <c r="AB37" i="64"/>
  <c r="AF37" i="64"/>
  <c r="AR37" i="64"/>
  <c r="AV37" i="64"/>
  <c r="AZ37" i="64"/>
  <c r="AC38" i="64"/>
  <c r="AG38" i="64"/>
  <c r="AW38" i="64"/>
  <c r="BA38" i="64"/>
  <c r="AD39" i="64"/>
  <c r="AH39" i="64"/>
  <c r="AL39" i="64"/>
  <c r="AP39" i="64"/>
  <c r="AT39" i="64"/>
  <c r="AE10" i="64"/>
  <c r="AI10" i="64"/>
  <c r="AI15" i="64" s="1"/>
  <c r="AI25" i="64" s="1"/>
  <c r="AM10" i="64"/>
  <c r="AQ10" i="64"/>
  <c r="AU10" i="64"/>
  <c r="AY10" i="64"/>
  <c r="AB41" i="64"/>
  <c r="AF41" i="64"/>
  <c r="AJ41" i="64"/>
  <c r="AN41" i="64"/>
  <c r="AR41" i="64"/>
  <c r="AV41" i="64"/>
  <c r="AZ41" i="64"/>
  <c r="AC42" i="64"/>
  <c r="AG42" i="64"/>
  <c r="AK42" i="64"/>
  <c r="AO42" i="64"/>
  <c r="AS42" i="64"/>
  <c r="AW42" i="64"/>
  <c r="BA42" i="64"/>
  <c r="AD43" i="64"/>
  <c r="AH43" i="64"/>
  <c r="AL43" i="64"/>
  <c r="AP43" i="64"/>
  <c r="AT43" i="64"/>
  <c r="AX43" i="64"/>
  <c r="AE44" i="64"/>
  <c r="AI44" i="64"/>
  <c r="AM44" i="64"/>
  <c r="AQ44" i="64"/>
  <c r="AU44" i="64"/>
  <c r="AY44" i="64"/>
  <c r="AY58" i="64"/>
  <c r="BA50" i="64"/>
  <c r="BA58" i="64"/>
  <c r="AX35" i="64"/>
  <c r="AA54" i="100"/>
  <c r="AP40" i="100"/>
  <c r="AP48" i="100"/>
  <c r="AP42" i="100"/>
  <c r="AP45" i="100"/>
  <c r="AP47" i="100"/>
  <c r="AP44" i="100"/>
  <c r="AP43" i="100"/>
  <c r="AP46" i="100"/>
  <c r="AP41" i="100"/>
  <c r="AP56" i="100"/>
  <c r="AP52" i="100"/>
  <c r="BC77" i="65"/>
  <c r="AP59" i="113"/>
  <c r="BC78" i="65"/>
  <c r="AE72" i="65"/>
  <c r="AY34" i="74"/>
  <c r="AP58" i="113"/>
  <c r="AG32" i="74"/>
  <c r="AG32" i="76"/>
  <c r="AI31" i="76"/>
  <c r="AY58" i="76"/>
  <c r="AB43" i="76"/>
  <c r="AH34" i="74"/>
  <c r="AL32" i="74"/>
  <c r="AC31" i="76"/>
  <c r="AQ16" i="70"/>
  <c r="AE14" i="66"/>
  <c r="AE144" i="66" s="1"/>
  <c r="BA14" i="66"/>
  <c r="BA144" i="66" s="1"/>
  <c r="BA170" i="66" s="1"/>
  <c r="AF14" i="66"/>
  <c r="AF144" i="66" s="1"/>
  <c r="AV20" i="70"/>
  <c r="AV19" i="70"/>
  <c r="AS122" i="66"/>
  <c r="AT73" i="65"/>
  <c r="D9" i="112"/>
  <c r="AZ77" i="65"/>
  <c r="AJ77" i="65"/>
  <c r="AT77" i="65"/>
  <c r="BA77" i="65"/>
  <c r="AO77" i="65"/>
  <c r="AK77" i="65"/>
  <c r="AY77" i="65"/>
  <c r="AI77" i="65"/>
  <c r="AV77" i="65"/>
  <c r="AF77" i="65"/>
  <c r="AD77" i="65"/>
  <c r="AM77" i="65"/>
  <c r="AR77" i="65"/>
  <c r="AB77" i="65"/>
  <c r="AS77" i="65"/>
  <c r="AC77" i="65"/>
  <c r="AJ122" i="66"/>
  <c r="AN77" i="65"/>
  <c r="D12" i="112"/>
  <c r="S12" i="112" s="1"/>
  <c r="AW77" i="65"/>
  <c r="AG77" i="65"/>
  <c r="AU77" i="65"/>
  <c r="AQ77" i="65"/>
  <c r="AE77" i="65"/>
  <c r="AY35" i="64"/>
  <c r="U12" i="112"/>
  <c r="AQ32" i="74"/>
  <c r="BA29" i="76"/>
  <c r="AK36" i="74"/>
  <c r="AC35" i="74"/>
  <c r="AC36" i="74"/>
  <c r="AC42" i="113"/>
  <c r="AC34" i="74"/>
  <c r="AC32" i="74"/>
  <c r="D20" i="112"/>
  <c r="S20" i="112" s="1"/>
  <c r="AO42" i="113"/>
  <c r="AE31" i="76"/>
  <c r="AE49" i="113"/>
  <c r="AE30" i="76"/>
  <c r="AE32" i="76"/>
  <c r="AE29" i="76"/>
  <c r="AO32" i="76"/>
  <c r="AW29" i="76"/>
  <c r="AY31" i="76"/>
  <c r="AY49" i="113"/>
  <c r="AS49" i="113"/>
  <c r="AR35" i="74"/>
  <c r="AY29" i="76"/>
  <c r="AD42" i="113"/>
  <c r="AN36" i="74"/>
  <c r="AY32" i="76"/>
  <c r="AY30" i="76"/>
  <c r="AB38" i="76"/>
  <c r="AK30" i="76"/>
  <c r="AW42" i="113"/>
  <c r="AM31" i="76"/>
  <c r="AV42" i="113"/>
  <c r="AC33" i="74"/>
  <c r="BA33" i="74"/>
  <c r="AM34" i="74"/>
  <c r="AZ29" i="76"/>
  <c r="AD31" i="76"/>
  <c r="AT29" i="76"/>
  <c r="AF30" i="76"/>
  <c r="AJ30" i="76"/>
  <c r="AQ30" i="76"/>
  <c r="AR31" i="76"/>
  <c r="AL29" i="76"/>
  <c r="AU35" i="74"/>
  <c r="AV31" i="76"/>
  <c r="AK73" i="65"/>
  <c r="BC73" i="65"/>
  <c r="AU148" i="66"/>
  <c r="AM148" i="66"/>
  <c r="U11" i="112"/>
  <c r="AP35" i="74"/>
  <c r="AK32" i="76"/>
  <c r="AA36" i="74"/>
  <c r="AA39" i="113"/>
  <c r="AA34" i="74"/>
  <c r="AA35" i="74"/>
  <c r="AA42" i="113"/>
  <c r="AA32" i="74"/>
  <c r="AA33" i="74"/>
  <c r="AW36" i="74"/>
  <c r="AM30" i="76"/>
  <c r="AM49" i="113"/>
  <c r="AM29" i="76"/>
  <c r="BA36" i="74"/>
  <c r="AB29" i="76"/>
  <c r="AX29" i="76"/>
  <c r="AX30" i="76"/>
  <c r="AX31" i="76"/>
  <c r="AX32" i="76"/>
  <c r="AX49" i="113"/>
  <c r="AX47" i="113"/>
  <c r="AR30" i="76"/>
  <c r="AP12" i="97"/>
  <c r="AP28" i="97" s="1"/>
  <c r="AP11" i="101"/>
  <c r="AP31" i="101" s="1"/>
  <c r="AF11" i="101"/>
  <c r="AF28" i="101" s="1"/>
  <c r="AF40" i="97"/>
  <c r="AN40" i="97"/>
  <c r="AJ12" i="97"/>
  <c r="AJ29" i="97" s="1"/>
  <c r="AK11" i="101"/>
  <c r="AK27" i="101" s="1"/>
  <c r="AN39" i="101"/>
  <c r="AK12" i="97"/>
  <c r="AK36" i="97" s="1"/>
  <c r="AK39" i="101"/>
  <c r="AN11" i="101"/>
  <c r="AN59" i="101" s="1"/>
  <c r="AP40" i="97"/>
  <c r="AN12" i="97"/>
  <c r="AN60" i="97" s="1"/>
  <c r="AP39" i="101"/>
  <c r="AJ11" i="101"/>
  <c r="AJ35" i="101" s="1"/>
  <c r="AJ40" i="97"/>
  <c r="AF12" i="97"/>
  <c r="AF34" i="97" s="1"/>
  <c r="AO12" i="97"/>
  <c r="AO31" i="97" s="1"/>
  <c r="AI40" i="97"/>
  <c r="AK40" i="97"/>
  <c r="AI12" i="97"/>
  <c r="AI34" i="97" s="1"/>
  <c r="AM12" i="97"/>
  <c r="AM27" i="97" s="1"/>
  <c r="AJ39" i="101"/>
  <c r="AM11" i="101"/>
  <c r="AM35" i="101" s="1"/>
  <c r="AL12" i="97"/>
  <c r="AL28" i="97" s="1"/>
  <c r="AD12" i="97"/>
  <c r="AD36" i="97" s="1"/>
  <c r="AF39" i="101"/>
  <c r="AI11" i="101"/>
  <c r="AI35" i="101" s="1"/>
  <c r="AL39" i="101"/>
  <c r="AL11" i="101"/>
  <c r="AL35" i="101" s="1"/>
  <c r="AO11" i="101"/>
  <c r="AO30" i="101" s="1"/>
  <c r="AD11" i="101"/>
  <c r="AD31" i="101" s="1"/>
  <c r="AQ11" i="101"/>
  <c r="AQ28" i="101" s="1"/>
  <c r="AH11" i="101"/>
  <c r="AH27" i="101" s="1"/>
  <c r="AG12" i="97"/>
  <c r="AG31" i="97" s="1"/>
  <c r="AI39" i="101"/>
  <c r="AL40" i="97"/>
  <c r="AH39" i="101"/>
  <c r="AG39" i="101"/>
  <c r="AM40" i="97"/>
  <c r="AG11" i="101"/>
  <c r="AG30" i="101" s="1"/>
  <c r="AB39" i="101"/>
  <c r="AO40" i="97"/>
  <c r="AE12" i="97"/>
  <c r="AE33" i="97" s="1"/>
  <c r="AB12" i="97"/>
  <c r="AB33" i="97" s="1"/>
  <c r="AH12" i="97"/>
  <c r="AH28" i="97" s="1"/>
  <c r="AO39" i="101"/>
  <c r="AC39" i="101"/>
  <c r="AB11" i="101"/>
  <c r="AB35" i="101" s="1"/>
  <c r="AC12" i="97"/>
  <c r="AC33" i="97" s="1"/>
  <c r="AD40" i="97"/>
  <c r="AQ12" i="97"/>
  <c r="AQ30" i="97" s="1"/>
  <c r="AE11" i="101"/>
  <c r="AE33" i="101" s="1"/>
  <c r="AC11" i="101"/>
  <c r="AC59" i="101" s="1"/>
  <c r="AQ39" i="101"/>
  <c r="AE39" i="101"/>
  <c r="AM39" i="101"/>
  <c r="AD39" i="101"/>
  <c r="AE40" i="97"/>
  <c r="AG40" i="97"/>
  <c r="AR12" i="97"/>
  <c r="AR29" i="97" s="1"/>
  <c r="AR40" i="97"/>
  <c r="AC40" i="97"/>
  <c r="AR11" i="101"/>
  <c r="AR35" i="101" s="1"/>
  <c r="AB40" i="97"/>
  <c r="AH40" i="97"/>
  <c r="AQ40" i="97"/>
  <c r="AR39" i="101"/>
  <c r="AS12" i="97"/>
  <c r="AS34" i="97" s="1"/>
  <c r="AS11" i="101"/>
  <c r="AS59" i="101" s="1"/>
  <c r="AS39" i="101"/>
  <c r="AT12" i="97"/>
  <c r="AT60" i="97" s="1"/>
  <c r="AS40" i="97"/>
  <c r="AT40" i="97"/>
  <c r="AT11" i="101"/>
  <c r="AT29" i="101" s="1"/>
  <c r="AU12" i="97"/>
  <c r="AU60" i="97" s="1"/>
  <c r="AT39" i="101"/>
  <c r="AU11" i="101"/>
  <c r="AU57" i="101" s="1"/>
  <c r="AU40" i="97"/>
  <c r="AU39" i="101"/>
  <c r="AV12" i="97"/>
  <c r="AV30" i="97" s="1"/>
  <c r="AW40" i="97"/>
  <c r="AV11" i="101"/>
  <c r="AV30" i="101" s="1"/>
  <c r="AW11" i="101"/>
  <c r="AW29" i="101" s="1"/>
  <c r="AW12" i="97"/>
  <c r="AW60" i="97" s="1"/>
  <c r="AV39" i="101"/>
  <c r="AX12" i="97"/>
  <c r="AX29" i="97" s="1"/>
  <c r="AW39" i="101"/>
  <c r="AV40" i="97"/>
  <c r="AY11" i="101"/>
  <c r="AY26" i="101" s="1"/>
  <c r="AX11" i="101"/>
  <c r="AX59" i="101" s="1"/>
  <c r="AY40" i="97"/>
  <c r="AX39" i="101"/>
  <c r="AY12" i="97"/>
  <c r="AY60" i="97" s="1"/>
  <c r="AX40" i="97"/>
  <c r="AZ11" i="101"/>
  <c r="AZ35" i="101" s="1"/>
  <c r="BB11" i="101"/>
  <c r="BB35" i="101" s="1"/>
  <c r="AY39" i="101"/>
  <c r="BA11" i="101"/>
  <c r="BA31" i="101" s="1"/>
  <c r="BA12" i="97"/>
  <c r="BA31" i="97" s="1"/>
  <c r="BB12" i="97"/>
  <c r="BB36" i="97" s="1"/>
  <c r="AZ12" i="97"/>
  <c r="AZ36" i="97" s="1"/>
  <c r="AZ40" i="97"/>
  <c r="BC12" i="97"/>
  <c r="BC31" i="97" s="1"/>
  <c r="BC11" i="101"/>
  <c r="BC85" i="113" s="1"/>
  <c r="BA39" i="101"/>
  <c r="BB40" i="97"/>
  <c r="AZ39" i="101"/>
  <c r="BB39" i="101"/>
  <c r="BA40" i="97"/>
  <c r="BC40" i="97"/>
  <c r="BC39" i="101"/>
  <c r="AA11" i="101"/>
  <c r="AA26" i="101" s="1"/>
  <c r="AA12" i="97"/>
  <c r="AA30" i="97" s="1"/>
  <c r="AA39" i="101"/>
  <c r="AA40" i="97"/>
  <c r="BD12" i="97"/>
  <c r="BD60" i="97" s="1"/>
  <c r="BD40" i="97"/>
  <c r="BD11" i="101"/>
  <c r="BD35" i="101" s="1"/>
  <c r="BD39" i="101"/>
  <c r="BC162" i="66" l="1"/>
  <c r="BE57" i="97"/>
  <c r="AH16" i="70"/>
  <c r="AT68" i="113"/>
  <c r="AT67" i="100"/>
  <c r="BE62" i="100"/>
  <c r="BB97" i="100"/>
  <c r="AB97" i="100"/>
  <c r="BE64" i="113"/>
  <c r="CA64" i="113" s="1"/>
  <c r="BA68" i="113"/>
  <c r="AV66" i="100"/>
  <c r="AA47" i="100"/>
  <c r="BE63" i="100"/>
  <c r="AV65" i="100"/>
  <c r="AA45" i="100"/>
  <c r="AW43" i="100"/>
  <c r="BE65" i="113"/>
  <c r="CA65" i="113" s="1"/>
  <c r="BE58" i="100"/>
  <c r="AA41" i="100"/>
  <c r="BE59" i="100"/>
  <c r="AA44" i="100"/>
  <c r="BE60" i="100"/>
  <c r="AO17" i="70"/>
  <c r="AI18" i="70"/>
  <c r="AO16" i="70"/>
  <c r="AQ15" i="70"/>
  <c r="AQ19" i="70"/>
  <c r="AT40" i="64"/>
  <c r="AE42" i="100"/>
  <c r="AM15" i="64"/>
  <c r="AM31" i="64" s="1"/>
  <c r="AV42" i="100"/>
  <c r="AW18" i="70"/>
  <c r="AZ90" i="65"/>
  <c r="AW20" i="70"/>
  <c r="AQ17" i="70"/>
  <c r="AK17" i="70"/>
  <c r="AQ18" i="70"/>
  <c r="AQ20" i="70"/>
  <c r="AQ21" i="70" s="1"/>
  <c r="AW53" i="100"/>
  <c r="AG72" i="65"/>
  <c r="AG80" i="65" s="1"/>
  <c r="AQ61" i="100"/>
  <c r="BB99" i="65"/>
  <c r="AH18" i="70"/>
  <c r="AQ60" i="100"/>
  <c r="AN43" i="100"/>
  <c r="AY99" i="65"/>
  <c r="AN41" i="100"/>
  <c r="AX87" i="65"/>
  <c r="BD161" i="66"/>
  <c r="AH15" i="70"/>
  <c r="AH20" i="70"/>
  <c r="AE72" i="100"/>
  <c r="BA63" i="100"/>
  <c r="AE15" i="64"/>
  <c r="AE94" i="102"/>
  <c r="AH19" i="70"/>
  <c r="BA62" i="100"/>
  <c r="AM35" i="64"/>
  <c r="AE35" i="64"/>
  <c r="AW49" i="100"/>
  <c r="BD54" i="64"/>
  <c r="AJ72" i="65"/>
  <c r="BC143" i="66"/>
  <c r="AS72" i="65"/>
  <c r="AS80" i="65" s="1"/>
  <c r="AS31" i="113" s="1"/>
  <c r="AD52" i="100"/>
  <c r="AD15" i="64"/>
  <c r="AD26" i="64" s="1"/>
  <c r="AN15" i="70"/>
  <c r="AU56" i="100"/>
  <c r="AM48" i="100"/>
  <c r="AU54" i="100"/>
  <c r="AM45" i="100"/>
  <c r="AF131" i="66"/>
  <c r="AW17" i="70"/>
  <c r="AI17" i="70"/>
  <c r="AO67" i="100"/>
  <c r="AF90" i="65"/>
  <c r="BE47" i="100"/>
  <c r="AW15" i="70"/>
  <c r="AW19" i="70"/>
  <c r="AI15" i="70"/>
  <c r="AX99" i="102"/>
  <c r="AW16" i="70"/>
  <c r="AQ91" i="65"/>
  <c r="AB72" i="100"/>
  <c r="AI19" i="70"/>
  <c r="AI16" i="70"/>
  <c r="AL99" i="102"/>
  <c r="AI99" i="102"/>
  <c r="AP58" i="100"/>
  <c r="AD19" i="70"/>
  <c r="AP63" i="100"/>
  <c r="AP55" i="100"/>
  <c r="AB91" i="65"/>
  <c r="BD67" i="113"/>
  <c r="BE46" i="100"/>
  <c r="AZ102" i="65"/>
  <c r="AK19" i="70"/>
  <c r="AK15" i="70"/>
  <c r="AR19" i="70"/>
  <c r="AG54" i="100"/>
  <c r="AD85" i="102"/>
  <c r="AI97" i="102"/>
  <c r="AY172" i="66"/>
  <c r="AT6" i="66"/>
  <c r="AT5" i="66" s="1"/>
  <c r="AT136" i="66" s="1"/>
  <c r="AK16" i="70"/>
  <c r="AH65" i="100"/>
  <c r="BC172" i="66"/>
  <c r="AR15" i="70"/>
  <c r="AR17" i="70"/>
  <c r="AK18" i="70"/>
  <c r="AP54" i="100"/>
  <c r="AZ172" i="66"/>
  <c r="AR16" i="70"/>
  <c r="BA58" i="113"/>
  <c r="BD97" i="100"/>
  <c r="AM89" i="65"/>
  <c r="AR20" i="70"/>
  <c r="AX159" i="66"/>
  <c r="AQ90" i="100"/>
  <c r="AP51" i="100"/>
  <c r="AR18" i="70"/>
  <c r="AY159" i="66"/>
  <c r="AP61" i="113"/>
  <c r="AP62" i="113"/>
  <c r="AP59" i="100"/>
  <c r="AE90" i="65"/>
  <c r="BC158" i="66"/>
  <c r="BE84" i="65"/>
  <c r="AO90" i="65"/>
  <c r="AG91" i="65"/>
  <c r="AL87" i="65"/>
  <c r="AK95" i="102"/>
  <c r="AW99" i="102"/>
  <c r="AB89" i="65"/>
  <c r="AD18" i="70"/>
  <c r="AD17" i="70"/>
  <c r="AU15" i="70"/>
  <c r="AW65" i="113"/>
  <c r="AV85" i="102"/>
  <c r="AP161" i="66"/>
  <c r="AZ20" i="70"/>
  <c r="AD16" i="70"/>
  <c r="AO15" i="70"/>
  <c r="AM60" i="100"/>
  <c r="AY83" i="102"/>
  <c r="AJ88" i="65"/>
  <c r="BB99" i="102"/>
  <c r="BD68" i="113"/>
  <c r="AZ19" i="70"/>
  <c r="AU122" i="66"/>
  <c r="AG122" i="66"/>
  <c r="AD15" i="70"/>
  <c r="AO20" i="70"/>
  <c r="AD20" i="70"/>
  <c r="AY68" i="113"/>
  <c r="AW61" i="100"/>
  <c r="BD66" i="100"/>
  <c r="BD67" i="100"/>
  <c r="AZ17" i="70"/>
  <c r="AO19" i="70"/>
  <c r="AU18" i="70"/>
  <c r="AY54" i="100"/>
  <c r="AW60" i="100"/>
  <c r="AF87" i="65"/>
  <c r="AW95" i="102"/>
  <c r="AR83" i="102"/>
  <c r="AZ18" i="70"/>
  <c r="AM63" i="100"/>
  <c r="AO18" i="70"/>
  <c r="AZ16" i="70"/>
  <c r="AZ15" i="70"/>
  <c r="AR56" i="100"/>
  <c r="AW58" i="100"/>
  <c r="BE76" i="113"/>
  <c r="CA76" i="113" s="1"/>
  <c r="AC17" i="70"/>
  <c r="AC20" i="70"/>
  <c r="BC49" i="64"/>
  <c r="AD40" i="64"/>
  <c r="AN122" i="66"/>
  <c r="AX15" i="70"/>
  <c r="AC19" i="70"/>
  <c r="AK72" i="65"/>
  <c r="AK80" i="65" s="1"/>
  <c r="AK31" i="113" s="1"/>
  <c r="AQ42" i="100"/>
  <c r="BA54" i="64"/>
  <c r="AZ54" i="64"/>
  <c r="BB160" i="66"/>
  <c r="AA37" i="74"/>
  <c r="AC18" i="70"/>
  <c r="AX18" i="70"/>
  <c r="AQ45" i="100"/>
  <c r="BC160" i="66"/>
  <c r="BB54" i="64"/>
  <c r="AX16" i="70"/>
  <c r="AC15" i="70"/>
  <c r="AX19" i="70"/>
  <c r="AC16" i="70"/>
  <c r="AQ72" i="100"/>
  <c r="AT72" i="65"/>
  <c r="AT80" i="65" s="1"/>
  <c r="AT31" i="113" s="1"/>
  <c r="AX20" i="70"/>
  <c r="AH17" i="70"/>
  <c r="AH21" i="70" s="1"/>
  <c r="AW159" i="66"/>
  <c r="AD63" i="100"/>
  <c r="AK40" i="64"/>
  <c r="AQ43" i="100"/>
  <c r="AX17" i="70"/>
  <c r="AH90" i="65"/>
  <c r="AF97" i="102"/>
  <c r="AN97" i="102"/>
  <c r="AQ65" i="113"/>
  <c r="AW44" i="100"/>
  <c r="AF83" i="100"/>
  <c r="AN72" i="100"/>
  <c r="AW72" i="100"/>
  <c r="BA65" i="113"/>
  <c r="AP65" i="113"/>
  <c r="AP60" i="100"/>
  <c r="AR63" i="100"/>
  <c r="AR51" i="100"/>
  <c r="AF53" i="100"/>
  <c r="BA67" i="100"/>
  <c r="AW63" i="100"/>
  <c r="AN47" i="100"/>
  <c r="BA60" i="100"/>
  <c r="AM40" i="100"/>
  <c r="AW42" i="100"/>
  <c r="AM59" i="100"/>
  <c r="BA44" i="100"/>
  <c r="AQ62" i="100"/>
  <c r="AR62" i="100"/>
  <c r="AV67" i="100"/>
  <c r="AM46" i="100"/>
  <c r="BA64" i="113"/>
  <c r="AE97" i="100"/>
  <c r="AU55" i="100"/>
  <c r="AR58" i="100"/>
  <c r="AC44" i="100"/>
  <c r="AF54" i="100"/>
  <c r="BA66" i="100"/>
  <c r="AN42" i="100"/>
  <c r="BA58" i="100"/>
  <c r="AM47" i="100"/>
  <c r="AW47" i="100"/>
  <c r="AM58" i="100"/>
  <c r="BA40" i="100"/>
  <c r="AQ58" i="100"/>
  <c r="BA67" i="113"/>
  <c r="AN44" i="100"/>
  <c r="AQ63" i="100"/>
  <c r="BA59" i="113"/>
  <c r="AU62" i="113"/>
  <c r="AU51" i="100"/>
  <c r="AR59" i="100"/>
  <c r="AY65" i="100"/>
  <c r="AF51" i="100"/>
  <c r="AT48" i="100"/>
  <c r="AN45" i="100"/>
  <c r="BA61" i="100"/>
  <c r="AW40" i="100"/>
  <c r="AW41" i="100"/>
  <c r="AM62" i="100"/>
  <c r="BA49" i="100"/>
  <c r="BE59" i="113"/>
  <c r="CA59" i="113" s="1"/>
  <c r="AR90" i="100"/>
  <c r="AP64" i="113"/>
  <c r="AR65" i="113"/>
  <c r="AP62" i="100"/>
  <c r="AU52" i="100"/>
  <c r="AR60" i="100"/>
  <c r="AY66" i="100"/>
  <c r="AF56" i="100"/>
  <c r="AW62" i="100"/>
  <c r="AK52" i="100"/>
  <c r="AN48" i="100"/>
  <c r="AM44" i="100"/>
  <c r="AW48" i="100"/>
  <c r="BA48" i="100"/>
  <c r="BE58" i="113"/>
  <c r="CA58" i="113" s="1"/>
  <c r="AM90" i="100"/>
  <c r="AW59" i="113"/>
  <c r="AN40" i="100"/>
  <c r="AM41" i="100"/>
  <c r="AW46" i="100"/>
  <c r="AE45" i="100"/>
  <c r="AV45" i="100"/>
  <c r="AI59" i="100"/>
  <c r="AD45" i="100"/>
  <c r="AE46" i="100"/>
  <c r="AV48" i="100"/>
  <c r="AX41" i="100"/>
  <c r="AD72" i="100"/>
  <c r="AD40" i="100"/>
  <c r="AE40" i="100"/>
  <c r="AV40" i="100"/>
  <c r="AF72" i="100"/>
  <c r="AQ65" i="100"/>
  <c r="AV49" i="100"/>
  <c r="AV46" i="100"/>
  <c r="AE44" i="100"/>
  <c r="AV41" i="100"/>
  <c r="AV43" i="100"/>
  <c r="AE47" i="100"/>
  <c r="AV44" i="100"/>
  <c r="BE40" i="100"/>
  <c r="AV59" i="113"/>
  <c r="AS59" i="100"/>
  <c r="BB61" i="113"/>
  <c r="BE54" i="100"/>
  <c r="AJ65" i="100"/>
  <c r="AJ66" i="100"/>
  <c r="AX59" i="113"/>
  <c r="AX49" i="100"/>
  <c r="BA105" i="100"/>
  <c r="AX72" i="100"/>
  <c r="AO65" i="100"/>
  <c r="AX47" i="100"/>
  <c r="AX58" i="113"/>
  <c r="AX45" i="100"/>
  <c r="BA95" i="102"/>
  <c r="AN99" i="102"/>
  <c r="AC122" i="66"/>
  <c r="AI122" i="66"/>
  <c r="AW122" i="66"/>
  <c r="AP99" i="102"/>
  <c r="AV97" i="102"/>
  <c r="AC37" i="74"/>
  <c r="AM122" i="66"/>
  <c r="AY85" i="102"/>
  <c r="AX33" i="76"/>
  <c r="AE33" i="76"/>
  <c r="AY33" i="76"/>
  <c r="AP33" i="74"/>
  <c r="AP36" i="74"/>
  <c r="AP34" i="74"/>
  <c r="AP39" i="113"/>
  <c r="AP42" i="113"/>
  <c r="AK131" i="66"/>
  <c r="AH6" i="66"/>
  <c r="BC169" i="66"/>
  <c r="AK159" i="66"/>
  <c r="AC6" i="66"/>
  <c r="AC5" i="66" s="1"/>
  <c r="AC136" i="66" s="1"/>
  <c r="AG162" i="66"/>
  <c r="AW115" i="66"/>
  <c r="AU157" i="66"/>
  <c r="AU131" i="66"/>
  <c r="AE131" i="66"/>
  <c r="AP131" i="66"/>
  <c r="AT157" i="66"/>
  <c r="AV131" i="66"/>
  <c r="AN6" i="66"/>
  <c r="AN5" i="66" s="1"/>
  <c r="AN136" i="66" s="1"/>
  <c r="AX6" i="66"/>
  <c r="AX5" i="66" s="1"/>
  <c r="AX136" i="66" s="1"/>
  <c r="AY143" i="66"/>
  <c r="AY169" i="66" s="1"/>
  <c r="AG6" i="66"/>
  <c r="AG5" i="66" s="1"/>
  <c r="AG136" i="66" s="1"/>
  <c r="AJ6" i="66"/>
  <c r="AN159" i="66"/>
  <c r="AG160" i="66"/>
  <c r="BE160" i="66"/>
  <c r="AQ131" i="66"/>
  <c r="AN90" i="65"/>
  <c r="AL32" i="76"/>
  <c r="AK20" i="70"/>
  <c r="AV18" i="70"/>
  <c r="AU20" i="70"/>
  <c r="AI20" i="70"/>
  <c r="AZ59" i="100"/>
  <c r="AY102" i="65"/>
  <c r="AK6" i="66"/>
  <c r="AK5" i="66" s="1"/>
  <c r="AK136" i="66" s="1"/>
  <c r="BA20" i="70"/>
  <c r="BA19" i="70"/>
  <c r="AU16" i="70"/>
  <c r="BE97" i="102"/>
  <c r="AY93" i="102"/>
  <c r="AR93" i="102"/>
  <c r="BA15" i="70"/>
  <c r="BA16" i="70"/>
  <c r="AR52" i="100"/>
  <c r="AO99" i="102"/>
  <c r="AS95" i="102"/>
  <c r="AO95" i="102"/>
  <c r="BC68" i="113"/>
  <c r="AV122" i="66"/>
  <c r="BA40" i="64"/>
  <c r="AY87" i="65"/>
  <c r="BA18" i="70"/>
  <c r="AR53" i="100"/>
  <c r="AB67" i="100"/>
  <c r="AH83" i="102"/>
  <c r="BA49" i="64"/>
  <c r="AU19" i="70"/>
  <c r="AR62" i="113"/>
  <c r="AR54" i="100"/>
  <c r="BB162" i="66"/>
  <c r="AH162" i="66"/>
  <c r="AR49" i="113"/>
  <c r="BA17" i="70"/>
  <c r="AL17" i="70"/>
  <c r="AU17" i="70"/>
  <c r="AG58" i="100"/>
  <c r="AS131" i="66"/>
  <c r="BB100" i="65"/>
  <c r="BA81" i="102"/>
  <c r="AJ81" i="102"/>
  <c r="AR54" i="101"/>
  <c r="AW31" i="76"/>
  <c r="AN83" i="102"/>
  <c r="AP72" i="100"/>
  <c r="AY55" i="100"/>
  <c r="AK54" i="100"/>
  <c r="AX43" i="100"/>
  <c r="AX46" i="100"/>
  <c r="AG52" i="100"/>
  <c r="AD53" i="100"/>
  <c r="AU15" i="64"/>
  <c r="AU5" i="118" s="1"/>
  <c r="BE36" i="97"/>
  <c r="AK32" i="74"/>
  <c r="AR6" i="66"/>
  <c r="AR5" i="66" s="1"/>
  <c r="AR136" i="66" s="1"/>
  <c r="AZ97" i="100"/>
  <c r="BA97" i="100"/>
  <c r="AY56" i="100"/>
  <c r="AZ66" i="100"/>
  <c r="AX44" i="100"/>
  <c r="AG51" i="100"/>
  <c r="AD54" i="100"/>
  <c r="AZ72" i="65"/>
  <c r="BE59" i="97"/>
  <c r="BE30" i="97"/>
  <c r="AQ42" i="113"/>
  <c r="AV83" i="102"/>
  <c r="AJ83" i="102"/>
  <c r="AO72" i="100"/>
  <c r="AJ42" i="100"/>
  <c r="AY53" i="100"/>
  <c r="AZ67" i="100"/>
  <c r="AZ64" i="100" s="1"/>
  <c r="AG56" i="100"/>
  <c r="AD56" i="100"/>
  <c r="AM97" i="102"/>
  <c r="AM34" i="101"/>
  <c r="AM28" i="101"/>
  <c r="AD83" i="102"/>
  <c r="AW83" i="102"/>
  <c r="AS83" i="102"/>
  <c r="AY62" i="113"/>
  <c r="AJ47" i="100"/>
  <c r="AZ65" i="100"/>
  <c r="AX42" i="100"/>
  <c r="AE65" i="100"/>
  <c r="BD86" i="65"/>
  <c r="AG30" i="76"/>
  <c r="AZ83" i="100"/>
  <c r="AG83" i="100"/>
  <c r="AZ83" i="102"/>
  <c r="AE6" i="66"/>
  <c r="AE5" i="66" s="1"/>
  <c r="AE136" i="66" s="1"/>
  <c r="AJ44" i="100"/>
  <c r="AK53" i="100"/>
  <c r="AD67" i="100"/>
  <c r="AE66" i="100"/>
  <c r="AO41" i="100"/>
  <c r="BE62" i="113"/>
  <c r="CA62" i="113" s="1"/>
  <c r="AL32" i="97"/>
  <c r="AK35" i="74"/>
  <c r="AI21" i="64"/>
  <c r="BA83" i="102"/>
  <c r="BB40" i="64"/>
  <c r="AO83" i="102"/>
  <c r="AL83" i="102"/>
  <c r="AH72" i="65"/>
  <c r="AZ67" i="113"/>
  <c r="AY52" i="100"/>
  <c r="AK56" i="100"/>
  <c r="AD66" i="100"/>
  <c r="AD64" i="100" s="1"/>
  <c r="AX48" i="100"/>
  <c r="AO40" i="100"/>
  <c r="BE72" i="113"/>
  <c r="CA72" i="113" s="1"/>
  <c r="AQ72" i="65"/>
  <c r="AS45" i="100"/>
  <c r="AM87" i="65"/>
  <c r="BE61" i="113"/>
  <c r="CA61" i="113" s="1"/>
  <c r="BE53" i="100"/>
  <c r="BB57" i="101"/>
  <c r="AL56" i="101"/>
  <c r="AO30" i="97"/>
  <c r="AN29" i="101"/>
  <c r="AC58" i="101"/>
  <c r="AZ59" i="101"/>
  <c r="AW34" i="101"/>
  <c r="AG29" i="97"/>
  <c r="AI59" i="97"/>
  <c r="AI56" i="97"/>
  <c r="AR27" i="101"/>
  <c r="AZ31" i="101"/>
  <c r="AM31" i="101"/>
  <c r="AM26" i="101"/>
  <c r="AX34" i="101"/>
  <c r="AM58" i="101"/>
  <c r="AM33" i="101"/>
  <c r="AW57" i="101"/>
  <c r="AB55" i="97"/>
  <c r="AM54" i="101"/>
  <c r="AM29" i="101"/>
  <c r="AM59" i="101"/>
  <c r="AB30" i="97"/>
  <c r="AF56" i="97"/>
  <c r="AM52" i="101"/>
  <c r="AC29" i="97"/>
  <c r="AM53" i="101"/>
  <c r="AM27" i="101"/>
  <c r="AC36" i="97"/>
  <c r="AC35" i="97"/>
  <c r="AM56" i="101"/>
  <c r="AM30" i="101"/>
  <c r="AP30" i="101"/>
  <c r="AM57" i="101"/>
  <c r="AM55" i="101"/>
  <c r="AM32" i="101"/>
  <c r="AI83" i="102"/>
  <c r="AQ83" i="102"/>
  <c r="AG86" i="65"/>
  <c r="AS15" i="64"/>
  <c r="AI91" i="65"/>
  <c r="AD99" i="102"/>
  <c r="BA99" i="102"/>
  <c r="AO29" i="76"/>
  <c r="AW25" i="64"/>
  <c r="D8" i="112"/>
  <c r="S8" i="112" s="1"/>
  <c r="AF93" i="102"/>
  <c r="AL18" i="70"/>
  <c r="AR95" i="102"/>
  <c r="AN55" i="100"/>
  <c r="AS60" i="100"/>
  <c r="AI63" i="100"/>
  <c r="AA60" i="100"/>
  <c r="BB98" i="65"/>
  <c r="AL15" i="70"/>
  <c r="AD87" i="102"/>
  <c r="AN56" i="100"/>
  <c r="AS58" i="100"/>
  <c r="AB52" i="100"/>
  <c r="AI62" i="100"/>
  <c r="AZ131" i="66"/>
  <c r="AJ160" i="66"/>
  <c r="AA63" i="100"/>
  <c r="AW32" i="76"/>
  <c r="AL20" i="70"/>
  <c r="BA130" i="100"/>
  <c r="BA15" i="64"/>
  <c r="BA5" i="113" s="1"/>
  <c r="AN52" i="100"/>
  <c r="AS61" i="100"/>
  <c r="AB56" i="100"/>
  <c r="AI58" i="100"/>
  <c r="AC91" i="65"/>
  <c r="AA61" i="100"/>
  <c r="AW49" i="113"/>
  <c r="AL89" i="65"/>
  <c r="AX40" i="64"/>
  <c r="AO30" i="76"/>
  <c r="AO31" i="76"/>
  <c r="AL19" i="70"/>
  <c r="AS90" i="100"/>
  <c r="AS65" i="113"/>
  <c r="AX66" i="100"/>
  <c r="AE87" i="65"/>
  <c r="AO86" i="65"/>
  <c r="AC83" i="100"/>
  <c r="AA58" i="100"/>
  <c r="AO49" i="113"/>
  <c r="AE99" i="102"/>
  <c r="AS63" i="100"/>
  <c r="AI60" i="100"/>
  <c r="AZ93" i="102"/>
  <c r="BE159" i="66"/>
  <c r="AW30" i="76"/>
  <c r="BC98" i="65"/>
  <c r="AL16" i="70"/>
  <c r="AX86" i="65"/>
  <c r="AC59" i="97"/>
  <c r="AC30" i="97"/>
  <c r="AC34" i="101"/>
  <c r="AC56" i="97"/>
  <c r="AC34" i="97"/>
  <c r="AC31" i="101"/>
  <c r="AN31" i="97"/>
  <c r="AC57" i="97"/>
  <c r="AC28" i="97"/>
  <c r="AC57" i="101"/>
  <c r="AN28" i="97"/>
  <c r="AC58" i="97"/>
  <c r="AC60" i="97"/>
  <c r="AC55" i="97"/>
  <c r="AC31" i="97"/>
  <c r="AF33" i="97"/>
  <c r="AC27" i="97"/>
  <c r="AC32" i="97"/>
  <c r="AC54" i="97"/>
  <c r="AC53" i="97"/>
  <c r="AD159" i="66"/>
  <c r="D7" i="112"/>
  <c r="S7" i="112" s="1"/>
  <c r="AI27" i="64"/>
  <c r="AK162" i="66"/>
  <c r="AK122" i="66"/>
  <c r="BD122" i="66"/>
  <c r="BE102" i="65"/>
  <c r="BC175" i="66"/>
  <c r="F25" i="112"/>
  <c r="U25" i="112" s="1"/>
  <c r="AU40" i="64"/>
  <c r="AP122" i="66"/>
  <c r="F8" i="112"/>
  <c r="U8" i="112" s="1"/>
  <c r="F21" i="112"/>
  <c r="U21" i="112" s="1"/>
  <c r="BE99" i="65"/>
  <c r="F7" i="112"/>
  <c r="F23" i="112"/>
  <c r="U23" i="112" s="1"/>
  <c r="F20" i="112"/>
  <c r="U20" i="112" s="1"/>
  <c r="BE83" i="100"/>
  <c r="AW40" i="64"/>
  <c r="AR90" i="65"/>
  <c r="AH122" i="66"/>
  <c r="AX83" i="102"/>
  <c r="BB122" i="66"/>
  <c r="F6" i="112"/>
  <c r="U6" i="112" s="1"/>
  <c r="F22" i="112"/>
  <c r="U22" i="112" s="1"/>
  <c r="AQ68" i="113"/>
  <c r="AQ66" i="100"/>
  <c r="AZ60" i="100"/>
  <c r="AG67" i="100"/>
  <c r="AL61" i="100"/>
  <c r="BC61" i="113"/>
  <c r="AZ61" i="100"/>
  <c r="AG65" i="100"/>
  <c r="BB58" i="113"/>
  <c r="BA90" i="100"/>
  <c r="BB105" i="100"/>
  <c r="BC116" i="100"/>
  <c r="AZ65" i="113"/>
  <c r="AC72" i="100"/>
  <c r="AZ64" i="113"/>
  <c r="AL65" i="100"/>
  <c r="AA67" i="100"/>
  <c r="AZ62" i="100"/>
  <c r="AL67" i="100"/>
  <c r="AZ63" i="100"/>
  <c r="AB65" i="100"/>
  <c r="AT66" i="100"/>
  <c r="AT64" i="100" s="1"/>
  <c r="AT44" i="100"/>
  <c r="AT47" i="100"/>
  <c r="AT40" i="100"/>
  <c r="BD61" i="113"/>
  <c r="AT41" i="100"/>
  <c r="AA66" i="100"/>
  <c r="AT42" i="100"/>
  <c r="BD51" i="100"/>
  <c r="AT59" i="113"/>
  <c r="AT45" i="100"/>
  <c r="AA65" i="100"/>
  <c r="AT43" i="100"/>
  <c r="AB83" i="100"/>
  <c r="AW83" i="100"/>
  <c r="AD97" i="100"/>
  <c r="AM66" i="100"/>
  <c r="AX67" i="100"/>
  <c r="AA56" i="100"/>
  <c r="AW54" i="100"/>
  <c r="AH66" i="100"/>
  <c r="AS43" i="100"/>
  <c r="AD58" i="100"/>
  <c r="AV83" i="100"/>
  <c r="AH97" i="100"/>
  <c r="AM97" i="100"/>
  <c r="BC130" i="100"/>
  <c r="AM67" i="100"/>
  <c r="AX67" i="113"/>
  <c r="AA53" i="100"/>
  <c r="AW52" i="100"/>
  <c r="AS48" i="100"/>
  <c r="AV56" i="100"/>
  <c r="AY130" i="100"/>
  <c r="AY97" i="100"/>
  <c r="AD83" i="100"/>
  <c r="BB130" i="100"/>
  <c r="AA51" i="100"/>
  <c r="AW51" i="100"/>
  <c r="AS46" i="100"/>
  <c r="AS47" i="100"/>
  <c r="AV55" i="100"/>
  <c r="AU61" i="100"/>
  <c r="AS72" i="100"/>
  <c r="AU65" i="113"/>
  <c r="AA52" i="100"/>
  <c r="AW56" i="100"/>
  <c r="AS44" i="100"/>
  <c r="AD60" i="100"/>
  <c r="AV52" i="100"/>
  <c r="AU60" i="100"/>
  <c r="BD62" i="113"/>
  <c r="AT72" i="100"/>
  <c r="AV62" i="113"/>
  <c r="AC67" i="100"/>
  <c r="AS40" i="100"/>
  <c r="AD61" i="100"/>
  <c r="AV53" i="100"/>
  <c r="BD130" i="100"/>
  <c r="AZ130" i="100"/>
  <c r="AC97" i="100"/>
  <c r="AX68" i="113"/>
  <c r="AF44" i="100"/>
  <c r="AC66" i="100"/>
  <c r="AS41" i="100"/>
  <c r="AD59" i="100"/>
  <c r="AV54" i="100"/>
  <c r="BD55" i="100"/>
  <c r="AD34" i="100"/>
  <c r="AS59" i="113"/>
  <c r="AG29" i="76"/>
  <c r="AG49" i="113"/>
  <c r="AG31" i="76"/>
  <c r="AW32" i="74"/>
  <c r="AK33" i="74"/>
  <c r="AK34" i="74"/>
  <c r="AK42" i="113"/>
  <c r="AG34" i="74"/>
  <c r="AZ35" i="74"/>
  <c r="AO36" i="74"/>
  <c r="AZ39" i="113"/>
  <c r="AZ159" i="66"/>
  <c r="AV156" i="66"/>
  <c r="AO6" i="66"/>
  <c r="AO5" i="66" s="1"/>
  <c r="AO136" i="66" s="1"/>
  <c r="AL6" i="66"/>
  <c r="AL5" i="66" s="1"/>
  <c r="AL136" i="66" s="1"/>
  <c r="AU6" i="66"/>
  <c r="AU5" i="66" s="1"/>
  <c r="AU136" i="66" s="1"/>
  <c r="AX162" i="66"/>
  <c r="AP115" i="66"/>
  <c r="AO115" i="66"/>
  <c r="AY131" i="66"/>
  <c r="AI131" i="66"/>
  <c r="BC85" i="65"/>
  <c r="BB85" i="65"/>
  <c r="AY72" i="65"/>
  <c r="AY96" i="65" s="1"/>
  <c r="AO72" i="65"/>
  <c r="AO80" i="65" s="1"/>
  <c r="AO31" i="113" s="1"/>
  <c r="BB163" i="66"/>
  <c r="BB91" i="65"/>
  <c r="AV89" i="65"/>
  <c r="AP87" i="65"/>
  <c r="AF91" i="65"/>
  <c r="AZ122" i="66"/>
  <c r="AE122" i="66"/>
  <c r="AX131" i="66"/>
  <c r="AH131" i="66"/>
  <c r="AO91" i="65"/>
  <c r="AU90" i="65"/>
  <c r="AH161" i="66"/>
  <c r="AI161" i="66"/>
  <c r="AB72" i="65"/>
  <c r="AB80" i="65" s="1"/>
  <c r="AV40" i="64"/>
  <c r="AP35" i="64"/>
  <c r="AI26" i="64"/>
  <c r="AN40" i="64"/>
  <c r="AT15" i="64"/>
  <c r="AT22" i="64" s="1"/>
  <c r="AS29" i="64"/>
  <c r="BC54" i="64"/>
  <c r="BE49" i="64"/>
  <c r="AI24" i="64"/>
  <c r="AI28" i="64"/>
  <c r="AI31" i="64"/>
  <c r="AI30" i="64"/>
  <c r="AI23" i="64"/>
  <c r="AI9" i="73"/>
  <c r="AI10" i="73" s="1"/>
  <c r="AI29" i="64"/>
  <c r="AJ40" i="64"/>
  <c r="AI40" i="64"/>
  <c r="AO40" i="64"/>
  <c r="AI22" i="64"/>
  <c r="AW33" i="101"/>
  <c r="AR55" i="101"/>
  <c r="AG30" i="97"/>
  <c r="AV53" i="97"/>
  <c r="AW31" i="101"/>
  <c r="AR56" i="101"/>
  <c r="AE28" i="97"/>
  <c r="AG28" i="97"/>
  <c r="AG60" i="97"/>
  <c r="AJ26" i="101"/>
  <c r="AW35" i="101"/>
  <c r="AR29" i="101"/>
  <c r="AE31" i="97"/>
  <c r="AG53" i="101"/>
  <c r="AK55" i="97"/>
  <c r="AO55" i="97"/>
  <c r="AX57" i="97"/>
  <c r="AR30" i="101"/>
  <c r="AG59" i="97"/>
  <c r="AG57" i="101"/>
  <c r="AG52" i="101"/>
  <c r="AW58" i="101"/>
  <c r="AR59" i="101"/>
  <c r="AG35" i="97"/>
  <c r="AG32" i="101"/>
  <c r="AW55" i="101"/>
  <c r="AR52" i="101"/>
  <c r="AG56" i="97"/>
  <c r="AP52" i="101"/>
  <c r="AI5" i="118"/>
  <c r="AI5" i="117"/>
  <c r="AM25" i="64"/>
  <c r="AM5" i="118"/>
  <c r="AM5" i="117"/>
  <c r="AE5" i="118"/>
  <c r="AE8" i="118" s="1"/>
  <c r="AE5" i="117"/>
  <c r="AR115" i="66"/>
  <c r="AB115" i="66"/>
  <c r="AW5" i="117"/>
  <c r="AW5" i="118"/>
  <c r="AH81" i="102"/>
  <c r="AC158" i="66"/>
  <c r="AQ99" i="102"/>
  <c r="AG115" i="66"/>
  <c r="BA131" i="66"/>
  <c r="AX115" i="66"/>
  <c r="AC115" i="66"/>
  <c r="AB131" i="66"/>
  <c r="AM131" i="66"/>
  <c r="AF99" i="102"/>
  <c r="AH87" i="102"/>
  <c r="AZ87" i="65"/>
  <c r="AZ34" i="101"/>
  <c r="AX54" i="101"/>
  <c r="AW56" i="101"/>
  <c r="AW28" i="101"/>
  <c r="AD55" i="97"/>
  <c r="AJ28" i="101"/>
  <c r="AX26" i="101"/>
  <c r="AZ54" i="101"/>
  <c r="AX52" i="101"/>
  <c r="AW53" i="101"/>
  <c r="AW27" i="101"/>
  <c r="AR31" i="101"/>
  <c r="AD56" i="97"/>
  <c r="AN59" i="97"/>
  <c r="AZ27" i="101"/>
  <c r="AW59" i="101"/>
  <c r="AW52" i="101"/>
  <c r="AW32" i="101"/>
  <c r="AD58" i="97"/>
  <c r="AN56" i="97"/>
  <c r="BB56" i="97"/>
  <c r="AZ59" i="97"/>
  <c r="AZ52" i="101"/>
  <c r="AW54" i="101"/>
  <c r="AW30" i="101"/>
  <c r="AD30" i="97"/>
  <c r="AD26" i="101"/>
  <c r="AN55" i="97"/>
  <c r="AZ76" i="113"/>
  <c r="AZ28" i="101"/>
  <c r="AW26" i="101"/>
  <c r="AT28" i="97"/>
  <c r="AN34" i="97"/>
  <c r="AU35" i="97"/>
  <c r="AB57" i="101"/>
  <c r="AJ34" i="101"/>
  <c r="AJ30" i="101"/>
  <c r="AG33" i="74"/>
  <c r="AA122" i="66"/>
  <c r="AL83" i="100"/>
  <c r="AL54" i="100"/>
  <c r="AJ59" i="100"/>
  <c r="AV87" i="102"/>
  <c r="BB6" i="118"/>
  <c r="BB6" i="117"/>
  <c r="AT6" i="118"/>
  <c r="AT6" i="117"/>
  <c r="AK6" i="118"/>
  <c r="AK6" i="117"/>
  <c r="AC6" i="118"/>
  <c r="AC6" i="117"/>
  <c r="BE6" i="117"/>
  <c r="BE6" i="118"/>
  <c r="AB30" i="101"/>
  <c r="AJ56" i="101"/>
  <c r="AJ27" i="101"/>
  <c r="AG35" i="74"/>
  <c r="AI95" i="102"/>
  <c r="AL53" i="100"/>
  <c r="AJ60" i="100"/>
  <c r="AS56" i="100"/>
  <c r="BA6" i="118"/>
  <c r="BA6" i="117"/>
  <c r="AS6" i="118"/>
  <c r="AS6" i="117"/>
  <c r="AJ6" i="118"/>
  <c r="AJ6" i="117"/>
  <c r="AB6" i="118"/>
  <c r="AB6" i="117"/>
  <c r="AP6" i="117"/>
  <c r="AP6" i="118"/>
  <c r="AZ6" i="118"/>
  <c r="AZ6" i="117"/>
  <c r="AR6" i="118"/>
  <c r="AR6" i="117"/>
  <c r="AI6" i="118"/>
  <c r="AI6" i="117"/>
  <c r="AK57" i="97"/>
  <c r="AJ54" i="101"/>
  <c r="AJ32" i="101"/>
  <c r="AI30" i="76"/>
  <c r="AO15" i="64"/>
  <c r="AO9" i="73" s="1"/>
  <c r="AO10" i="73" s="1"/>
  <c r="AO81" i="102"/>
  <c r="AS83" i="100"/>
  <c r="AJ95" i="102"/>
  <c r="AL51" i="100"/>
  <c r="AS51" i="100"/>
  <c r="AF34" i="100"/>
  <c r="AY6" i="118"/>
  <c r="AY6" i="117"/>
  <c r="AQ6" i="118"/>
  <c r="AQ6" i="117"/>
  <c r="AH6" i="117"/>
  <c r="AH6" i="118"/>
  <c r="BD6" i="118"/>
  <c r="BD6" i="117"/>
  <c r="AB58" i="101"/>
  <c r="AM55" i="97"/>
  <c r="AK31" i="97"/>
  <c r="AJ55" i="101"/>
  <c r="AJ33" i="101"/>
  <c r="BC161" i="66"/>
  <c r="AG36" i="74"/>
  <c r="AF122" i="66"/>
  <c r="AV6" i="66"/>
  <c r="AV5" i="66" s="1"/>
  <c r="AV136" i="66" s="1"/>
  <c r="AJ90" i="100"/>
  <c r="AL52" i="100"/>
  <c r="AJ62" i="100"/>
  <c r="AS54" i="100"/>
  <c r="AW88" i="65"/>
  <c r="AO6" i="117"/>
  <c r="AO6" i="118"/>
  <c r="AG6" i="117"/>
  <c r="AG6" i="118"/>
  <c r="AB53" i="101"/>
  <c r="AM53" i="97"/>
  <c r="AI53" i="101"/>
  <c r="AK33" i="97"/>
  <c r="AJ52" i="101"/>
  <c r="AJ31" i="101"/>
  <c r="AK60" i="97"/>
  <c r="AK93" i="102"/>
  <c r="AE87" i="102"/>
  <c r="AK90" i="100"/>
  <c r="AY95" i="102"/>
  <c r="AE59" i="100"/>
  <c r="AJ61" i="100"/>
  <c r="AS52" i="100"/>
  <c r="AF88" i="65"/>
  <c r="AW6" i="117"/>
  <c r="AW6" i="118"/>
  <c r="AN6" i="118"/>
  <c r="AN6" i="117"/>
  <c r="AF6" i="118"/>
  <c r="AF6" i="117"/>
  <c r="AB54" i="101"/>
  <c r="AM32" i="97"/>
  <c r="AI55" i="101"/>
  <c r="AJ29" i="101"/>
  <c r="AJ53" i="101"/>
  <c r="AG42" i="113"/>
  <c r="AX95" i="102"/>
  <c r="AS62" i="113"/>
  <c r="AJ63" i="100"/>
  <c r="AS53" i="100"/>
  <c r="AR131" i="66"/>
  <c r="AV6" i="118"/>
  <c r="AV6" i="117"/>
  <c r="AM6" i="118"/>
  <c r="AM6" i="117"/>
  <c r="AE6" i="118"/>
  <c r="AE9" i="118" s="1"/>
  <c r="AE6" i="117"/>
  <c r="AX6" i="117"/>
  <c r="AX6" i="118"/>
  <c r="AB33" i="101"/>
  <c r="AM34" i="97"/>
  <c r="AJ57" i="101"/>
  <c r="AZ99" i="65"/>
  <c r="BC6" i="118"/>
  <c r="BC6" i="117"/>
  <c r="AU6" i="118"/>
  <c r="AU6" i="117"/>
  <c r="AL6" i="118"/>
  <c r="AL6" i="117"/>
  <c r="AD6" i="118"/>
  <c r="AD6" i="117"/>
  <c r="AU53" i="97"/>
  <c r="AX53" i="101"/>
  <c r="AJ60" i="97"/>
  <c r="BC32" i="97"/>
  <c r="BB26" i="101"/>
  <c r="AX56" i="101"/>
  <c r="AX31" i="101"/>
  <c r="AV54" i="101"/>
  <c r="AU36" i="97"/>
  <c r="AU55" i="97"/>
  <c r="AU28" i="97"/>
  <c r="AS52" i="101"/>
  <c r="AG57" i="97"/>
  <c r="AG34" i="97"/>
  <c r="AN36" i="97"/>
  <c r="AN54" i="97"/>
  <c r="AN30" i="97"/>
  <c r="AX27" i="101"/>
  <c r="AU54" i="97"/>
  <c r="AO34" i="97"/>
  <c r="BC33" i="97"/>
  <c r="BB30" i="101"/>
  <c r="AX35" i="101"/>
  <c r="AX55" i="101"/>
  <c r="AU57" i="97"/>
  <c r="AU27" i="97"/>
  <c r="AG27" i="97"/>
  <c r="AG58" i="97"/>
  <c r="AN57" i="97"/>
  <c r="AN29" i="97"/>
  <c r="AP59" i="97"/>
  <c r="AU31" i="97"/>
  <c r="AU29" i="97"/>
  <c r="AA55" i="101"/>
  <c r="BB52" i="101"/>
  <c r="AX57" i="101"/>
  <c r="AU34" i="97"/>
  <c r="AU30" i="97"/>
  <c r="AS53" i="97"/>
  <c r="AG36" i="97"/>
  <c r="AG55" i="97"/>
  <c r="AG33" i="97"/>
  <c r="AB36" i="97"/>
  <c r="AN27" i="97"/>
  <c r="AN58" i="97"/>
  <c r="AF35" i="101"/>
  <c r="AP33" i="97"/>
  <c r="AU58" i="97"/>
  <c r="AX58" i="101"/>
  <c r="AX30" i="101"/>
  <c r="AU59" i="97"/>
  <c r="AU32" i="97"/>
  <c r="AG54" i="97"/>
  <c r="AG32" i="97"/>
  <c r="AL56" i="97"/>
  <c r="AN53" i="97"/>
  <c r="AN33" i="97"/>
  <c r="AO59" i="97"/>
  <c r="AP31" i="97"/>
  <c r="AX33" i="101"/>
  <c r="AX28" i="101"/>
  <c r="AX58" i="97"/>
  <c r="AV29" i="97"/>
  <c r="AU56" i="97"/>
  <c r="AU33" i="97"/>
  <c r="AG53" i="97"/>
  <c r="AN35" i="97"/>
  <c r="AN32" i="97"/>
  <c r="AO27" i="97"/>
  <c r="BD175" i="66"/>
  <c r="BD170" i="66"/>
  <c r="AD162" i="66"/>
  <c r="AL156" i="66"/>
  <c r="AQ32" i="76"/>
  <c r="AV32" i="74"/>
  <c r="AX97" i="102"/>
  <c r="BD54" i="100"/>
  <c r="AP86" i="65"/>
  <c r="AQ33" i="74"/>
  <c r="AJ131" i="66"/>
  <c r="BB62" i="113"/>
  <c r="AQ35" i="74"/>
  <c r="AC40" i="64"/>
  <c r="AW131" i="66"/>
  <c r="AG131" i="66"/>
  <c r="AJ90" i="65"/>
  <c r="BD52" i="100"/>
  <c r="AC90" i="65"/>
  <c r="AQ36" i="74"/>
  <c r="AL163" i="66"/>
  <c r="AR91" i="65"/>
  <c r="AT95" i="102"/>
  <c r="AV81" i="102"/>
  <c r="BC67" i="113"/>
  <c r="BC159" i="66"/>
  <c r="AZ115" i="66"/>
  <c r="AJ115" i="66"/>
  <c r="AA115" i="66"/>
  <c r="AJ87" i="65"/>
  <c r="AO131" i="66"/>
  <c r="AM159" i="66"/>
  <c r="BD15" i="64"/>
  <c r="BD27" i="64" s="1"/>
  <c r="AS29" i="76"/>
  <c r="AQ34" i="74"/>
  <c r="AS30" i="76"/>
  <c r="BD53" i="100"/>
  <c r="AA59" i="97"/>
  <c r="BC54" i="101"/>
  <c r="AZ54" i="97"/>
  <c r="AZ33" i="101"/>
  <c r="AZ56" i="101"/>
  <c r="AV29" i="101"/>
  <c r="AT55" i="101"/>
  <c r="AS55" i="101"/>
  <c r="AB56" i="101"/>
  <c r="AB31" i="101"/>
  <c r="AE53" i="101"/>
  <c r="AC35" i="101"/>
  <c r="AC55" i="101"/>
  <c r="AC28" i="101"/>
  <c r="AM33" i="97"/>
  <c r="AM31" i="97"/>
  <c r="AL26" i="101"/>
  <c r="AO60" i="97"/>
  <c r="AI33" i="101"/>
  <c r="AI58" i="97"/>
  <c r="AI31" i="97"/>
  <c r="AO57" i="97"/>
  <c r="AO58" i="97"/>
  <c r="AP35" i="101"/>
  <c r="AP26" i="101"/>
  <c r="AP57" i="101"/>
  <c r="AA35" i="97"/>
  <c r="BC54" i="97"/>
  <c r="AZ30" i="97"/>
  <c r="AZ26" i="101"/>
  <c r="AZ57" i="101"/>
  <c r="AV26" i="101"/>
  <c r="AT53" i="101"/>
  <c r="AS58" i="101"/>
  <c r="AS30" i="101"/>
  <c r="AB26" i="101"/>
  <c r="AB32" i="101"/>
  <c r="AE31" i="101"/>
  <c r="AC26" i="101"/>
  <c r="AC30" i="101"/>
  <c r="AM59" i="97"/>
  <c r="AM29" i="97"/>
  <c r="AL27" i="101"/>
  <c r="AI30" i="101"/>
  <c r="AI35" i="97"/>
  <c r="AI29" i="97"/>
  <c r="AO35" i="97"/>
  <c r="AO33" i="97"/>
  <c r="AP53" i="101"/>
  <c r="AA28" i="97"/>
  <c r="BC30" i="97"/>
  <c r="AZ72" i="113"/>
  <c r="AZ58" i="101"/>
  <c r="AZ32" i="101"/>
  <c r="AZ81" i="113"/>
  <c r="AY57" i="97"/>
  <c r="AV32" i="101"/>
  <c r="AT57" i="101"/>
  <c r="AS34" i="101"/>
  <c r="AS31" i="101"/>
  <c r="AB55" i="101"/>
  <c r="AB27" i="101"/>
  <c r="AE59" i="97"/>
  <c r="AC52" i="101"/>
  <c r="AC27" i="101"/>
  <c r="AB59" i="101"/>
  <c r="AM35" i="97"/>
  <c r="AM58" i="97"/>
  <c r="AL29" i="101"/>
  <c r="AI53" i="97"/>
  <c r="AI28" i="97"/>
  <c r="AN54" i="101"/>
  <c r="AO54" i="97"/>
  <c r="AO32" i="97"/>
  <c r="AP55" i="101"/>
  <c r="AT34" i="101"/>
  <c r="AT56" i="101"/>
  <c r="AZ85" i="113"/>
  <c r="AV58" i="101"/>
  <c r="AT27" i="101"/>
  <c r="AS32" i="101"/>
  <c r="AC53" i="101"/>
  <c r="AC33" i="101"/>
  <c r="AI60" i="97"/>
  <c r="AM56" i="97"/>
  <c r="AM30" i="97"/>
  <c r="AM60" i="97"/>
  <c r="AI57" i="97"/>
  <c r="AI33" i="97"/>
  <c r="AP59" i="101"/>
  <c r="AP54" i="101"/>
  <c r="AC54" i="101"/>
  <c r="AC32" i="101"/>
  <c r="AM57" i="97"/>
  <c r="AM28" i="97"/>
  <c r="AI27" i="97"/>
  <c r="AI30" i="97"/>
  <c r="AD33" i="101"/>
  <c r="AO53" i="97"/>
  <c r="AO36" i="97"/>
  <c r="AP34" i="101"/>
  <c r="AP32" i="101"/>
  <c r="AV27" i="101"/>
  <c r="AS53" i="101"/>
  <c r="AS56" i="101"/>
  <c r="AR56" i="97"/>
  <c r="AE54" i="97"/>
  <c r="AZ53" i="101"/>
  <c r="AZ30" i="101"/>
  <c r="AV34" i="101"/>
  <c r="AT32" i="101"/>
  <c r="AS54" i="101"/>
  <c r="AR28" i="97"/>
  <c r="AB28" i="101"/>
  <c r="AB52" i="101"/>
  <c r="AE53" i="97"/>
  <c r="AZ55" i="101"/>
  <c r="AZ29" i="101"/>
  <c r="AV56" i="101"/>
  <c r="AS26" i="101"/>
  <c r="AB34" i="101"/>
  <c r="AB29" i="101"/>
  <c r="AE34" i="97"/>
  <c r="AC56" i="101"/>
  <c r="AC29" i="101"/>
  <c r="AM36" i="97"/>
  <c r="AM54" i="97"/>
  <c r="AL34" i="101"/>
  <c r="AI36" i="97"/>
  <c r="AI55" i="97"/>
  <c r="AI32" i="97"/>
  <c r="AL59" i="101"/>
  <c r="AO56" i="97"/>
  <c r="AP58" i="101"/>
  <c r="AP33" i="101"/>
  <c r="AL53" i="101"/>
  <c r="AI54" i="97"/>
  <c r="AP56" i="101"/>
  <c r="AP27" i="101"/>
  <c r="AY97" i="65"/>
  <c r="AZ85" i="65"/>
  <c r="AG144" i="66"/>
  <c r="AE28" i="64"/>
  <c r="AE29" i="64"/>
  <c r="AE9" i="73"/>
  <c r="AE10" i="73" s="1"/>
  <c r="AE24" i="64"/>
  <c r="AE27" i="64"/>
  <c r="BC97" i="65"/>
  <c r="AM32" i="74"/>
  <c r="AY170" i="66"/>
  <c r="AK81" i="102"/>
  <c r="AF40" i="64"/>
  <c r="AT35" i="64"/>
  <c r="AB6" i="66"/>
  <c r="AB5" i="66" s="1"/>
  <c r="AB136" i="66" s="1"/>
  <c r="AB15" i="70"/>
  <c r="AQ83" i="100"/>
  <c r="AR81" i="102"/>
  <c r="AE58" i="100"/>
  <c r="AE88" i="65"/>
  <c r="AZ96" i="65"/>
  <c r="AL49" i="113"/>
  <c r="AM36" i="74"/>
  <c r="AU156" i="66"/>
  <c r="AS24" i="64"/>
  <c r="AE40" i="64"/>
  <c r="AF81" i="102"/>
  <c r="AB20" i="70"/>
  <c r="AO97" i="100"/>
  <c r="AE90" i="100"/>
  <c r="BB15" i="64"/>
  <c r="BE96" i="102"/>
  <c r="AP96" i="102"/>
  <c r="AJ96" i="102"/>
  <c r="AL31" i="76"/>
  <c r="AP163" i="66"/>
  <c r="AS163" i="66"/>
  <c r="AW81" i="102"/>
  <c r="AB19" i="70"/>
  <c r="AJ157" i="66"/>
  <c r="AQ34" i="100"/>
  <c r="AX81" i="102"/>
  <c r="AC46" i="100"/>
  <c r="AQ51" i="100"/>
  <c r="AB93" i="102"/>
  <c r="AO93" i="102"/>
  <c r="AE159" i="66"/>
  <c r="AE61" i="100"/>
  <c r="AV159" i="66"/>
  <c r="AM40" i="64"/>
  <c r="AQ122" i="66"/>
  <c r="AB18" i="70"/>
  <c r="AF29" i="76"/>
  <c r="AY175" i="66"/>
  <c r="AS25" i="64"/>
  <c r="BB175" i="66"/>
  <c r="AL15" i="64"/>
  <c r="AB16" i="70"/>
  <c r="AE62" i="100"/>
  <c r="BD160" i="66"/>
  <c r="BA175" i="66"/>
  <c r="AZ175" i="66"/>
  <c r="BB97" i="65"/>
  <c r="AL35" i="64"/>
  <c r="AD35" i="64"/>
  <c r="AB17" i="70"/>
  <c r="AK35" i="64"/>
  <c r="AE60" i="100"/>
  <c r="BB35" i="64"/>
  <c r="AJ93" i="102"/>
  <c r="BD6" i="65"/>
  <c r="BD5" i="65" s="1"/>
  <c r="AX35" i="74"/>
  <c r="AJ80" i="65"/>
  <c r="AJ31" i="113" s="1"/>
  <c r="AP156" i="66"/>
  <c r="AP6" i="66"/>
  <c r="AP5" i="66" s="1"/>
  <c r="AP136" i="66" s="1"/>
  <c r="AY157" i="66"/>
  <c r="D25" i="112"/>
  <c r="S25" i="112" s="1"/>
  <c r="BA97" i="65"/>
  <c r="AP89" i="65"/>
  <c r="AL35" i="74"/>
  <c r="AX93" i="102"/>
  <c r="AU35" i="64"/>
  <c r="AK15" i="64"/>
  <c r="AK21" i="64" s="1"/>
  <c r="AR83" i="100"/>
  <c r="BB49" i="64"/>
  <c r="AC15" i="64"/>
  <c r="AC31" i="64" s="1"/>
  <c r="AX113" i="66"/>
  <c r="BB96" i="102"/>
  <c r="BA84" i="102"/>
  <c r="AH96" i="102"/>
  <c r="AH84" i="102"/>
  <c r="AB30" i="76"/>
  <c r="AZ49" i="64"/>
  <c r="AD90" i="65"/>
  <c r="AJ35" i="64"/>
  <c r="AZ15" i="64"/>
  <c r="BD96" i="65"/>
  <c r="BD172" i="66"/>
  <c r="BC30" i="76"/>
  <c r="BB72" i="65"/>
  <c r="BB80" i="65" s="1"/>
  <c r="AD29" i="76"/>
  <c r="AQ29" i="76"/>
  <c r="AX39" i="113"/>
  <c r="AX42" i="113"/>
  <c r="AY32" i="74"/>
  <c r="D6" i="112"/>
  <c r="S6" i="112" s="1"/>
  <c r="AJ5" i="66"/>
  <c r="AJ136" i="66" s="1"/>
  <c r="AZ81" i="102"/>
  <c r="AU159" i="66"/>
  <c r="AE16" i="70"/>
  <c r="AR35" i="64"/>
  <c r="AC35" i="64"/>
  <c r="BC47" i="113"/>
  <c r="BE172" i="66"/>
  <c r="AQ49" i="113"/>
  <c r="AX32" i="74"/>
  <c r="AX34" i="74"/>
  <c r="AY35" i="74"/>
  <c r="AI96" i="102"/>
  <c r="AY42" i="113"/>
  <c r="AJ18" i="70"/>
  <c r="AI93" i="102"/>
  <c r="AS35" i="64"/>
  <c r="AE18" i="70"/>
  <c r="BE49" i="113"/>
  <c r="CA49" i="113" s="1"/>
  <c r="AY36" i="74"/>
  <c r="AB81" i="102"/>
  <c r="AG88" i="65"/>
  <c r="BE47" i="113"/>
  <c r="CA47" i="113" s="1"/>
  <c r="AX6" i="65"/>
  <c r="AX5" i="65" s="1"/>
  <c r="AY33" i="74"/>
  <c r="AQ31" i="76"/>
  <c r="AM143" i="66"/>
  <c r="AJ15" i="64"/>
  <c r="AJ21" i="64" s="1"/>
  <c r="BE86" i="65"/>
  <c r="AX33" i="74"/>
  <c r="AO27" i="64"/>
  <c r="AZ35" i="64"/>
  <c r="AE17" i="70"/>
  <c r="AM72" i="65"/>
  <c r="AM80" i="65" s="1"/>
  <c r="BD159" i="66"/>
  <c r="BE98" i="65"/>
  <c r="AQ35" i="64"/>
  <c r="AE20" i="70"/>
  <c r="BA35" i="64"/>
  <c r="AE15" i="70"/>
  <c r="AV72" i="65"/>
  <c r="AV80" i="65" s="1"/>
  <c r="AV31" i="113" s="1"/>
  <c r="BE143" i="66"/>
  <c r="BE151" i="66" s="1"/>
  <c r="AE162" i="66"/>
  <c r="AN131" i="66"/>
  <c r="AM99" i="102"/>
  <c r="BE83" i="102"/>
  <c r="AE157" i="66"/>
  <c r="AF83" i="102"/>
  <c r="AS87" i="65"/>
  <c r="BC65" i="100"/>
  <c r="BC66" i="100"/>
  <c r="AC131" i="66"/>
  <c r="AM115" i="66"/>
  <c r="AH115" i="66"/>
  <c r="AL131" i="66"/>
  <c r="AF115" i="66"/>
  <c r="AQ115" i="66"/>
  <c r="AL115" i="66"/>
  <c r="AA32" i="97"/>
  <c r="AA58" i="97"/>
  <c r="AU59" i="101"/>
  <c r="AX29" i="101"/>
  <c r="AD32" i="76"/>
  <c r="AO35" i="74"/>
  <c r="AS31" i="76"/>
  <c r="AF162" i="66"/>
  <c r="AZ84" i="102"/>
  <c r="AT20" i="70"/>
  <c r="AT16" i="70"/>
  <c r="AT18" i="70"/>
  <c r="AT15" i="70"/>
  <c r="AT17" i="70"/>
  <c r="AS68" i="113"/>
  <c r="AS65" i="100"/>
  <c r="AS34" i="100"/>
  <c r="AS66" i="100"/>
  <c r="AS67" i="100"/>
  <c r="AZ40" i="100"/>
  <c r="BA72" i="100"/>
  <c r="AZ43" i="100"/>
  <c r="AZ105" i="100"/>
  <c r="AZ46" i="100"/>
  <c r="AZ59" i="113"/>
  <c r="AZ34" i="100"/>
  <c r="AZ48" i="100"/>
  <c r="AZ42" i="100"/>
  <c r="AZ45" i="100"/>
  <c r="AZ41" i="100"/>
  <c r="AZ47" i="100"/>
  <c r="AZ58" i="113"/>
  <c r="AZ49" i="100"/>
  <c r="AI45" i="100"/>
  <c r="AJ72" i="100"/>
  <c r="AI44" i="100"/>
  <c r="AI41" i="100"/>
  <c r="AI40" i="100"/>
  <c r="AI46" i="100"/>
  <c r="AI42" i="100"/>
  <c r="AI47" i="100"/>
  <c r="BD84" i="102"/>
  <c r="AJ84" i="102"/>
  <c r="AV84" i="102"/>
  <c r="BB84" i="102"/>
  <c r="AW84" i="102"/>
  <c r="AG84" i="102"/>
  <c r="BE84" i="102"/>
  <c r="AT84" i="102"/>
  <c r="AR84" i="102"/>
  <c r="AS84" i="102"/>
  <c r="AO84" i="102"/>
  <c r="AK84" i="102"/>
  <c r="BC84" i="102"/>
  <c r="BC45" i="100"/>
  <c r="BC58" i="113"/>
  <c r="BC105" i="100"/>
  <c r="BA159" i="66"/>
  <c r="BA172" i="66"/>
  <c r="BB159" i="66"/>
  <c r="AN95" i="102"/>
  <c r="AM83" i="102"/>
  <c r="AM95" i="102"/>
  <c r="AN81" i="102"/>
  <c r="AN93" i="102"/>
  <c r="AJ54" i="100"/>
  <c r="AK83" i="100"/>
  <c r="AJ56" i="100"/>
  <c r="AJ51" i="100"/>
  <c r="AJ52" i="100"/>
  <c r="AJ34" i="100"/>
  <c r="AJ53" i="100"/>
  <c r="AJ83" i="100"/>
  <c r="AT51" i="100"/>
  <c r="AT56" i="100"/>
  <c r="AT55" i="100"/>
  <c r="AT62" i="113"/>
  <c r="AU83" i="100"/>
  <c r="AT54" i="100"/>
  <c r="AT83" i="100"/>
  <c r="AT53" i="100"/>
  <c r="AT52" i="100"/>
  <c r="AV59" i="100"/>
  <c r="AV60" i="100"/>
  <c r="AV58" i="100"/>
  <c r="AV61" i="100"/>
  <c r="AV65" i="113"/>
  <c r="AV62" i="100"/>
  <c r="AV34" i="100"/>
  <c r="AW90" i="100"/>
  <c r="AV90" i="100"/>
  <c r="BA51" i="100"/>
  <c r="BA54" i="100"/>
  <c r="BA55" i="100"/>
  <c r="BB83" i="100"/>
  <c r="BA116" i="100"/>
  <c r="BA34" i="100"/>
  <c r="BA53" i="100"/>
  <c r="BA52" i="100"/>
  <c r="BA83" i="100"/>
  <c r="BA61" i="113"/>
  <c r="AH99" i="102"/>
  <c r="AG99" i="102"/>
  <c r="AL95" i="102"/>
  <c r="AK83" i="102"/>
  <c r="AC84" i="102"/>
  <c r="AK60" i="100"/>
  <c r="AK62" i="100"/>
  <c r="AL90" i="100"/>
  <c r="AH93" i="102"/>
  <c r="AG93" i="102"/>
  <c r="AP97" i="100"/>
  <c r="AQ97" i="100"/>
  <c r="AP67" i="100"/>
  <c r="AP66" i="100"/>
  <c r="AP65" i="100"/>
  <c r="AP68" i="113"/>
  <c r="BD116" i="100"/>
  <c r="AZ116" i="100"/>
  <c r="AX54" i="100"/>
  <c r="AX56" i="100"/>
  <c r="BB116" i="100"/>
  <c r="AX83" i="100"/>
  <c r="AX55" i="100"/>
  <c r="AX62" i="113"/>
  <c r="AX61" i="113"/>
  <c r="AY83" i="100"/>
  <c r="AX53" i="100"/>
  <c r="AX51" i="100"/>
  <c r="AY116" i="100"/>
  <c r="AV49" i="113"/>
  <c r="AS32" i="76"/>
  <c r="AO32" i="74"/>
  <c r="AI85" i="65"/>
  <c r="AL36" i="74"/>
  <c r="AC49" i="113"/>
  <c r="BA96" i="102"/>
  <c r="AL42" i="113"/>
  <c r="AE84" i="102"/>
  <c r="AU84" i="102"/>
  <c r="AI54" i="100"/>
  <c r="AI52" i="100"/>
  <c r="AI53" i="100"/>
  <c r="AK40" i="100"/>
  <c r="AK72" i="100"/>
  <c r="AK42" i="100"/>
  <c r="AK44" i="100"/>
  <c r="AI6" i="65"/>
  <c r="AI5" i="65" s="1"/>
  <c r="AI72" i="65"/>
  <c r="AI80" i="65" s="1"/>
  <c r="AJ92" i="65" s="1"/>
  <c r="AR6" i="65"/>
  <c r="AR5" i="65" s="1"/>
  <c r="AR72" i="65"/>
  <c r="AR80" i="65" s="1"/>
  <c r="BE87" i="65"/>
  <c r="BD99" i="65"/>
  <c r="BA100" i="65"/>
  <c r="D10" i="112"/>
  <c r="S10" i="112" s="1"/>
  <c r="AX88" i="65"/>
  <c r="BC100" i="65"/>
  <c r="AQ159" i="66"/>
  <c r="AT122" i="66"/>
  <c r="AS6" i="66"/>
  <c r="AS5" i="66" s="1"/>
  <c r="AS136" i="66" s="1"/>
  <c r="AS143" i="66"/>
  <c r="AS156" i="66" s="1"/>
  <c r="AB163" i="66"/>
  <c r="AI89" i="65"/>
  <c r="AJ151" i="66"/>
  <c r="AV29" i="76"/>
  <c r="BA42" i="113"/>
  <c r="AT19" i="70"/>
  <c r="AP84" i="102"/>
  <c r="AI48" i="100"/>
  <c r="AN91" i="65"/>
  <c r="AM91" i="65"/>
  <c r="AS115" i="66"/>
  <c r="AI143" i="66"/>
  <c r="AJ156" i="66" s="1"/>
  <c r="AI6" i="66"/>
  <c r="AI5" i="66" s="1"/>
  <c r="AI136" i="66" s="1"/>
  <c r="AX84" i="102"/>
  <c r="AX96" i="102"/>
  <c r="AM88" i="65"/>
  <c r="AV88" i="65"/>
  <c r="AM160" i="66"/>
  <c r="AW160" i="66"/>
  <c r="AO34" i="74"/>
  <c r="AV33" i="74"/>
  <c r="AT97" i="100"/>
  <c r="AZ44" i="100"/>
  <c r="AQ15" i="64"/>
  <c r="AQ21" i="64" s="1"/>
  <c r="AG15" i="64"/>
  <c r="AG40" i="64"/>
  <c r="AB40" i="64"/>
  <c r="AB15" i="64"/>
  <c r="AG90" i="65"/>
  <c r="AB122" i="66"/>
  <c r="AO33" i="74"/>
  <c r="AQ80" i="65"/>
  <c r="AQ31" i="113" s="1"/>
  <c r="BC89" i="65"/>
  <c r="BD89" i="65"/>
  <c r="AV63" i="100"/>
  <c r="AN20" i="70"/>
  <c r="AN17" i="70"/>
  <c r="AN19" i="70"/>
  <c r="AN18" i="70"/>
  <c r="AD6" i="65"/>
  <c r="AD5" i="65" s="1"/>
  <c r="AD72" i="65"/>
  <c r="BD32" i="76"/>
  <c r="BD30" i="76"/>
  <c r="AQ89" i="65"/>
  <c r="BC62" i="113"/>
  <c r="BE161" i="66"/>
  <c r="AY88" i="65"/>
  <c r="AG163" i="66"/>
  <c r="BE77" i="102"/>
  <c r="AS57" i="101"/>
  <c r="AS29" i="101"/>
  <c r="AS27" i="101"/>
  <c r="AS28" i="101"/>
  <c r="AD27" i="101"/>
  <c r="AD55" i="101"/>
  <c r="AO29" i="97"/>
  <c r="AO28" i="97"/>
  <c r="AF55" i="97"/>
  <c r="AF30" i="97"/>
  <c r="AJ59" i="101"/>
  <c r="BE53" i="97"/>
  <c r="BE28" i="97"/>
  <c r="BE55" i="97"/>
  <c r="BE51" i="101"/>
  <c r="BE54" i="97"/>
  <c r="BE25" i="101"/>
  <c r="AE161" i="66"/>
  <c r="BB161" i="66"/>
  <c r="BA85" i="65"/>
  <c r="AR32" i="76"/>
  <c r="AL30" i="76"/>
  <c r="BA35" i="74"/>
  <c r="AM32" i="76"/>
  <c r="AM33" i="76" s="1"/>
  <c r="AW34" i="74"/>
  <c r="AW35" i="74"/>
  <c r="AZ33" i="74"/>
  <c r="AV35" i="74"/>
  <c r="AV34" i="74"/>
  <c r="AV36" i="74"/>
  <c r="AW33" i="74"/>
  <c r="BB48" i="100"/>
  <c r="AW86" i="65"/>
  <c r="BE95" i="102"/>
  <c r="BE82" i="102"/>
  <c r="BE100" i="102"/>
  <c r="BE94" i="102"/>
  <c r="BE99" i="102"/>
  <c r="BE93" i="102"/>
  <c r="AD161" i="66"/>
  <c r="AD86" i="65"/>
  <c r="AN86" i="65"/>
  <c r="BB43" i="100"/>
  <c r="BC99" i="102"/>
  <c r="AZ161" i="66"/>
  <c r="BA89" i="65"/>
  <c r="AK157" i="66"/>
  <c r="AZ157" i="66"/>
  <c r="AY64" i="100"/>
  <c r="AP39" i="100"/>
  <c r="AN115" i="66"/>
  <c r="AY115" i="66"/>
  <c r="AT115" i="66"/>
  <c r="AD115" i="66"/>
  <c r="AU115" i="66"/>
  <c r="AE115" i="66"/>
  <c r="BA115" i="66"/>
  <c r="AV115" i="66"/>
  <c r="AH160" i="66"/>
  <c r="AY97" i="102"/>
  <c r="AP93" i="102"/>
  <c r="AT99" i="102"/>
  <c r="AV93" i="102"/>
  <c r="AK34" i="100"/>
  <c r="AI34" i="100"/>
  <c r="AO160" i="66"/>
  <c r="AE151" i="66"/>
  <c r="AI163" i="66"/>
  <c r="AV91" i="65"/>
  <c r="AT131" i="66"/>
  <c r="AD131" i="66"/>
  <c r="AR162" i="66"/>
  <c r="AR87" i="65"/>
  <c r="AQ87" i="65"/>
  <c r="BA99" i="65"/>
  <c r="AK90" i="65"/>
  <c r="AL90" i="65"/>
  <c r="AO122" i="66"/>
  <c r="BC86" i="65"/>
  <c r="BB90" i="65"/>
  <c r="BB102" i="65"/>
  <c r="AX122" i="66"/>
  <c r="AN163" i="66"/>
  <c r="AE54" i="100"/>
  <c r="AE83" i="100"/>
  <c r="AE51" i="100"/>
  <c r="AE34" i="100"/>
  <c r="AG72" i="100"/>
  <c r="AG34" i="100"/>
  <c r="AP15" i="70"/>
  <c r="AP20" i="70"/>
  <c r="AP18" i="70"/>
  <c r="AP16" i="70"/>
  <c r="AP17" i="70"/>
  <c r="AP19" i="70"/>
  <c r="AR86" i="65"/>
  <c r="AF6" i="65"/>
  <c r="AF5" i="65" s="1"/>
  <c r="AF72" i="65"/>
  <c r="AN6" i="65"/>
  <c r="AN5" i="65" s="1"/>
  <c r="AN72" i="65"/>
  <c r="AO163" i="66"/>
  <c r="AY122" i="66"/>
  <c r="AI115" i="66"/>
  <c r="AJ19" i="70"/>
  <c r="AJ17" i="70"/>
  <c r="AJ15" i="70"/>
  <c r="AJ16" i="70"/>
  <c r="AE85" i="65"/>
  <c r="AH159" i="66"/>
  <c r="AS159" i="66"/>
  <c r="AT159" i="66"/>
  <c r="AF159" i="66"/>
  <c r="AY19" i="70"/>
  <c r="AY16" i="70"/>
  <c r="AY20" i="70"/>
  <c r="AC159" i="66"/>
  <c r="AY34" i="100"/>
  <c r="AY62" i="100"/>
  <c r="AC61" i="100"/>
  <c r="AC34" i="100"/>
  <c r="AF97" i="100"/>
  <c r="AF66" i="100"/>
  <c r="AN63" i="100"/>
  <c r="AN34" i="100"/>
  <c r="AN62" i="100"/>
  <c r="AN90" i="100"/>
  <c r="AN59" i="100"/>
  <c r="AN58" i="100"/>
  <c r="AN60" i="100"/>
  <c r="AO96" i="102"/>
  <c r="AN84" i="102"/>
  <c r="AR48" i="100"/>
  <c r="AR59" i="113"/>
  <c r="AR44" i="100"/>
  <c r="AR47" i="100"/>
  <c r="AR42" i="100"/>
  <c r="AR45" i="100"/>
  <c r="AR41" i="100"/>
  <c r="AR40" i="100"/>
  <c r="AR43" i="100"/>
  <c r="AY84" i="102"/>
  <c r="AY96" i="102"/>
  <c r="AL40" i="100"/>
  <c r="AL47" i="100"/>
  <c r="AM72" i="100"/>
  <c r="AL48" i="100"/>
  <c r="AL72" i="100"/>
  <c r="AL46" i="100"/>
  <c r="AL45" i="100"/>
  <c r="AL42" i="100"/>
  <c r="AL44" i="100"/>
  <c r="AL34" i="100"/>
  <c r="AH32" i="74"/>
  <c r="AH42" i="113"/>
  <c r="AH33" i="74"/>
  <c r="AH36" i="74"/>
  <c r="AH35" i="74"/>
  <c r="AR40" i="64"/>
  <c r="AV90" i="65"/>
  <c r="AW90" i="65"/>
  <c r="AR122" i="66"/>
  <c r="AZ91" i="65"/>
  <c r="BA91" i="65"/>
  <c r="BD91" i="65"/>
  <c r="BC91" i="65"/>
  <c r="AK115" i="66"/>
  <c r="AW91" i="65"/>
  <c r="BC63" i="100"/>
  <c r="BC61" i="100"/>
  <c r="BC65" i="113"/>
  <c r="AB144" i="66"/>
  <c r="AP88" i="65"/>
  <c r="BD85" i="102"/>
  <c r="AH85" i="102"/>
  <c r="AZ85" i="102"/>
  <c r="AP85" i="102"/>
  <c r="AC85" i="102"/>
  <c r="AM85" i="102"/>
  <c r="AF85" i="102"/>
  <c r="AK85" i="102"/>
  <c r="AT85" i="102"/>
  <c r="AJ85" i="102"/>
  <c r="AS85" i="102"/>
  <c r="BE85" i="102"/>
  <c r="BA85" i="102"/>
  <c r="AX85" i="102"/>
  <c r="AU85" i="102"/>
  <c r="AN85" i="102"/>
  <c r="AE85" i="102"/>
  <c r="AI85" i="102"/>
  <c r="AQ97" i="102"/>
  <c r="AQ85" i="102"/>
  <c r="AU31" i="76"/>
  <c r="AU49" i="113"/>
  <c r="AU29" i="76"/>
  <c r="AU32" i="76"/>
  <c r="AU30" i="76"/>
  <c r="AY15" i="64"/>
  <c r="AZ40" i="64"/>
  <c r="AY40" i="64"/>
  <c r="AY54" i="64"/>
  <c r="BA6" i="66"/>
  <c r="BA5" i="66" s="1"/>
  <c r="BA136" i="66" s="1"/>
  <c r="BA143" i="66"/>
  <c r="AF143" i="66"/>
  <c r="AF151" i="66" s="1"/>
  <c r="AF6" i="66"/>
  <c r="AF5" i="66" s="1"/>
  <c r="AF136" i="66" s="1"/>
  <c r="AS19" i="70"/>
  <c r="AS20" i="70"/>
  <c r="AS17" i="70"/>
  <c r="AS16" i="70"/>
  <c r="AS15" i="70"/>
  <c r="AS18" i="70"/>
  <c r="AT163" i="66"/>
  <c r="BC40" i="64"/>
  <c r="AH113" i="66"/>
  <c r="AJ86" i="65"/>
  <c r="AT86" i="65"/>
  <c r="BC88" i="102"/>
  <c r="AC96" i="102"/>
  <c r="AM93" i="102"/>
  <c r="BB85" i="102"/>
  <c r="AS90" i="65"/>
  <c r="AV160" i="66"/>
  <c r="AC85" i="65"/>
  <c r="AQ34" i="101"/>
  <c r="BA6" i="65"/>
  <c r="BA72" i="65"/>
  <c r="BA80" i="65" s="1"/>
  <c r="AZ88" i="102"/>
  <c r="AZ100" i="102"/>
  <c r="AU88" i="102"/>
  <c r="AU100" i="102"/>
  <c r="AP88" i="102"/>
  <c r="AK88" i="102"/>
  <c r="AK100" i="102"/>
  <c r="AB100" i="102"/>
  <c r="AB88" i="102"/>
  <c r="BE171" i="66"/>
  <c r="BB171" i="66"/>
  <c r="AY158" i="66"/>
  <c r="D21" i="112"/>
  <c r="S21" i="112" s="1"/>
  <c r="AY171" i="66"/>
  <c r="AX158" i="66"/>
  <c r="AP31" i="76"/>
  <c r="AP49" i="113"/>
  <c r="AP30" i="76"/>
  <c r="AP32" i="76"/>
  <c r="AQ35" i="97"/>
  <c r="AB28" i="97"/>
  <c r="AQ55" i="101"/>
  <c r="BB28" i="101"/>
  <c r="AY34" i="97"/>
  <c r="AW55" i="97"/>
  <c r="AU53" i="101"/>
  <c r="AQ34" i="97"/>
  <c r="AE57" i="97"/>
  <c r="AQ53" i="101"/>
  <c r="BC29" i="97"/>
  <c r="BB34" i="101"/>
  <c r="BB33" i="101"/>
  <c r="BB85" i="113"/>
  <c r="AV57" i="101"/>
  <c r="AV31" i="101"/>
  <c r="AV35" i="101"/>
  <c r="AT34" i="97"/>
  <c r="AT54" i="101"/>
  <c r="AT28" i="101"/>
  <c r="AS33" i="101"/>
  <c r="AQ60" i="97"/>
  <c r="AE36" i="97"/>
  <c r="AE55" i="97"/>
  <c r="AE32" i="97"/>
  <c r="AB59" i="97"/>
  <c r="AB34" i="97"/>
  <c r="AQ57" i="101"/>
  <c r="AQ26" i="101"/>
  <c r="AD35" i="97"/>
  <c r="AD29" i="97"/>
  <c r="AD59" i="101"/>
  <c r="AL58" i="101"/>
  <c r="AL28" i="101"/>
  <c r="AL54" i="97"/>
  <c r="AL34" i="97"/>
  <c r="AH35" i="101"/>
  <c r="AD53" i="101"/>
  <c r="AD29" i="101"/>
  <c r="AN34" i="101"/>
  <c r="AN28" i="101"/>
  <c r="AK57" i="101"/>
  <c r="AF54" i="97"/>
  <c r="AF29" i="97"/>
  <c r="AP29" i="97"/>
  <c r="AF161" i="66"/>
  <c r="AG161" i="66"/>
  <c r="AF31" i="76"/>
  <c r="AF49" i="113"/>
  <c r="AF32" i="76"/>
  <c r="AU163" i="66"/>
  <c r="AU151" i="66"/>
  <c r="AB35" i="97"/>
  <c r="AB29" i="97"/>
  <c r="AQ58" i="101"/>
  <c r="AQ29" i="101"/>
  <c r="AL57" i="97"/>
  <c r="AL30" i="97"/>
  <c r="AN58" i="101"/>
  <c r="AN26" i="101"/>
  <c r="AB161" i="66"/>
  <c r="AN49" i="113"/>
  <c r="AU29" i="64"/>
  <c r="AU27" i="64"/>
  <c r="AU31" i="64"/>
  <c r="AS91" i="65"/>
  <c r="AW143" i="66"/>
  <c r="AW6" i="66"/>
  <c r="AW5" i="66" s="1"/>
  <c r="AW136" i="66" s="1"/>
  <c r="AF20" i="70"/>
  <c r="AF15" i="70"/>
  <c r="AF17" i="70"/>
  <c r="AF19" i="70"/>
  <c r="AF18" i="70"/>
  <c r="BE123" i="100"/>
  <c r="AX61" i="100"/>
  <c r="AX65" i="113"/>
  <c r="BC123" i="100"/>
  <c r="AX90" i="100"/>
  <c r="AZ123" i="100"/>
  <c r="AX62" i="100"/>
  <c r="AX63" i="100"/>
  <c r="AX64" i="113"/>
  <c r="AX59" i="100"/>
  <c r="BA123" i="100"/>
  <c r="AX58" i="100"/>
  <c r="AX60" i="100"/>
  <c r="AD60" i="97"/>
  <c r="AN113" i="66"/>
  <c r="AN149" i="66"/>
  <c r="AN151" i="66" s="1"/>
  <c r="AL6" i="65"/>
  <c r="AL5" i="65" s="1"/>
  <c r="AL72" i="65"/>
  <c r="AL80" i="65" s="1"/>
  <c r="AE86" i="65"/>
  <c r="AF86" i="65"/>
  <c r="AW100" i="102"/>
  <c r="AW88" i="102"/>
  <c r="AS88" i="102"/>
  <c r="AS100" i="102"/>
  <c r="AM88" i="102"/>
  <c r="AM100" i="102"/>
  <c r="AH88" i="102"/>
  <c r="AE100" i="102"/>
  <c r="AE88" i="102"/>
  <c r="AG35" i="64"/>
  <c r="AF35" i="64"/>
  <c r="AF15" i="64"/>
  <c r="AQ40" i="64"/>
  <c r="AP40" i="64"/>
  <c r="BE101" i="65"/>
  <c r="BB101" i="65"/>
  <c r="BD101" i="65"/>
  <c r="D11" i="112"/>
  <c r="S11" i="112" s="1"/>
  <c r="AX89" i="65"/>
  <c r="BC101" i="65"/>
  <c r="AP160" i="66"/>
  <c r="BB59" i="101"/>
  <c r="AB60" i="97"/>
  <c r="AL29" i="97"/>
  <c r="AN53" i="101"/>
  <c r="AF53" i="97"/>
  <c r="BC35" i="97"/>
  <c r="BC58" i="97"/>
  <c r="BB54" i="101"/>
  <c r="BB27" i="101"/>
  <c r="AY58" i="97"/>
  <c r="AV55" i="101"/>
  <c r="AV28" i="101"/>
  <c r="AT59" i="101"/>
  <c r="AT30" i="101"/>
  <c r="AQ56" i="97"/>
  <c r="AH52" i="101"/>
  <c r="AE35" i="97"/>
  <c r="AE58" i="97"/>
  <c r="AB56" i="97"/>
  <c r="AB58" i="97"/>
  <c r="AQ52" i="101"/>
  <c r="AQ33" i="101"/>
  <c r="AE60" i="97"/>
  <c r="AD27" i="97"/>
  <c r="AD28" i="97"/>
  <c r="AL55" i="101"/>
  <c r="AL31" i="101"/>
  <c r="AL55" i="97"/>
  <c r="AL58" i="97"/>
  <c r="AL60" i="97"/>
  <c r="AD34" i="101"/>
  <c r="AD28" i="101"/>
  <c r="AN55" i="101"/>
  <c r="AN33" i="101"/>
  <c r="AF57" i="97"/>
  <c r="AF28" i="97"/>
  <c r="AJ58" i="101"/>
  <c r="AP57" i="97"/>
  <c r="AU9" i="73"/>
  <c r="AU10" i="73" s="1"/>
  <c r="AQ90" i="65"/>
  <c r="AE163" i="66"/>
  <c r="AF163" i="66"/>
  <c r="AP85" i="65"/>
  <c r="AU6" i="65"/>
  <c r="AU5" i="65" s="1"/>
  <c r="AU72" i="65"/>
  <c r="AU80" i="65" s="1"/>
  <c r="AY100" i="102"/>
  <c r="AY88" i="102"/>
  <c r="AV88" i="102"/>
  <c r="AV100" i="102"/>
  <c r="AL88" i="102"/>
  <c r="AL100" i="102"/>
  <c r="AI88" i="102"/>
  <c r="AI100" i="102"/>
  <c r="AW35" i="64"/>
  <c r="AV15" i="64"/>
  <c r="AW45" i="64" s="1"/>
  <c r="AV35" i="64"/>
  <c r="BE88" i="65"/>
  <c r="BD169" i="66"/>
  <c r="BD46" i="100"/>
  <c r="BD105" i="100"/>
  <c r="BD45" i="100"/>
  <c r="BD59" i="113"/>
  <c r="BD43" i="100"/>
  <c r="BD42" i="100"/>
  <c r="BD40" i="100"/>
  <c r="BD48" i="100"/>
  <c r="BD58" i="113"/>
  <c r="BD44" i="100"/>
  <c r="BD49" i="100"/>
  <c r="BD47" i="100"/>
  <c r="BD41" i="100"/>
  <c r="BB53" i="101"/>
  <c r="AB53" i="97"/>
  <c r="AQ30" i="101"/>
  <c r="AD54" i="97"/>
  <c r="AL53" i="97"/>
  <c r="AF36" i="97"/>
  <c r="AR161" i="66"/>
  <c r="BC53" i="97"/>
  <c r="BB31" i="101"/>
  <c r="BB55" i="101"/>
  <c r="AY53" i="97"/>
  <c r="AV53" i="101"/>
  <c r="AV33" i="101"/>
  <c r="AV59" i="101"/>
  <c r="AU52" i="101"/>
  <c r="AT58" i="101"/>
  <c r="AT26" i="101"/>
  <c r="AT35" i="101"/>
  <c r="AQ31" i="97"/>
  <c r="AH55" i="101"/>
  <c r="AE56" i="97"/>
  <c r="AE29" i="97"/>
  <c r="AB57" i="97"/>
  <c r="AB31" i="97"/>
  <c r="AQ54" i="101"/>
  <c r="AQ27" i="101"/>
  <c r="AD57" i="97"/>
  <c r="AD32" i="97"/>
  <c r="AQ59" i="101"/>
  <c r="AL52" i="101"/>
  <c r="AL57" i="101"/>
  <c r="AL31" i="97"/>
  <c r="AL33" i="97"/>
  <c r="AO26" i="101"/>
  <c r="AD35" i="101"/>
  <c r="AD54" i="101"/>
  <c r="AD32" i="101"/>
  <c r="AN56" i="101"/>
  <c r="AN57" i="101"/>
  <c r="AF27" i="97"/>
  <c r="AF31" i="97"/>
  <c r="AF56" i="101"/>
  <c r="AP56" i="97"/>
  <c r="AY89" i="65"/>
  <c r="AU67" i="100"/>
  <c r="AU97" i="100"/>
  <c r="AU66" i="100"/>
  <c r="AU65" i="100"/>
  <c r="AU68" i="113"/>
  <c r="AV97" i="100"/>
  <c r="AD30" i="101"/>
  <c r="AP47" i="113"/>
  <c r="AH30" i="101"/>
  <c r="AB54" i="97"/>
  <c r="AB32" i="97"/>
  <c r="AQ32" i="101"/>
  <c r="AD53" i="97"/>
  <c r="AD34" i="97"/>
  <c r="AL54" i="101"/>
  <c r="AL33" i="101"/>
  <c r="AL27" i="97"/>
  <c r="AL59" i="97"/>
  <c r="AO31" i="101"/>
  <c r="AD56" i="101"/>
  <c r="AD57" i="101"/>
  <c r="AN52" i="101"/>
  <c r="AN27" i="101"/>
  <c r="AF59" i="97"/>
  <c r="AF58" i="97"/>
  <c r="AF60" i="97"/>
  <c r="AN35" i="101"/>
  <c r="AF54" i="101"/>
  <c r="AP27" i="97"/>
  <c r="AP29" i="76"/>
  <c r="AE21" i="64"/>
  <c r="AE25" i="64"/>
  <c r="AE30" i="64"/>
  <c r="AE26" i="64"/>
  <c r="AE23" i="64"/>
  <c r="AE31" i="64"/>
  <c r="AE22" i="64"/>
  <c r="AK163" i="66"/>
  <c r="BA163" i="66"/>
  <c r="AZ163" i="66"/>
  <c r="BC171" i="66"/>
  <c r="AQ144" i="66"/>
  <c r="AQ5" i="66"/>
  <c r="AQ136" i="66" s="1"/>
  <c r="AD96" i="102"/>
  <c r="AD84" i="102"/>
  <c r="AE96" i="102"/>
  <c r="AQ31" i="101"/>
  <c r="AY86" i="65"/>
  <c r="AY98" i="65"/>
  <c r="BB88" i="102"/>
  <c r="AT100" i="102"/>
  <c r="AT88" i="102"/>
  <c r="AR88" i="102"/>
  <c r="AR100" i="102"/>
  <c r="AN100" i="102"/>
  <c r="AN88" i="102"/>
  <c r="AJ100" i="102"/>
  <c r="AJ88" i="102"/>
  <c r="AF88" i="102"/>
  <c r="AF100" i="102"/>
  <c r="AC88" i="102"/>
  <c r="AC100" i="102"/>
  <c r="AO35" i="64"/>
  <c r="AN15" i="64"/>
  <c r="AN35" i="64"/>
  <c r="AP90" i="65"/>
  <c r="AA149" i="66"/>
  <c r="AA113" i="66"/>
  <c r="BB32" i="101"/>
  <c r="AY54" i="97"/>
  <c r="AD31" i="97"/>
  <c r="AD58" i="101"/>
  <c r="AN30" i="101"/>
  <c r="AF32" i="97"/>
  <c r="AP36" i="97"/>
  <c r="BB29" i="101"/>
  <c r="AT33" i="101"/>
  <c r="AE30" i="97"/>
  <c r="BC56" i="97"/>
  <c r="BC59" i="97"/>
  <c r="BB58" i="101"/>
  <c r="BB56" i="101"/>
  <c r="BB81" i="113"/>
  <c r="AV52" i="101"/>
  <c r="AU56" i="101"/>
  <c r="AT52" i="101"/>
  <c r="AT31" i="101"/>
  <c r="AH26" i="101"/>
  <c r="AE27" i="97"/>
  <c r="AQ35" i="101"/>
  <c r="AB27" i="97"/>
  <c r="AQ56" i="101"/>
  <c r="AD59" i="97"/>
  <c r="AD33" i="97"/>
  <c r="AL36" i="97"/>
  <c r="AL32" i="101"/>
  <c r="AL30" i="101"/>
  <c r="AL35" i="97"/>
  <c r="AD52" i="101"/>
  <c r="AN31" i="101"/>
  <c r="AN32" i="101"/>
  <c r="AK58" i="101"/>
  <c r="AF35" i="97"/>
  <c r="AF29" i="101"/>
  <c r="AP30" i="97"/>
  <c r="AW161" i="66"/>
  <c r="AY101" i="65"/>
  <c r="AE34" i="74"/>
  <c r="AE42" i="113"/>
  <c r="AE36" i="74"/>
  <c r="AK29" i="76"/>
  <c r="AK31" i="76"/>
  <c r="AK49" i="113"/>
  <c r="AO151" i="66"/>
  <c r="AR15" i="64"/>
  <c r="AS40" i="64"/>
  <c r="AG46" i="100"/>
  <c r="AG45" i="100"/>
  <c r="AS99" i="102"/>
  <c r="AR87" i="102"/>
  <c r="AR99" i="102"/>
  <c r="BB172" i="66"/>
  <c r="BC88" i="65"/>
  <c r="BB88" i="65"/>
  <c r="BC18" i="70"/>
  <c r="AY15" i="70"/>
  <c r="AY17" i="70"/>
  <c r="AE95" i="102"/>
  <c r="AF95" i="102"/>
  <c r="AE83" i="102"/>
  <c r="AI83" i="100"/>
  <c r="AH56" i="100"/>
  <c r="AU95" i="102"/>
  <c r="AT83" i="102"/>
  <c r="AC83" i="102"/>
  <c r="AD95" i="102"/>
  <c r="AQ93" i="102"/>
  <c r="AP81" i="102"/>
  <c r="AY59" i="100"/>
  <c r="AY123" i="100"/>
  <c r="AY58" i="100"/>
  <c r="AY63" i="100"/>
  <c r="AZ90" i="100"/>
  <c r="AY90" i="100"/>
  <c r="AH62" i="100"/>
  <c r="AH60" i="100"/>
  <c r="AH59" i="100"/>
  <c r="AH90" i="100"/>
  <c r="AI90" i="100"/>
  <c r="AH58" i="100"/>
  <c r="AH61" i="100"/>
  <c r="AC59" i="100"/>
  <c r="AC63" i="100"/>
  <c r="AD90" i="100"/>
  <c r="AC62" i="100"/>
  <c r="AC58" i="100"/>
  <c r="AC60" i="100"/>
  <c r="AK97" i="100"/>
  <c r="AK67" i="100"/>
  <c r="AF65" i="100"/>
  <c r="AG97" i="100"/>
  <c r="AJ161" i="66"/>
  <c r="AL122" i="66"/>
  <c r="AL40" i="64"/>
  <c r="AZ143" i="66"/>
  <c r="AZ151" i="66" s="1"/>
  <c r="AZ6" i="66"/>
  <c r="AZ5" i="66" s="1"/>
  <c r="AZ136" i="66" s="1"/>
  <c r="AP159" i="66"/>
  <c r="AO159" i="66"/>
  <c r="AY18" i="70"/>
  <c r="AG97" i="102"/>
  <c r="AG85" i="102"/>
  <c r="AH97" i="102"/>
  <c r="AP97" i="102"/>
  <c r="AO97" i="102"/>
  <c r="AO85" i="102"/>
  <c r="AW97" i="102"/>
  <c r="AW85" i="102"/>
  <c r="AZ99" i="102"/>
  <c r="AY99" i="102"/>
  <c r="AT162" i="66"/>
  <c r="AT90" i="65"/>
  <c r="AU44" i="100"/>
  <c r="AU72" i="100"/>
  <c r="AU59" i="113"/>
  <c r="AU34" i="100"/>
  <c r="AU43" i="100"/>
  <c r="AU42" i="100"/>
  <c r="AU41" i="100"/>
  <c r="AM84" i="102"/>
  <c r="AN96" i="102"/>
  <c r="AU99" i="102"/>
  <c r="AV99" i="102"/>
  <c r="AY100" i="65"/>
  <c r="AI160" i="66"/>
  <c r="AQ160" i="66"/>
  <c r="BA160" i="66"/>
  <c r="AM90" i="65"/>
  <c r="BE35" i="97"/>
  <c r="BC122" i="66"/>
  <c r="AX82" i="102"/>
  <c r="AK86" i="65"/>
  <c r="BC131" i="66"/>
  <c r="BB45" i="100"/>
  <c r="BE32" i="97"/>
  <c r="BE56" i="97"/>
  <c r="BE34" i="97"/>
  <c r="BE60" i="97"/>
  <c r="BE58" i="97"/>
  <c r="BB97" i="102"/>
  <c r="BE27" i="97"/>
  <c r="BD156" i="66"/>
  <c r="BA93" i="102"/>
  <c r="AR113" i="66"/>
  <c r="BE33" i="97"/>
  <c r="BE31" i="97"/>
  <c r="BD53" i="101"/>
  <c r="AQ36" i="97"/>
  <c r="AG35" i="101"/>
  <c r="AX32" i="101"/>
  <c r="AY33" i="97"/>
  <c r="AY36" i="97"/>
  <c r="AS35" i="101"/>
  <c r="BD30" i="101"/>
  <c r="AU27" i="101"/>
  <c r="AY32" i="97"/>
  <c r="AU31" i="101"/>
  <c r="AY31" i="97"/>
  <c r="AU30" i="101"/>
  <c r="AM94" i="102"/>
  <c r="AM82" i="102"/>
  <c r="AU42" i="113"/>
  <c r="AU36" i="74"/>
  <c r="AU33" i="74"/>
  <c r="AU32" i="74"/>
  <c r="AZ94" i="102"/>
  <c r="AZ82" i="102"/>
  <c r="AV82" i="102"/>
  <c r="AV94" i="102"/>
  <c r="AK82" i="102"/>
  <c r="AK94" i="102"/>
  <c r="AG94" i="102"/>
  <c r="AG82" i="102"/>
  <c r="BD39" i="113"/>
  <c r="BD34" i="74"/>
  <c r="BD35" i="74"/>
  <c r="BD32" i="74"/>
  <c r="AA32" i="76"/>
  <c r="AA29" i="76"/>
  <c r="AA47" i="113"/>
  <c r="AB48" i="76"/>
  <c r="AA30" i="76"/>
  <c r="AT35" i="74"/>
  <c r="AE89" i="65"/>
  <c r="AR29" i="76"/>
  <c r="AD82" i="102"/>
  <c r="AE33" i="74"/>
  <c r="AE32" i="74"/>
  <c r="AE35" i="74"/>
  <c r="AX94" i="102"/>
  <c r="AR144" i="66"/>
  <c r="BC90" i="100"/>
  <c r="BB65" i="113"/>
  <c r="BB64" i="113"/>
  <c r="BB123" i="100"/>
  <c r="BB90" i="100"/>
  <c r="BB83" i="102"/>
  <c r="BB95" i="102"/>
  <c r="AJ32" i="76"/>
  <c r="AJ49" i="113"/>
  <c r="AY82" i="102"/>
  <c r="AY94" i="102"/>
  <c r="AU94" i="102"/>
  <c r="AU82" i="102"/>
  <c r="AR82" i="102"/>
  <c r="AR94" i="102"/>
  <c r="AP149" i="66"/>
  <c r="AP151" i="66" s="1"/>
  <c r="AP113" i="66"/>
  <c r="BE90" i="100"/>
  <c r="BD61" i="100"/>
  <c r="BD65" i="113"/>
  <c r="BD123" i="100"/>
  <c r="BD58" i="100"/>
  <c r="BD60" i="100"/>
  <c r="BD63" i="100"/>
  <c r="BD64" i="113"/>
  <c r="BD59" i="100"/>
  <c r="BD62" i="100"/>
  <c r="AS161" i="66"/>
  <c r="AJ29" i="76"/>
  <c r="AX85" i="65"/>
  <c r="BA34" i="74"/>
  <c r="BA39" i="113"/>
  <c r="BA32" i="74"/>
  <c r="AN31" i="76"/>
  <c r="AN29" i="76"/>
  <c r="AN32" i="76"/>
  <c r="AN30" i="76"/>
  <c r="AJ163" i="66"/>
  <c r="AU162" i="66"/>
  <c r="AZ84" i="65"/>
  <c r="AT42" i="113"/>
  <c r="AJ33" i="74"/>
  <c r="AJ35" i="74"/>
  <c r="AJ32" i="74"/>
  <c r="AJ42" i="113"/>
  <c r="AN94" i="102"/>
  <c r="AJ31" i="76"/>
  <c r="AN34" i="74"/>
  <c r="AK85" i="65"/>
  <c r="AJ85" i="65"/>
  <c r="AT85" i="65"/>
  <c r="AM33" i="74"/>
  <c r="AM42" i="113"/>
  <c r="AM35" i="74"/>
  <c r="AI34" i="74"/>
  <c r="AI32" i="74"/>
  <c r="AU25" i="64"/>
  <c r="AU28" i="64"/>
  <c r="AU22" i="64"/>
  <c r="AU30" i="64"/>
  <c r="AS162" i="66"/>
  <c r="AN32" i="74"/>
  <c r="AN33" i="74"/>
  <c r="AT89" i="65"/>
  <c r="BB86" i="65"/>
  <c r="AT82" i="102"/>
  <c r="AT94" i="102"/>
  <c r="AP94" i="102"/>
  <c r="AP82" i="102"/>
  <c r="AJ94" i="102"/>
  <c r="AJ82" i="102"/>
  <c r="AF94" i="102"/>
  <c r="AF82" i="102"/>
  <c r="AB94" i="102"/>
  <c r="AB82" i="102"/>
  <c r="AX91" i="65"/>
  <c r="D13" i="112"/>
  <c r="S13" i="112" s="1"/>
  <c r="BB103" i="65"/>
  <c r="BC103" i="65"/>
  <c r="BD103" i="65"/>
  <c r="AZ103" i="65"/>
  <c r="BA103" i="65"/>
  <c r="AY103" i="65"/>
  <c r="AP72" i="65"/>
  <c r="AP80" i="65" s="1"/>
  <c r="AP6" i="65"/>
  <c r="AP5" i="65" s="1"/>
  <c r="D23" i="112"/>
  <c r="S23" i="112" s="1"/>
  <c r="AZ173" i="66"/>
  <c r="BA173" i="66"/>
  <c r="BC173" i="66"/>
  <c r="BB173" i="66"/>
  <c r="BD173" i="66"/>
  <c r="AX160" i="66"/>
  <c r="AJ34" i="74"/>
  <c r="AT33" i="74"/>
  <c r="AQ161" i="66"/>
  <c r="AV30" i="76"/>
  <c r="AV32" i="76"/>
  <c r="AY91" i="65"/>
  <c r="AC156" i="66"/>
  <c r="AT58" i="100"/>
  <c r="AT63" i="100"/>
  <c r="AT65" i="113"/>
  <c r="AU90" i="100"/>
  <c r="AT62" i="100"/>
  <c r="AT59" i="100"/>
  <c r="AT34" i="100"/>
  <c r="AT101" i="100" s="1"/>
  <c r="AT61" i="100"/>
  <c r="AT60" i="100"/>
  <c r="AT90" i="100"/>
  <c r="AM24" i="64"/>
  <c r="AM9" i="73"/>
  <c r="AM10" i="73" s="1"/>
  <c r="AM27" i="64"/>
  <c r="AM26" i="64"/>
  <c r="AM23" i="64"/>
  <c r="AW6" i="65"/>
  <c r="AW5" i="65" s="1"/>
  <c r="AW72" i="65"/>
  <c r="BC6" i="65"/>
  <c r="BC5" i="65" s="1"/>
  <c r="BC72" i="65"/>
  <c r="BB94" i="102"/>
  <c r="BA94" i="102"/>
  <c r="AW82" i="102"/>
  <c r="AW94" i="102"/>
  <c r="AS82" i="102"/>
  <c r="AL82" i="102"/>
  <c r="AL94" i="102"/>
  <c r="AH94" i="102"/>
  <c r="AH82" i="102"/>
  <c r="AH35" i="64"/>
  <c r="AI35" i="64"/>
  <c r="AH15" i="64"/>
  <c r="BE90" i="65"/>
  <c r="BD102" i="65"/>
  <c r="BE158" i="66"/>
  <c r="BD171" i="66"/>
  <c r="AJ36" i="74"/>
  <c r="AU34" i="74"/>
  <c r="AA31" i="76"/>
  <c r="AM28" i="64"/>
  <c r="AB31" i="76"/>
  <c r="AB49" i="113"/>
  <c r="AB32" i="76"/>
  <c r="AH29" i="76"/>
  <c r="BA98" i="65"/>
  <c r="AT32" i="74"/>
  <c r="AT36" i="74"/>
  <c r="AT34" i="74"/>
  <c r="AU86" i="65"/>
  <c r="AV86" i="65"/>
  <c r="BC94" i="102"/>
  <c r="BC82" i="102"/>
  <c r="AO94" i="102"/>
  <c r="AO82" i="102"/>
  <c r="AA49" i="113"/>
  <c r="AN42" i="113"/>
  <c r="AN35" i="74"/>
  <c r="AM29" i="64"/>
  <c r="AD49" i="113"/>
  <c r="AD30" i="76"/>
  <c r="AB34" i="74"/>
  <c r="AB32" i="74"/>
  <c r="AB35" i="74"/>
  <c r="AB36" i="74"/>
  <c r="AB33" i="74"/>
  <c r="AB42" i="113"/>
  <c r="AZ34" i="74"/>
  <c r="AZ36" i="74"/>
  <c r="AZ42" i="113"/>
  <c r="AZ32" i="74"/>
  <c r="AC32" i="76"/>
  <c r="AC89" i="65"/>
  <c r="AC99" i="102"/>
  <c r="AC87" i="102"/>
  <c r="AH95" i="102"/>
  <c r="AG95" i="102"/>
  <c r="AG83" i="102"/>
  <c r="AC95" i="102"/>
  <c r="AB95" i="102"/>
  <c r="AB83" i="102"/>
  <c r="AB63" i="100"/>
  <c r="AB34" i="100"/>
  <c r="AB61" i="100"/>
  <c r="AC90" i="100"/>
  <c r="AB60" i="100"/>
  <c r="AB90" i="100"/>
  <c r="AB59" i="100"/>
  <c r="AB58" i="100"/>
  <c r="AJ87" i="102"/>
  <c r="AJ99" i="102"/>
  <c r="AK99" i="102"/>
  <c r="AN87" i="102"/>
  <c r="AL87" i="102"/>
  <c r="AO87" i="102"/>
  <c r="BC87" i="102"/>
  <c r="AZ87" i="102"/>
  <c r="AK87" i="102"/>
  <c r="AU87" i="102"/>
  <c r="BE87" i="102"/>
  <c r="AQ87" i="102"/>
  <c r="AF87" i="102"/>
  <c r="AX87" i="102"/>
  <c r="BB87" i="102"/>
  <c r="AB87" i="102"/>
  <c r="AB99" i="102"/>
  <c r="AS87" i="102"/>
  <c r="AM87" i="102"/>
  <c r="AY87" i="102"/>
  <c r="AW87" i="102"/>
  <c r="BA87" i="102"/>
  <c r="AI87" i="102"/>
  <c r="AT87" i="102"/>
  <c r="AP87" i="102"/>
  <c r="AG87" i="102"/>
  <c r="AC6" i="65"/>
  <c r="AC5" i="65" s="1"/>
  <c r="AC72" i="65"/>
  <c r="AO52" i="100"/>
  <c r="AO54" i="100"/>
  <c r="AP83" i="100"/>
  <c r="AO53" i="100"/>
  <c r="AO56" i="100"/>
  <c r="AO34" i="100"/>
  <c r="AO83" i="100"/>
  <c r="AO51" i="100"/>
  <c r="AQ95" i="102"/>
  <c r="AP83" i="102"/>
  <c r="AP95" i="102"/>
  <c r="AH52" i="100"/>
  <c r="AH53" i="100"/>
  <c r="AH51" i="100"/>
  <c r="AH83" i="100"/>
  <c r="AH54" i="100"/>
  <c r="AF63" i="100"/>
  <c r="AF62" i="100"/>
  <c r="AF90" i="100"/>
  <c r="AF59" i="100"/>
  <c r="AF58" i="100"/>
  <c r="AG90" i="100"/>
  <c r="AF60" i="100"/>
  <c r="AO55" i="100"/>
  <c r="AP100" i="102"/>
  <c r="AO88" i="102"/>
  <c r="AO100" i="102"/>
  <c r="AG96" i="102"/>
  <c r="AF84" i="102"/>
  <c r="AF96" i="102"/>
  <c r="AY49" i="100"/>
  <c r="AY48" i="100"/>
  <c r="AY41" i="100"/>
  <c r="AY46" i="100"/>
  <c r="AY40" i="100"/>
  <c r="AY47" i="100"/>
  <c r="AZ72" i="100"/>
  <c r="AY105" i="100"/>
  <c r="AY43" i="100"/>
  <c r="AY44" i="100"/>
  <c r="AY59" i="113"/>
  <c r="AY42" i="100"/>
  <c r="AM15" i="70"/>
  <c r="AM16" i="70"/>
  <c r="AM20" i="70"/>
  <c r="AM19" i="70"/>
  <c r="AM17" i="70"/>
  <c r="AT93" i="102"/>
  <c r="AU93" i="102"/>
  <c r="AT81" i="102"/>
  <c r="AQ96" i="102"/>
  <c r="AQ84" i="102"/>
  <c r="AR96" i="102"/>
  <c r="AJ97" i="100"/>
  <c r="AI67" i="100"/>
  <c r="AI66" i="100"/>
  <c r="AI97" i="100"/>
  <c r="AI65" i="100"/>
  <c r="AD88" i="65"/>
  <c r="AK88" i="65"/>
  <c r="AL88" i="65"/>
  <c r="AS88" i="65"/>
  <c r="AD160" i="66"/>
  <c r="AC160" i="66"/>
  <c r="AU160" i="66"/>
  <c r="AT160" i="66"/>
  <c r="AC97" i="102"/>
  <c r="AB97" i="102"/>
  <c r="AB85" i="102"/>
  <c r="AK97" i="102"/>
  <c r="AJ97" i="102"/>
  <c r="AS97" i="102"/>
  <c r="AR97" i="102"/>
  <c r="AR85" i="102"/>
  <c r="BA97" i="102"/>
  <c r="AZ97" i="102"/>
  <c r="AC29" i="76"/>
  <c r="AV16" i="70"/>
  <c r="AT161" i="66"/>
  <c r="AY80" i="65"/>
  <c r="AD122" i="66"/>
  <c r="AU83" i="102"/>
  <c r="AV95" i="102"/>
  <c r="AH46" i="100"/>
  <c r="AH41" i="100"/>
  <c r="AH72" i="100"/>
  <c r="AH40" i="100"/>
  <c r="AI72" i="100"/>
  <c r="AH48" i="100"/>
  <c r="AH34" i="100"/>
  <c r="AH42" i="100"/>
  <c r="AH45" i="100"/>
  <c r="AH47" i="100"/>
  <c r="AH156" i="66"/>
  <c r="AO156" i="66"/>
  <c r="AV15" i="70"/>
  <c r="AV17" i="70"/>
  <c r="AY72" i="100"/>
  <c r="AW158" i="66"/>
  <c r="AV158" i="66"/>
  <c r="AJ159" i="66"/>
  <c r="AI159" i="66"/>
  <c r="AM96" i="102"/>
  <c r="AL96" i="102"/>
  <c r="AL84" i="102"/>
  <c r="BB18" i="70"/>
  <c r="BB20" i="70"/>
  <c r="AC30" i="76"/>
  <c r="AF61" i="100"/>
  <c r="AO61" i="100"/>
  <c r="AO90" i="100"/>
  <c r="AO59" i="100"/>
  <c r="AO62" i="100"/>
  <c r="AO63" i="100"/>
  <c r="AO58" i="100"/>
  <c r="AP90" i="100"/>
  <c r="BD81" i="102"/>
  <c r="BE81" i="102"/>
  <c r="AY81" i="102"/>
  <c r="AG81" i="102"/>
  <c r="BC81" i="102"/>
  <c r="AU81" i="102"/>
  <c r="BB81" i="102"/>
  <c r="AI81" i="102"/>
  <c r="AE81" i="102"/>
  <c r="AS81" i="102"/>
  <c r="AQ81" i="102"/>
  <c r="AD81" i="102"/>
  <c r="AM81" i="102"/>
  <c r="AW67" i="100"/>
  <c r="AW68" i="113"/>
  <c r="AX97" i="100"/>
  <c r="AW34" i="100"/>
  <c r="AW97" i="100"/>
  <c r="AW65" i="100"/>
  <c r="AR67" i="100"/>
  <c r="AR66" i="100"/>
  <c r="AR34" i="100"/>
  <c r="AS101" i="100" s="1"/>
  <c r="AR65" i="100"/>
  <c r="AS97" i="100"/>
  <c r="AR68" i="113"/>
  <c r="AR97" i="100"/>
  <c r="AH91" i="65"/>
  <c r="BD90" i="100"/>
  <c r="AY173" i="66"/>
  <c r="BD158" i="66"/>
  <c r="AS93" i="102"/>
  <c r="BC67" i="100"/>
  <c r="BC95" i="102"/>
  <c r="BC58" i="100"/>
  <c r="AZ176" i="66"/>
  <c r="BB176" i="66"/>
  <c r="BC176" i="66"/>
  <c r="BA176" i="66"/>
  <c r="D26" i="112"/>
  <c r="S26" i="112" s="1"/>
  <c r="AE97" i="102"/>
  <c r="AL85" i="102"/>
  <c r="AU97" i="102"/>
  <c r="AX163" i="66"/>
  <c r="AC113" i="66"/>
  <c r="AK89" i="65"/>
  <c r="AA131" i="66"/>
  <c r="BB60" i="100"/>
  <c r="BB61" i="100"/>
  <c r="BB59" i="100"/>
  <c r="BB62" i="100"/>
  <c r="AY33" i="101"/>
  <c r="AY35" i="101"/>
  <c r="AV57" i="97"/>
  <c r="AY53" i="101"/>
  <c r="AY30" i="101"/>
  <c r="AV60" i="97"/>
  <c r="AV54" i="97"/>
  <c r="AV27" i="97"/>
  <c r="AQ53" i="97"/>
  <c r="AQ32" i="97"/>
  <c r="AH54" i="101"/>
  <c r="AH28" i="101"/>
  <c r="AG28" i="101"/>
  <c r="AG27" i="101"/>
  <c r="AI54" i="101"/>
  <c r="AI26" i="101"/>
  <c r="AK27" i="97"/>
  <c r="AK32" i="97"/>
  <c r="AF53" i="101"/>
  <c r="AF32" i="101"/>
  <c r="BC29" i="101"/>
  <c r="AA55" i="97"/>
  <c r="AZ32" i="97"/>
  <c r="AY59" i="101"/>
  <c r="AY58" i="101"/>
  <c r="AY57" i="101"/>
  <c r="AV36" i="97"/>
  <c r="AV56" i="97"/>
  <c r="AV58" i="97"/>
  <c r="AU55" i="101"/>
  <c r="AU28" i="101"/>
  <c r="AQ55" i="97"/>
  <c r="AQ33" i="97"/>
  <c r="AH31" i="101"/>
  <c r="AH32" i="101"/>
  <c r="AG58" i="101"/>
  <c r="AG33" i="101"/>
  <c r="AI58" i="101"/>
  <c r="AI32" i="101"/>
  <c r="AK29" i="97"/>
  <c r="AK54" i="97"/>
  <c r="AF59" i="101"/>
  <c r="AF26" i="101"/>
  <c r="AF30" i="101"/>
  <c r="BC28" i="101"/>
  <c r="AZ28" i="97"/>
  <c r="AA53" i="97"/>
  <c r="AA27" i="97"/>
  <c r="BC60" i="97"/>
  <c r="BC34" i="97"/>
  <c r="BC72" i="113"/>
  <c r="BB31" i="97"/>
  <c r="BB60" i="97"/>
  <c r="AZ57" i="97"/>
  <c r="AZ33" i="97"/>
  <c r="BA57" i="101"/>
  <c r="AY28" i="97"/>
  <c r="AY30" i="97"/>
  <c r="AY34" i="101"/>
  <c r="AY28" i="101"/>
  <c r="AW54" i="97"/>
  <c r="AV34" i="97"/>
  <c r="AV31" i="97"/>
  <c r="AU54" i="101"/>
  <c r="AU32" i="101"/>
  <c r="AR53" i="101"/>
  <c r="AR33" i="101"/>
  <c r="AQ57" i="97"/>
  <c r="AQ28" i="97"/>
  <c r="AH58" i="101"/>
  <c r="AH57" i="101"/>
  <c r="AG34" i="101"/>
  <c r="AG26" i="101"/>
  <c r="AG59" i="101"/>
  <c r="AI57" i="101"/>
  <c r="AI28" i="101"/>
  <c r="AK59" i="97"/>
  <c r="AK58" i="97"/>
  <c r="AF58" i="101"/>
  <c r="AF33" i="101"/>
  <c r="AJ58" i="97"/>
  <c r="AP55" i="97"/>
  <c r="AP32" i="97"/>
  <c r="AY27" i="101"/>
  <c r="AV33" i="97"/>
  <c r="AZ35" i="97"/>
  <c r="BB57" i="97"/>
  <c r="BD59" i="97"/>
  <c r="AA57" i="97"/>
  <c r="BC36" i="97"/>
  <c r="BC27" i="97"/>
  <c r="BC76" i="113"/>
  <c r="BB27" i="97"/>
  <c r="BA57" i="97"/>
  <c r="AZ55" i="97"/>
  <c r="AZ27" i="97"/>
  <c r="BA54" i="101"/>
  <c r="AY59" i="97"/>
  <c r="AY27" i="97"/>
  <c r="AY55" i="101"/>
  <c r="AY29" i="101"/>
  <c r="AW27" i="97"/>
  <c r="AV28" i="97"/>
  <c r="AV55" i="97"/>
  <c r="AU35" i="101"/>
  <c r="AU33" i="101"/>
  <c r="AU26" i="101"/>
  <c r="AR26" i="101"/>
  <c r="AR28" i="101"/>
  <c r="AQ54" i="97"/>
  <c r="AQ58" i="97"/>
  <c r="AH34" i="101"/>
  <c r="AH33" i="101"/>
  <c r="AG54" i="101"/>
  <c r="AG31" i="101"/>
  <c r="AH57" i="97"/>
  <c r="AI34" i="101"/>
  <c r="AI27" i="101"/>
  <c r="AK53" i="97"/>
  <c r="AK28" i="97"/>
  <c r="AF34" i="101"/>
  <c r="AF27" i="101"/>
  <c r="AP35" i="97"/>
  <c r="AP58" i="97"/>
  <c r="AY31" i="101"/>
  <c r="AA29" i="97"/>
  <c r="BD33" i="97"/>
  <c r="AA60" i="97"/>
  <c r="AA54" i="97"/>
  <c r="AA31" i="97"/>
  <c r="BC55" i="97"/>
  <c r="BC28" i="97"/>
  <c r="BA30" i="97"/>
  <c r="AZ56" i="97"/>
  <c r="AZ29" i="97"/>
  <c r="BA29" i="101"/>
  <c r="AY35" i="97"/>
  <c r="AY56" i="97"/>
  <c r="AY52" i="101"/>
  <c r="AY32" i="101"/>
  <c r="AW58" i="97"/>
  <c r="AV59" i="97"/>
  <c r="AV32" i="97"/>
  <c r="AU34" i="101"/>
  <c r="AU29" i="101"/>
  <c r="AT35" i="97"/>
  <c r="AR58" i="101"/>
  <c r="AR57" i="101"/>
  <c r="AQ27" i="97"/>
  <c r="AQ29" i="97"/>
  <c r="AH56" i="101"/>
  <c r="AH29" i="101"/>
  <c r="AG56" i="101"/>
  <c r="AG29" i="101"/>
  <c r="AH27" i="97"/>
  <c r="AI56" i="101"/>
  <c r="AI29" i="101"/>
  <c r="AI59" i="101"/>
  <c r="AK35" i="97"/>
  <c r="AK30" i="97"/>
  <c r="AF52" i="101"/>
  <c r="AF57" i="101"/>
  <c r="AP60" i="97"/>
  <c r="AP54" i="97"/>
  <c r="AP34" i="97"/>
  <c r="AY54" i="101"/>
  <c r="AH59" i="101"/>
  <c r="AF31" i="101"/>
  <c r="AA33" i="97"/>
  <c r="AZ31" i="97"/>
  <c r="AA34" i="97"/>
  <c r="AZ53" i="97"/>
  <c r="AA36" i="97"/>
  <c r="AA56" i="97"/>
  <c r="BC53" i="101"/>
  <c r="BC57" i="97"/>
  <c r="BC58" i="101"/>
  <c r="AZ58" i="97"/>
  <c r="AZ34" i="97"/>
  <c r="BA85" i="113"/>
  <c r="AY55" i="97"/>
  <c r="AY29" i="97"/>
  <c r="AY56" i="101"/>
  <c r="AV35" i="97"/>
  <c r="AU58" i="101"/>
  <c r="AT54" i="97"/>
  <c r="AR34" i="101"/>
  <c r="AR32" i="101"/>
  <c r="AQ59" i="97"/>
  <c r="AH53" i="101"/>
  <c r="AG55" i="101"/>
  <c r="AI52" i="101"/>
  <c r="AI31" i="101"/>
  <c r="AK56" i="97"/>
  <c r="AK34" i="97"/>
  <c r="AF55" i="101"/>
  <c r="AP53" i="97"/>
  <c r="BD32" i="101"/>
  <c r="AA57" i="101"/>
  <c r="BA53" i="97"/>
  <c r="BA34" i="97"/>
  <c r="AX59" i="97"/>
  <c r="AX28" i="97"/>
  <c r="AS57" i="97"/>
  <c r="AS30" i="97"/>
  <c r="AR59" i="97"/>
  <c r="AR34" i="97"/>
  <c r="AH60" i="97"/>
  <c r="AE54" i="101"/>
  <c r="AE29" i="101"/>
  <c r="AH59" i="97"/>
  <c r="AH29" i="97"/>
  <c r="AO55" i="101"/>
  <c r="AO57" i="101"/>
  <c r="AK55" i="101"/>
  <c r="AK29" i="101"/>
  <c r="AJ53" i="97"/>
  <c r="AJ34" i="97"/>
  <c r="BD58" i="101"/>
  <c r="BD56" i="97"/>
  <c r="BD28" i="97"/>
  <c r="AA58" i="101"/>
  <c r="BD56" i="101"/>
  <c r="BD29" i="101"/>
  <c r="BD59" i="101"/>
  <c r="BD54" i="97"/>
  <c r="BD31" i="97"/>
  <c r="AA34" i="101"/>
  <c r="AA32" i="101"/>
  <c r="BC52" i="101"/>
  <c r="BC33" i="101"/>
  <c r="BB53" i="97"/>
  <c r="BB30" i="97"/>
  <c r="BA60" i="97"/>
  <c r="BA33" i="97"/>
  <c r="BA32" i="97"/>
  <c r="AZ60" i="97"/>
  <c r="BA36" i="97"/>
  <c r="BA26" i="101"/>
  <c r="BA27" i="101"/>
  <c r="AX35" i="97"/>
  <c r="AX34" i="97"/>
  <c r="AW57" i="97"/>
  <c r="AW31" i="97"/>
  <c r="AX36" i="97"/>
  <c r="AT57" i="97"/>
  <c r="AT33" i="97"/>
  <c r="AS36" i="97"/>
  <c r="AS58" i="97"/>
  <c r="AS27" i="97"/>
  <c r="AR35" i="97"/>
  <c r="AR58" i="97"/>
  <c r="AE52" i="101"/>
  <c r="AE27" i="101"/>
  <c r="AR60" i="97"/>
  <c r="AH35" i="97"/>
  <c r="AH30" i="97"/>
  <c r="AE59" i="101"/>
  <c r="AO59" i="101"/>
  <c r="AO58" i="101"/>
  <c r="AO28" i="101"/>
  <c r="AO35" i="101"/>
  <c r="AK56" i="101"/>
  <c r="AK32" i="101"/>
  <c r="AK59" i="101"/>
  <c r="AJ54" i="97"/>
  <c r="AJ31" i="97"/>
  <c r="BD52" i="101"/>
  <c r="BD36" i="97"/>
  <c r="BD72" i="113"/>
  <c r="AA59" i="101"/>
  <c r="AA53" i="101"/>
  <c r="AA27" i="101"/>
  <c r="BC55" i="101"/>
  <c r="BC27" i="101"/>
  <c r="BB54" i="97"/>
  <c r="BB34" i="97"/>
  <c r="BA59" i="97"/>
  <c r="BA54" i="97"/>
  <c r="BA72" i="113"/>
  <c r="BA58" i="101"/>
  <c r="BA32" i="101"/>
  <c r="BA81" i="113"/>
  <c r="AX53" i="97"/>
  <c r="AX30" i="97"/>
  <c r="AW53" i="97"/>
  <c r="AW33" i="97"/>
  <c r="AT56" i="97"/>
  <c r="AT58" i="97"/>
  <c r="AS59" i="97"/>
  <c r="AS29" i="97"/>
  <c r="AR53" i="97"/>
  <c r="AR32" i="97"/>
  <c r="AR36" i="97"/>
  <c r="AE28" i="101"/>
  <c r="AE26" i="101"/>
  <c r="AH53" i="97"/>
  <c r="AH33" i="97"/>
  <c r="AO54" i="101"/>
  <c r="AO27" i="101"/>
  <c r="AK53" i="101"/>
  <c r="AK31" i="101"/>
  <c r="AP28" i="101"/>
  <c r="AJ35" i="97"/>
  <c r="AJ30" i="97"/>
  <c r="AA33" i="101"/>
  <c r="BD27" i="101"/>
  <c r="BD85" i="113"/>
  <c r="BD29" i="97"/>
  <c r="BD57" i="101"/>
  <c r="BD34" i="101"/>
  <c r="BD54" i="101"/>
  <c r="BD58" i="97"/>
  <c r="BD27" i="97"/>
  <c r="BD76" i="113"/>
  <c r="AA35" i="101"/>
  <c r="AA54" i="101"/>
  <c r="AA28" i="101"/>
  <c r="BC56" i="101"/>
  <c r="BC30" i="101"/>
  <c r="BB33" i="97"/>
  <c r="BB32" i="97"/>
  <c r="BA35" i="97"/>
  <c r="BA55" i="97"/>
  <c r="BA76" i="113"/>
  <c r="BA34" i="101"/>
  <c r="BA52" i="101"/>
  <c r="BA30" i="101"/>
  <c r="AX54" i="97"/>
  <c r="AX32" i="97"/>
  <c r="AW56" i="97"/>
  <c r="AW29" i="97"/>
  <c r="AW36" i="97"/>
  <c r="AT53" i="97"/>
  <c r="AT29" i="97"/>
  <c r="AS35" i="97"/>
  <c r="AS33" i="97"/>
  <c r="AR57" i="97"/>
  <c r="AR30" i="97"/>
  <c r="AE34" i="101"/>
  <c r="AE32" i="101"/>
  <c r="AH36" i="97"/>
  <c r="AH56" i="97"/>
  <c r="AH58" i="97"/>
  <c r="AO53" i="101"/>
  <c r="AO33" i="101"/>
  <c r="AK26" i="101"/>
  <c r="AK30" i="101"/>
  <c r="AJ36" i="97"/>
  <c r="AP29" i="101"/>
  <c r="AJ55" i="97"/>
  <c r="AJ28" i="97"/>
  <c r="BD55" i="101"/>
  <c r="BD33" i="101"/>
  <c r="BD55" i="97"/>
  <c r="BD35" i="97"/>
  <c r="BD32" i="97"/>
  <c r="AA52" i="101"/>
  <c r="AA29" i="101"/>
  <c r="BC34" i="101"/>
  <c r="BC57" i="101"/>
  <c r="BC26" i="101"/>
  <c r="BB59" i="97"/>
  <c r="BB55" i="97"/>
  <c r="BB72" i="113"/>
  <c r="BA27" i="97"/>
  <c r="BA28" i="97"/>
  <c r="BA55" i="101"/>
  <c r="BA28" i="101"/>
  <c r="AX33" i="97"/>
  <c r="AX27" i="97"/>
  <c r="AW34" i="97"/>
  <c r="AW30" i="97"/>
  <c r="AT55" i="97"/>
  <c r="AT31" i="97"/>
  <c r="AS56" i="97"/>
  <c r="AS28" i="97"/>
  <c r="AR55" i="97"/>
  <c r="AR33" i="97"/>
  <c r="AE58" i="101"/>
  <c r="AE57" i="101"/>
  <c r="AH54" i="97"/>
  <c r="AH31" i="97"/>
  <c r="AO56" i="101"/>
  <c r="AO29" i="101"/>
  <c r="AK28" i="101"/>
  <c r="AK34" i="101"/>
  <c r="AJ56" i="97"/>
  <c r="AJ33" i="97"/>
  <c r="AS32" i="97"/>
  <c r="BD31" i="101"/>
  <c r="BD53" i="97"/>
  <c r="BD30" i="97"/>
  <c r="AA56" i="101"/>
  <c r="AA30" i="101"/>
  <c r="BC59" i="101"/>
  <c r="BC32" i="101"/>
  <c r="BC81" i="113"/>
  <c r="BB35" i="97"/>
  <c r="BB28" i="97"/>
  <c r="BB76" i="113"/>
  <c r="BA56" i="97"/>
  <c r="BA29" i="97"/>
  <c r="BA35" i="101"/>
  <c r="BA53" i="101"/>
  <c r="BA33" i="101"/>
  <c r="AX60" i="97"/>
  <c r="AX56" i="97"/>
  <c r="AX31" i="97"/>
  <c r="AW59" i="97"/>
  <c r="AW28" i="97"/>
  <c r="AT27" i="97"/>
  <c r="AT30" i="97"/>
  <c r="AT36" i="97"/>
  <c r="AS60" i="97"/>
  <c r="AS54" i="97"/>
  <c r="AS31" i="97"/>
  <c r="AR54" i="97"/>
  <c r="AR31" i="97"/>
  <c r="AE56" i="101"/>
  <c r="AE30" i="101"/>
  <c r="AH55" i="97"/>
  <c r="AH32" i="97"/>
  <c r="AO52" i="101"/>
  <c r="AO32" i="101"/>
  <c r="AK35" i="101"/>
  <c r="AK54" i="101"/>
  <c r="AK33" i="101"/>
  <c r="AJ59" i="97"/>
  <c r="AJ57" i="97"/>
  <c r="AJ32" i="97"/>
  <c r="BD81" i="113"/>
  <c r="BD26" i="101"/>
  <c r="BD28" i="101"/>
  <c r="BD57" i="97"/>
  <c r="BD34" i="97"/>
  <c r="AA31" i="101"/>
  <c r="BC35" i="101"/>
  <c r="BC31" i="101"/>
  <c r="BB58" i="97"/>
  <c r="BB29" i="97"/>
  <c r="BA58" i="97"/>
  <c r="BA59" i="101"/>
  <c r="BA56" i="101"/>
  <c r="AX55" i="97"/>
  <c r="AW35" i="97"/>
  <c r="AW32" i="97"/>
  <c r="AT59" i="97"/>
  <c r="AT32" i="97"/>
  <c r="AS55" i="97"/>
  <c r="AR27" i="97"/>
  <c r="AE35" i="101"/>
  <c r="AE55" i="101"/>
  <c r="AH34" i="97"/>
  <c r="AO34" i="101"/>
  <c r="AK52" i="101"/>
  <c r="AJ27" i="97"/>
  <c r="AD5" i="66"/>
  <c r="AD136" i="66" s="1"/>
  <c r="BC97" i="102"/>
  <c r="BC62" i="100"/>
  <c r="AF89" i="65"/>
  <c r="AK156" i="66"/>
  <c r="AL81" i="102"/>
  <c r="BD131" i="66"/>
  <c r="AH86" i="65"/>
  <c r="AG159" i="66"/>
  <c r="AZ95" i="102"/>
  <c r="BE122" i="66"/>
  <c r="AW89" i="65"/>
  <c r="AL159" i="66"/>
  <c r="AO87" i="65"/>
  <c r="AM55" i="100"/>
  <c r="AM54" i="100"/>
  <c r="AM51" i="100"/>
  <c r="AM34" i="100"/>
  <c r="AN83" i="100"/>
  <c r="AM83" i="100"/>
  <c r="AM56" i="100"/>
  <c r="AM53" i="100"/>
  <c r="AI35" i="74"/>
  <c r="AY162" i="66"/>
  <c r="AQ163" i="66"/>
  <c r="BD87" i="65"/>
  <c r="BC99" i="65"/>
  <c r="BC87" i="65"/>
  <c r="AC87" i="65"/>
  <c r="BA102" i="65"/>
  <c r="AU87" i="65"/>
  <c r="AV87" i="65"/>
  <c r="AS86" i="65"/>
  <c r="AL86" i="65"/>
  <c r="AM86" i="65"/>
  <c r="AQ86" i="65"/>
  <c r="AE91" i="65"/>
  <c r="AD91" i="65"/>
  <c r="AZ98" i="65"/>
  <c r="AT91" i="65"/>
  <c r="AU91" i="65"/>
  <c r="AL91" i="65"/>
  <c r="AK91" i="65"/>
  <c r="AW163" i="66"/>
  <c r="AV163" i="66"/>
  <c r="AI33" i="74"/>
  <c r="AJ162" i="66"/>
  <c r="AO89" i="65"/>
  <c r="AD143" i="66"/>
  <c r="AE156" i="66" s="1"/>
  <c r="AM52" i="100"/>
  <c r="AU89" i="65"/>
  <c r="AY176" i="66"/>
  <c r="AY163" i="66"/>
  <c r="AZ97" i="65"/>
  <c r="AY85" i="65"/>
  <c r="AI42" i="113"/>
  <c r="AM161" i="66"/>
  <c r="AO161" i="66"/>
  <c r="AU26" i="64"/>
  <c r="AU21" i="64"/>
  <c r="AI36" i="74"/>
  <c r="AM45" i="64"/>
  <c r="AM30" i="64"/>
  <c r="AM22" i="64"/>
  <c r="AM21" i="64"/>
  <c r="AL24" i="64"/>
  <c r="AL29" i="64"/>
  <c r="AM163" i="66"/>
  <c r="AL34" i="74"/>
  <c r="AL33" i="74"/>
  <c r="AI49" i="113"/>
  <c r="AI29" i="76"/>
  <c r="AI32" i="76"/>
  <c r="AW23" i="64"/>
  <c r="AW24" i="64"/>
  <c r="AW26" i="64"/>
  <c r="AW9" i="73"/>
  <c r="AW10" i="73" s="1"/>
  <c r="AW29" i="64"/>
  <c r="AW28" i="64"/>
  <c r="AW27" i="64"/>
  <c r="AW22" i="64"/>
  <c r="AW31" i="64"/>
  <c r="AG17" i="70"/>
  <c r="AG15" i="70"/>
  <c r="AG19" i="70"/>
  <c r="AG20" i="70"/>
  <c r="AG18" i="70"/>
  <c r="AG16" i="70"/>
  <c r="BD90" i="65"/>
  <c r="BC102" i="65"/>
  <c r="BC90" i="65"/>
  <c r="AC27" i="64"/>
  <c r="AW30" i="64"/>
  <c r="AD87" i="65"/>
  <c r="AI56" i="100"/>
  <c r="AI51" i="100"/>
  <c r="AY61" i="100"/>
  <c r="AY60" i="100"/>
  <c r="AY65" i="113"/>
  <c r="AK58" i="100"/>
  <c r="AK63" i="100"/>
  <c r="AK59" i="100"/>
  <c r="AK61" i="100"/>
  <c r="AN67" i="100"/>
  <c r="AN65" i="100"/>
  <c r="AN97" i="100"/>
  <c r="AN66" i="100"/>
  <c r="AG88" i="102"/>
  <c r="AH100" i="102"/>
  <c r="AB84" i="102"/>
  <c r="AB96" i="102"/>
  <c r="AU46" i="100"/>
  <c r="AU48" i="100"/>
  <c r="AV72" i="100"/>
  <c r="AU47" i="100"/>
  <c r="AU40" i="100"/>
  <c r="AI82" i="102"/>
  <c r="AI94" i="102"/>
  <c r="AD44" i="100"/>
  <c r="AD42" i="100"/>
  <c r="AD47" i="100"/>
  <c r="AD46" i="100"/>
  <c r="BB67" i="100"/>
  <c r="BB66" i="100"/>
  <c r="BB65" i="100"/>
  <c r="BB68" i="113"/>
  <c r="BC97" i="100"/>
  <c r="BB67" i="113"/>
  <c r="AH5" i="66"/>
  <c r="AH136" i="66" s="1"/>
  <c r="BA87" i="65"/>
  <c r="BB87" i="65"/>
  <c r="AK45" i="100"/>
  <c r="AK41" i="100"/>
  <c r="AK48" i="100"/>
  <c r="AK46" i="100"/>
  <c r="AC52" i="100"/>
  <c r="AC56" i="100"/>
  <c r="AC54" i="100"/>
  <c r="AC53" i="100"/>
  <c r="AJ48" i="100"/>
  <c r="AJ45" i="100"/>
  <c r="AJ40" i="100"/>
  <c r="AJ46" i="100"/>
  <c r="AU63" i="100"/>
  <c r="AU62" i="100"/>
  <c r="AL59" i="100"/>
  <c r="AL60" i="100"/>
  <c r="AL58" i="100"/>
  <c r="AL62" i="100"/>
  <c r="BA45" i="100"/>
  <c r="BB72" i="100"/>
  <c r="BA41" i="100"/>
  <c r="BA46" i="100"/>
  <c r="BA43" i="100"/>
  <c r="AQ47" i="100"/>
  <c r="AR72" i="100"/>
  <c r="AQ44" i="100"/>
  <c r="AQ59" i="113"/>
  <c r="AQ48" i="100"/>
  <c r="AQ40" i="100"/>
  <c r="AQ46" i="100"/>
  <c r="AO44" i="100"/>
  <c r="AO46" i="100"/>
  <c r="AO47" i="100"/>
  <c r="AO48" i="100"/>
  <c r="AO42" i="100"/>
  <c r="BD88" i="102"/>
  <c r="BA88" i="102"/>
  <c r="AD88" i="102"/>
  <c r="BE88" i="102"/>
  <c r="AX88" i="102"/>
  <c r="AQ88" i="102"/>
  <c r="BA90" i="65"/>
  <c r="AZ51" i="100"/>
  <c r="AZ55" i="100"/>
  <c r="AF47" i="100"/>
  <c r="AF45" i="100"/>
  <c r="AF40" i="100"/>
  <c r="AF46" i="100"/>
  <c r="AK66" i="100"/>
  <c r="AL97" i="100"/>
  <c r="BD82" i="102"/>
  <c r="AE82" i="102"/>
  <c r="BA82" i="102"/>
  <c r="AQ82" i="102"/>
  <c r="BB82" i="102"/>
  <c r="AC82" i="102"/>
  <c r="AN82" i="102"/>
  <c r="AQ88" i="65"/>
  <c r="AR88" i="65"/>
  <c r="AL161" i="66"/>
  <c r="BC163" i="66"/>
  <c r="AJ89" i="65"/>
  <c r="AF41" i="100"/>
  <c r="AJ41" i="100"/>
  <c r="AE52" i="100"/>
  <c r="AF67" i="100"/>
  <c r="AL63" i="100"/>
  <c r="AI87" i="65"/>
  <c r="AC40" i="100"/>
  <c r="AC47" i="100"/>
  <c r="AC42" i="100"/>
  <c r="AC41" i="100"/>
  <c r="AV161" i="66"/>
  <c r="AE53" i="100"/>
  <c r="BD83" i="102"/>
  <c r="BC83" i="102"/>
  <c r="AN53" i="100"/>
  <c r="AN51" i="100"/>
  <c r="AB53" i="100"/>
  <c r="AB51" i="100"/>
  <c r="AQ143" i="66"/>
  <c r="AZ62" i="113"/>
  <c r="AF42" i="100"/>
  <c r="AC51" i="100"/>
  <c r="AE56" i="100"/>
  <c r="BA42" i="100"/>
  <c r="AO45" i="100"/>
  <c r="AK65" i="100"/>
  <c r="AU59" i="100"/>
  <c r="AK47" i="100"/>
  <c r="AU58" i="100"/>
  <c r="AH40" i="64"/>
  <c r="AT87" i="65"/>
  <c r="AL97" i="102"/>
  <c r="BB55" i="100"/>
  <c r="BC83" i="100"/>
  <c r="BB54" i="100"/>
  <c r="BB53" i="100"/>
  <c r="BB49" i="113"/>
  <c r="BB47" i="113"/>
  <c r="AG87" i="65"/>
  <c r="AN160" i="66"/>
  <c r="AE160" i="66"/>
  <c r="BB93" i="102"/>
  <c r="BB34" i="100"/>
  <c r="BB51" i="100"/>
  <c r="BA113" i="66"/>
  <c r="BB29" i="76"/>
  <c r="BE100" i="65"/>
  <c r="BD100" i="65"/>
  <c r="BD150" i="66"/>
  <c r="BD163" i="66" s="1"/>
  <c r="BD113" i="66"/>
  <c r="AN87" i="65"/>
  <c r="AW87" i="65"/>
  <c r="BC31" i="76"/>
  <c r="BC49" i="113"/>
  <c r="BC29" i="76"/>
  <c r="BC113" i="66"/>
  <c r="BD93" i="102"/>
  <c r="BC93" i="102"/>
  <c r="BB6" i="66"/>
  <c r="BB5" i="66" s="1"/>
  <c r="BB136" i="66" s="1"/>
  <c r="BB143" i="66"/>
  <c r="AO88" i="65"/>
  <c r="BB41" i="100"/>
  <c r="BB59" i="113"/>
  <c r="BB49" i="100"/>
  <c r="BB40" i="100"/>
  <c r="BB47" i="100"/>
  <c r="BB46" i="100"/>
  <c r="BB44" i="100"/>
  <c r="BD97" i="102"/>
  <c r="BC85" i="102"/>
  <c r="BC100" i="102"/>
  <c r="BB100" i="102"/>
  <c r="AI88" i="65"/>
  <c r="BD42" i="113"/>
  <c r="BC15" i="64"/>
  <c r="AB113" i="66"/>
  <c r="BD36" i="74"/>
  <c r="AP15" i="64"/>
  <c r="BE162" i="66"/>
  <c r="BE176" i="66"/>
  <c r="AR159" i="66"/>
  <c r="AZ88" i="65"/>
  <c r="AR160" i="66"/>
  <c r="BB63" i="100"/>
  <c r="BC35" i="64"/>
  <c r="BD35" i="64"/>
  <c r="BD95" i="102"/>
  <c r="BD33" i="74"/>
  <c r="AQ29" i="102"/>
  <c r="AQ74" i="102" s="1"/>
  <c r="AQ77" i="102" s="1"/>
  <c r="AK29" i="102"/>
  <c r="AK74" i="102" s="1"/>
  <c r="AK77" i="102" s="1"/>
  <c r="AH29" i="102"/>
  <c r="AH74" i="102" s="1"/>
  <c r="AH77" i="102" s="1"/>
  <c r="AB29" i="102"/>
  <c r="AB74" i="102" s="1"/>
  <c r="AB77" i="102" s="1"/>
  <c r="BD87" i="102"/>
  <c r="BB58" i="100"/>
  <c r="AU113" i="66"/>
  <c r="BD88" i="65"/>
  <c r="BE175" i="66"/>
  <c r="AB39" i="100"/>
  <c r="BB131" i="66"/>
  <c r="AX15" i="64"/>
  <c r="BB13" i="113" s="1"/>
  <c r="BD99" i="102"/>
  <c r="BD6" i="66"/>
  <c r="BD5" i="66" s="1"/>
  <c r="BD136" i="66" s="1"/>
  <c r="BE173" i="66"/>
  <c r="BE72" i="100"/>
  <c r="AM144" i="66"/>
  <c r="AN157" i="66" s="1"/>
  <c r="AM5" i="66"/>
  <c r="AM136" i="66" s="1"/>
  <c r="AC144" i="66"/>
  <c r="AS42" i="113"/>
  <c r="AS34" i="74"/>
  <c r="AS36" i="74"/>
  <c r="AS32" i="74"/>
  <c r="AS33" i="74"/>
  <c r="AF42" i="113"/>
  <c r="AF35" i="74"/>
  <c r="AF36" i="74"/>
  <c r="AF34" i="74"/>
  <c r="AF33" i="74"/>
  <c r="AK151" i="66"/>
  <c r="BB89" i="65"/>
  <c r="BA101" i="65"/>
  <c r="AZ101" i="65"/>
  <c r="AZ80" i="65"/>
  <c r="AZ89" i="65"/>
  <c r="AR85" i="65"/>
  <c r="AS85" i="65"/>
  <c r="S9" i="112"/>
  <c r="AW162" i="66"/>
  <c r="BA162" i="66"/>
  <c r="AZ162" i="66"/>
  <c r="AC162" i="66"/>
  <c r="AL85" i="65"/>
  <c r="AS35" i="74"/>
  <c r="AF32" i="74"/>
  <c r="AU85" i="65"/>
  <c r="AM85" i="65"/>
  <c r="AH49" i="113"/>
  <c r="AH31" i="76"/>
  <c r="AH30" i="76"/>
  <c r="AH32" i="76"/>
  <c r="AT32" i="76"/>
  <c r="AT49" i="113"/>
  <c r="AT30" i="76"/>
  <c r="AT31" i="76"/>
  <c r="AZ49" i="113"/>
  <c r="AZ31" i="76"/>
  <c r="AZ32" i="76"/>
  <c r="AZ47" i="113"/>
  <c r="AZ30" i="76"/>
  <c r="AL157" i="66"/>
  <c r="AD34" i="74"/>
  <c r="AD32" i="74"/>
  <c r="AD33" i="74"/>
  <c r="AD36" i="74"/>
  <c r="AD35" i="74"/>
  <c r="AR42" i="113"/>
  <c r="AR32" i="74"/>
  <c r="AR34" i="74"/>
  <c r="AR36" i="74"/>
  <c r="AR33" i="74"/>
  <c r="BA47" i="113"/>
  <c r="BA31" i="76"/>
  <c r="BA30" i="76"/>
  <c r="BA32" i="76"/>
  <c r="BA49" i="113"/>
  <c r="AH85" i="65"/>
  <c r="AG89" i="65"/>
  <c r="AH89" i="65"/>
  <c r="AV162" i="66"/>
  <c r="AD163" i="66"/>
  <c r="AC163" i="66"/>
  <c r="AD89" i="65"/>
  <c r="AR89" i="65"/>
  <c r="AS89" i="65"/>
  <c r="AN89" i="65"/>
  <c r="AL151" i="66"/>
  <c r="AL162" i="66"/>
  <c r="AM162" i="66"/>
  <c r="AD93" i="102"/>
  <c r="AC93" i="102"/>
  <c r="AC81" i="102"/>
  <c r="AB5" i="65"/>
  <c r="BE43" i="100"/>
  <c r="BE49" i="100"/>
  <c r="AA6" i="102"/>
  <c r="AC6" i="102"/>
  <c r="BE40" i="64"/>
  <c r="BE44" i="100"/>
  <c r="BE51" i="100"/>
  <c r="BE116" i="100"/>
  <c r="BE97" i="100"/>
  <c r="AV29" i="102"/>
  <c r="AV74" i="102" s="1"/>
  <c r="AV77" i="102" s="1"/>
  <c r="AS29" i="102"/>
  <c r="AS74" i="102" s="1"/>
  <c r="AM29" i="102"/>
  <c r="AM74" i="102" s="1"/>
  <c r="AM77" i="102" s="1"/>
  <c r="AG29" i="102"/>
  <c r="AG74" i="102" s="1"/>
  <c r="BE54" i="64"/>
  <c r="BE45" i="100"/>
  <c r="BE52" i="100"/>
  <c r="AQ85" i="65"/>
  <c r="AB6" i="102"/>
  <c r="BE5" i="66"/>
  <c r="BE136" i="66" s="1"/>
  <c r="AR29" i="102"/>
  <c r="AR74" i="102" s="1"/>
  <c r="AI29" i="102"/>
  <c r="AI74" i="102" s="1"/>
  <c r="BE31" i="76"/>
  <c r="BE42" i="100"/>
  <c r="BE48" i="100"/>
  <c r="AF73" i="65"/>
  <c r="AW85" i="65"/>
  <c r="BE174" i="66"/>
  <c r="AY174" i="66"/>
  <c r="BC174" i="66"/>
  <c r="AZ174" i="66"/>
  <c r="BA174" i="66"/>
  <c r="BD174" i="66"/>
  <c r="D24" i="112"/>
  <c r="AX161" i="66"/>
  <c r="BB174" i="66"/>
  <c r="AY161" i="66"/>
  <c r="AV157" i="66"/>
  <c r="AV151" i="66"/>
  <c r="AI86" i="65"/>
  <c r="AR163" i="66"/>
  <c r="AK87" i="65"/>
  <c r="AW113" i="66"/>
  <c r="AC29" i="102"/>
  <c r="AV113" i="66"/>
  <c r="BE15" i="64"/>
  <c r="BE29" i="76"/>
  <c r="BE130" i="100"/>
  <c r="AD85" i="65"/>
  <c r="AI90" i="65"/>
  <c r="BE34" i="74"/>
  <c r="AZ86" i="65"/>
  <c r="AC86" i="65"/>
  <c r="AO113" i="66"/>
  <c r="AI113" i="66"/>
  <c r="AU6" i="102"/>
  <c r="AO6" i="102"/>
  <c r="AI6" i="102"/>
  <c r="BE36" i="74"/>
  <c r="AV85" i="65"/>
  <c r="AH163" i="66"/>
  <c r="BA6" i="102"/>
  <c r="AY29" i="102"/>
  <c r="AY74" i="102" s="1"/>
  <c r="AY77" i="102" s="1"/>
  <c r="BE35" i="74"/>
  <c r="AP34" i="100"/>
  <c r="BD34" i="100"/>
  <c r="AZ158" i="66"/>
  <c r="AZ171" i="66"/>
  <c r="AN161" i="66"/>
  <c r="AO85" i="65"/>
  <c r="AN85" i="65"/>
  <c r="AE80" i="65"/>
  <c r="AH151" i="66"/>
  <c r="AH157" i="66"/>
  <c r="AI157" i="66"/>
  <c r="AT151" i="66"/>
  <c r="AW157" i="66"/>
  <c r="AX157" i="66"/>
  <c r="AG158" i="66"/>
  <c r="AG151" i="66"/>
  <c r="AZ170" i="66"/>
  <c r="BA157" i="66"/>
  <c r="AU161" i="66"/>
  <c r="AG47" i="100"/>
  <c r="AG44" i="100"/>
  <c r="AG62" i="100"/>
  <c r="AQ55" i="100"/>
  <c r="BA86" i="65"/>
  <c r="AY160" i="66"/>
  <c r="AK160" i="66"/>
  <c r="BD96" i="102"/>
  <c r="BC96" i="102"/>
  <c r="AS31" i="64"/>
  <c r="AZ52" i="100"/>
  <c r="AG48" i="100"/>
  <c r="AG42" i="100"/>
  <c r="AG59" i="100"/>
  <c r="AQ56" i="100"/>
  <c r="AT88" i="65"/>
  <c r="AZ100" i="65"/>
  <c r="BA88" i="65"/>
  <c r="AS26" i="64"/>
  <c r="AY5" i="66"/>
  <c r="AY136" i="66" s="1"/>
  <c r="AI162" i="66"/>
  <c r="AZ53" i="100"/>
  <c r="AG41" i="100"/>
  <c r="AG61" i="100"/>
  <c r="AQ53" i="100"/>
  <c r="AH88" i="65"/>
  <c r="AU88" i="65"/>
  <c r="AL160" i="66"/>
  <c r="AS160" i="66"/>
  <c r="AZ160" i="66"/>
  <c r="AF160" i="66"/>
  <c r="AK161" i="66"/>
  <c r="AQ62" i="113"/>
  <c r="AZ54" i="100"/>
  <c r="AG40" i="100"/>
  <c r="AG60" i="100"/>
  <c r="AQ52" i="100"/>
  <c r="AC88" i="65"/>
  <c r="AN88" i="65"/>
  <c r="AH87" i="65"/>
  <c r="BC35" i="74"/>
  <c r="BC36" i="74"/>
  <c r="BC39" i="113"/>
  <c r="BC42" i="113"/>
  <c r="BC33" i="74"/>
  <c r="BC34" i="74"/>
  <c r="BC19" i="70"/>
  <c r="BC17" i="70"/>
  <c r="BC16" i="70"/>
  <c r="BC15" i="70"/>
  <c r="BC20" i="70"/>
  <c r="AF157" i="66"/>
  <c r="BB34" i="74"/>
  <c r="BB36" i="74"/>
  <c r="BB35" i="74"/>
  <c r="BC49" i="100"/>
  <c r="BC40" i="100"/>
  <c r="BC48" i="100"/>
  <c r="BC42" i="100"/>
  <c r="BC44" i="100"/>
  <c r="BC72" i="100"/>
  <c r="BC43" i="100"/>
  <c r="BC34" i="100"/>
  <c r="BC59" i="113"/>
  <c r="BD17" i="70"/>
  <c r="BD19" i="70"/>
  <c r="BD20" i="70"/>
  <c r="AJ113" i="66"/>
  <c r="BC60" i="100"/>
  <c r="AX6" i="102"/>
  <c r="AG6" i="102"/>
  <c r="AE29" i="102"/>
  <c r="AE74" i="102" s="1"/>
  <c r="AA34" i="100"/>
  <c r="BE105" i="100"/>
  <c r="BB115" i="66"/>
  <c r="AJ5" i="65"/>
  <c r="BC59" i="100"/>
  <c r="BD29" i="102"/>
  <c r="BD74" i="102" s="1"/>
  <c r="BE98" i="102" s="1"/>
  <c r="BC6" i="102"/>
  <c r="BA29" i="102"/>
  <c r="AP29" i="102"/>
  <c r="AP74" i="102" s="1"/>
  <c r="AJ29" i="102"/>
  <c r="AJ74" i="102" s="1"/>
  <c r="AD29" i="102"/>
  <c r="AD74" i="102" s="1"/>
  <c r="BE6" i="65"/>
  <c r="BE5" i="65" s="1"/>
  <c r="BE30" i="76"/>
  <c r="BE64" i="100"/>
  <c r="BE34" i="100"/>
  <c r="AX29" i="102"/>
  <c r="AX74" i="102" s="1"/>
  <c r="AP6" i="102"/>
  <c r="AL29" i="102"/>
  <c r="AL74" i="102" s="1"/>
  <c r="AF29" i="102"/>
  <c r="AF74" i="102" s="1"/>
  <c r="AQ6" i="102"/>
  <c r="AQ58" i="102" s="1"/>
  <c r="AK113" i="66"/>
  <c r="AE113" i="66"/>
  <c r="AZ113" i="66"/>
  <c r="AL113" i="66"/>
  <c r="BC115" i="66"/>
  <c r="AY5" i="65"/>
  <c r="BB29" i="102"/>
  <c r="BB74" i="102" s="1"/>
  <c r="BB77" i="102" s="1"/>
  <c r="AZ29" i="102"/>
  <c r="AZ74" i="102" s="1"/>
  <c r="AW29" i="102"/>
  <c r="AW74" i="102" s="1"/>
  <c r="BE115" i="66"/>
  <c r="AX34" i="100"/>
  <c r="AF158" i="66"/>
  <c r="AI158" i="66"/>
  <c r="AH158" i="66"/>
  <c r="BC5" i="66"/>
  <c r="BC136" i="66" s="1"/>
  <c r="BC144" i="66"/>
  <c r="BA161" i="66"/>
  <c r="AQ158" i="66"/>
  <c r="AC161" i="66"/>
  <c r="AE5" i="65"/>
  <c r="BC55" i="100"/>
  <c r="BD16" i="70"/>
  <c r="AK5" i="65"/>
  <c r="AT5" i="65"/>
  <c r="AW6" i="102"/>
  <c r="AV6" i="102"/>
  <c r="AR6" i="102"/>
  <c r="AQ113" i="66"/>
  <c r="BD115" i="66"/>
  <c r="BD15" i="70"/>
  <c r="AA29" i="102"/>
  <c r="AY6" i="102"/>
  <c r="AU29" i="102"/>
  <c r="AN29" i="102"/>
  <c r="AN74" i="102" s="1"/>
  <c r="AK6" i="102"/>
  <c r="AJ6" i="102"/>
  <c r="AF6" i="102"/>
  <c r="BE131" i="66"/>
  <c r="BE113" i="66"/>
  <c r="AH5" i="65"/>
  <c r="BB6" i="102"/>
  <c r="AT6" i="102"/>
  <c r="AM6" i="102"/>
  <c r="AE6" i="102"/>
  <c r="AY113" i="66"/>
  <c r="AT113" i="66"/>
  <c r="AM113" i="66"/>
  <c r="AG113" i="66"/>
  <c r="AO5" i="65"/>
  <c r="AV5" i="65"/>
  <c r="BA5" i="65"/>
  <c r="AH6" i="102"/>
  <c r="F26" i="112"/>
  <c r="U26" i="112" s="1"/>
  <c r="AS113" i="66"/>
  <c r="AF113" i="66"/>
  <c r="BD72" i="100"/>
  <c r="BD18" i="70"/>
  <c r="BC29" i="102"/>
  <c r="AZ6" i="102"/>
  <c r="AT29" i="102"/>
  <c r="AT74" i="102" s="1"/>
  <c r="AS6" i="102"/>
  <c r="AO29" i="102"/>
  <c r="AL6" i="102"/>
  <c r="AD6" i="102"/>
  <c r="BD162" i="66"/>
  <c r="AD113" i="66"/>
  <c r="BC54" i="100"/>
  <c r="BD6" i="102"/>
  <c r="AN6" i="102"/>
  <c r="F24" i="112"/>
  <c r="U24" i="112" s="1"/>
  <c r="BE80" i="65"/>
  <c r="AK158" i="66"/>
  <c r="AU158" i="66"/>
  <c r="AT158" i="66"/>
  <c r="AG157" i="66"/>
  <c r="AL158" i="66"/>
  <c r="AM158" i="66"/>
  <c r="BA158" i="66"/>
  <c r="BA171" i="66"/>
  <c r="BB158" i="66"/>
  <c r="AP157" i="66"/>
  <c r="AO157" i="66"/>
  <c r="AN158" i="66"/>
  <c r="AR158" i="66"/>
  <c r="AS158" i="66"/>
  <c r="AJ158" i="66"/>
  <c r="AE158" i="66"/>
  <c r="AD158" i="66"/>
  <c r="AP158" i="66"/>
  <c r="AO158" i="66"/>
  <c r="AB90" i="65"/>
  <c r="BB144" i="66"/>
  <c r="BB33" i="74"/>
  <c r="BB31" i="76"/>
  <c r="BB42" i="113"/>
  <c r="BB16" i="70"/>
  <c r="BB17" i="70"/>
  <c r="BC41" i="100"/>
  <c r="BC47" i="100"/>
  <c r="BC53" i="100"/>
  <c r="BD83" i="100"/>
  <c r="AG5" i="65"/>
  <c r="AZ5" i="65"/>
  <c r="BD94" i="102"/>
  <c r="BE170" i="66"/>
  <c r="BE157" i="66"/>
  <c r="BB5" i="65"/>
  <c r="BD73" i="65"/>
  <c r="BE85" i="65" s="1"/>
  <c r="BB15" i="70"/>
  <c r="AM5" i="65"/>
  <c r="AQ5" i="65"/>
  <c r="AS5" i="65"/>
  <c r="BB32" i="74"/>
  <c r="BB32" i="76"/>
  <c r="BD100" i="102"/>
  <c r="BB19" i="70"/>
  <c r="BB113" i="66"/>
  <c r="BC46" i="100"/>
  <c r="BC51" i="100"/>
  <c r="BE96" i="65"/>
  <c r="AX80" i="65"/>
  <c r="AX151" i="66"/>
  <c r="BB30" i="76"/>
  <c r="BE97" i="65"/>
  <c r="AH84" i="65" l="1"/>
  <c r="AD50" i="100"/>
  <c r="BE21" i="64"/>
  <c r="BE59" i="64"/>
  <c r="BE45" i="64"/>
  <c r="AM57" i="100"/>
  <c r="AA39" i="100"/>
  <c r="AB22" i="64"/>
  <c r="BE57" i="100"/>
  <c r="AV64" i="100"/>
  <c r="AU50" i="100"/>
  <c r="AD21" i="70"/>
  <c r="AD9" i="73"/>
  <c r="AD10" i="73" s="1"/>
  <c r="BD22" i="64"/>
  <c r="BD31" i="64"/>
  <c r="BD9" i="73"/>
  <c r="BD10" i="73" s="1"/>
  <c r="BD29" i="64"/>
  <c r="BD24" i="64"/>
  <c r="BD30" i="64"/>
  <c r="BD21" i="64"/>
  <c r="BD23" i="64"/>
  <c r="BD28" i="64"/>
  <c r="AW39" i="100"/>
  <c r="BD26" i="64"/>
  <c r="AO84" i="65"/>
  <c r="AY151" i="66"/>
  <c r="BD8" i="113"/>
  <c r="BD25" i="64"/>
  <c r="BD64" i="100"/>
  <c r="AR57" i="100"/>
  <c r="AO21" i="70"/>
  <c r="BC13" i="113"/>
  <c r="AW21" i="70"/>
  <c r="AT84" i="65"/>
  <c r="AR21" i="70"/>
  <c r="AC28" i="64"/>
  <c r="AD22" i="64"/>
  <c r="AD29" i="64"/>
  <c r="AI21" i="70"/>
  <c r="AE45" i="64"/>
  <c r="AD24" i="64"/>
  <c r="AO28" i="64"/>
  <c r="AO29" i="64"/>
  <c r="AD5" i="118"/>
  <c r="AD30" i="64"/>
  <c r="AD31" i="64"/>
  <c r="AO25" i="64"/>
  <c r="AD5" i="117"/>
  <c r="AE18" i="117" s="1"/>
  <c r="AO26" i="64"/>
  <c r="AD23" i="64"/>
  <c r="AO21" i="64"/>
  <c r="AO22" i="64"/>
  <c r="AD27" i="64"/>
  <c r="BA64" i="100"/>
  <c r="AD21" i="64"/>
  <c r="AG50" i="100"/>
  <c r="AJ64" i="100"/>
  <c r="AZ21" i="70"/>
  <c r="AD25" i="64"/>
  <c r="AD28" i="64"/>
  <c r="AO30" i="64"/>
  <c r="AO24" i="64"/>
  <c r="AO23" i="64"/>
  <c r="AK84" i="65"/>
  <c r="AJ84" i="65"/>
  <c r="AL37" i="74"/>
  <c r="AB64" i="100"/>
  <c r="AU21" i="70"/>
  <c r="BA21" i="70"/>
  <c r="AC21" i="70"/>
  <c r="AX21" i="70"/>
  <c r="AW57" i="100"/>
  <c r="AP50" i="100"/>
  <c r="AB13" i="113"/>
  <c r="AH64" i="100"/>
  <c r="BE13" i="113"/>
  <c r="AY156" i="66"/>
  <c r="AL21" i="70"/>
  <c r="AO64" i="100"/>
  <c r="AE64" i="100"/>
  <c r="AK21" i="70"/>
  <c r="AI84" i="65"/>
  <c r="AH80" i="65"/>
  <c r="AH31" i="113" s="1"/>
  <c r="AB21" i="64"/>
  <c r="BE104" i="65"/>
  <c r="AC80" i="65"/>
  <c r="AC92" i="65" s="1"/>
  <c r="AC84" i="65"/>
  <c r="AY31" i="113"/>
  <c r="AY104" i="65"/>
  <c r="AB31" i="113"/>
  <c r="AS57" i="100"/>
  <c r="AQ64" i="100"/>
  <c r="AF50" i="100"/>
  <c r="AQ37" i="74"/>
  <c r="BB37" i="74"/>
  <c r="BA37" i="74"/>
  <c r="AI58" i="102"/>
  <c r="AN39" i="100"/>
  <c r="BA57" i="100"/>
  <c r="BD77" i="102"/>
  <c r="BE101" i="102" s="1"/>
  <c r="AD37" i="74"/>
  <c r="AS9" i="73"/>
  <c r="AS10" i="73" s="1"/>
  <c r="AP37" i="74"/>
  <c r="AS22" i="64"/>
  <c r="AG37" i="74"/>
  <c r="BE37" i="74"/>
  <c r="AS30" i="64"/>
  <c r="AS28" i="64"/>
  <c r="AS27" i="64"/>
  <c r="AU24" i="64"/>
  <c r="AS5" i="118"/>
  <c r="AV39" i="100"/>
  <c r="AK50" i="100"/>
  <c r="AQ57" i="100"/>
  <c r="AM39" i="100"/>
  <c r="AP57" i="100"/>
  <c r="BC37" i="74"/>
  <c r="AU23" i="64"/>
  <c r="AU5" i="117"/>
  <c r="AU8" i="117" s="1"/>
  <c r="AS5" i="117"/>
  <c r="AS23" i="64"/>
  <c r="AS21" i="64"/>
  <c r="BC64" i="100"/>
  <c r="AJ57" i="100"/>
  <c r="AT39" i="100"/>
  <c r="AR50" i="100"/>
  <c r="AE39" i="100"/>
  <c r="AL64" i="100"/>
  <c r="AY50" i="100"/>
  <c r="AX39" i="100"/>
  <c r="BD50" i="100"/>
  <c r="AG64" i="100"/>
  <c r="AZ37" i="74"/>
  <c r="AB37" i="74"/>
  <c r="AH37" i="74"/>
  <c r="AO37" i="74"/>
  <c r="AF37" i="74"/>
  <c r="AE37" i="74"/>
  <c r="AU37" i="74"/>
  <c r="AS37" i="74"/>
  <c r="AW37" i="74"/>
  <c r="AN37" i="74"/>
  <c r="AJ37" i="74"/>
  <c r="AV37" i="74"/>
  <c r="AK37" i="74"/>
  <c r="AT37" i="74"/>
  <c r="BD37" i="74"/>
  <c r="AX37" i="74"/>
  <c r="AY37" i="74"/>
  <c r="AM37" i="74"/>
  <c r="AR37" i="74"/>
  <c r="AI37" i="74"/>
  <c r="AA33" i="76"/>
  <c r="AR33" i="76"/>
  <c r="AH33" i="76"/>
  <c r="AK33" i="76"/>
  <c r="AG33" i="76"/>
  <c r="BC33" i="76"/>
  <c r="AV33" i="76"/>
  <c r="AJ33" i="76"/>
  <c r="AF33" i="76"/>
  <c r="AU33" i="76"/>
  <c r="AN33" i="76"/>
  <c r="BD33" i="76"/>
  <c r="AI33" i="76"/>
  <c r="AC33" i="76"/>
  <c r="AD33" i="76"/>
  <c r="BA33" i="76"/>
  <c r="AT33" i="76"/>
  <c r="AO33" i="76"/>
  <c r="AQ33" i="76"/>
  <c r="AB33" i="76"/>
  <c r="BB33" i="76"/>
  <c r="AL33" i="76"/>
  <c r="AZ33" i="76"/>
  <c r="BE33" i="76"/>
  <c r="AS33" i="76"/>
  <c r="AW33" i="76"/>
  <c r="AP33" i="76"/>
  <c r="BE156" i="66"/>
  <c r="F19" i="112"/>
  <c r="BE169" i="66"/>
  <c r="AZ164" i="66"/>
  <c r="AI57" i="100"/>
  <c r="AA57" i="100"/>
  <c r="AD101" i="100"/>
  <c r="AV50" i="100"/>
  <c r="AX64" i="100"/>
  <c r="AA64" i="100"/>
  <c r="AB26" i="97"/>
  <c r="AC26" i="97"/>
  <c r="AM25" i="101"/>
  <c r="AM51" i="101"/>
  <c r="BB51" i="101"/>
  <c r="AX25" i="101"/>
  <c r="AG52" i="97"/>
  <c r="AB52" i="97"/>
  <c r="AE52" i="97"/>
  <c r="AZ51" i="101"/>
  <c r="AD26" i="97"/>
  <c r="AW51" i="101"/>
  <c r="AC52" i="97"/>
  <c r="AN21" i="70"/>
  <c r="AB58" i="102"/>
  <c r="AJ31" i="64"/>
  <c r="AK101" i="100"/>
  <c r="AJ29" i="64"/>
  <c r="AA50" i="100"/>
  <c r="AM64" i="100"/>
  <c r="AZ57" i="100"/>
  <c r="AT24" i="64"/>
  <c r="AS50" i="100"/>
  <c r="AJ45" i="64"/>
  <c r="AJ25" i="64"/>
  <c r="AJ30" i="64"/>
  <c r="AV45" i="64"/>
  <c r="BA26" i="64"/>
  <c r="BA25" i="64"/>
  <c r="BA27" i="64"/>
  <c r="BA8" i="113"/>
  <c r="BA23" i="64"/>
  <c r="BA30" i="64"/>
  <c r="BA24" i="64"/>
  <c r="BA28" i="64"/>
  <c r="BA9" i="73"/>
  <c r="BA10" i="73" s="1"/>
  <c r="AJ9" i="73"/>
  <c r="AJ10" i="73" s="1"/>
  <c r="AJ24" i="64"/>
  <c r="BA22" i="64"/>
  <c r="BD151" i="66"/>
  <c r="BE164" i="66" s="1"/>
  <c r="AJ28" i="64"/>
  <c r="AL45" i="64"/>
  <c r="BA31" i="64"/>
  <c r="AQ26" i="64"/>
  <c r="BA5" i="118"/>
  <c r="BA8" i="118" s="1"/>
  <c r="AG58" i="102"/>
  <c r="AJ26" i="64"/>
  <c r="BA29" i="64"/>
  <c r="BA5" i="117"/>
  <c r="BA8" i="117" s="1"/>
  <c r="BA21" i="64"/>
  <c r="AJ22" i="64"/>
  <c r="AJ27" i="64"/>
  <c r="AJ23" i="64"/>
  <c r="BA45" i="64"/>
  <c r="AD52" i="97"/>
  <c r="AE26" i="97"/>
  <c r="AN25" i="101"/>
  <c r="AL51" i="101"/>
  <c r="AO26" i="97"/>
  <c r="AD51" i="101"/>
  <c r="AD25" i="101"/>
  <c r="AZ25" i="101"/>
  <c r="AM52" i="97"/>
  <c r="AC51" i="101"/>
  <c r="AW25" i="101"/>
  <c r="AS64" i="100"/>
  <c r="BE23" i="64"/>
  <c r="AC9" i="73"/>
  <c r="AC10" i="73" s="1"/>
  <c r="AT26" i="64"/>
  <c r="AZ21" i="64"/>
  <c r="AY26" i="64"/>
  <c r="AQ29" i="64"/>
  <c r="AS39" i="100"/>
  <c r="AD57" i="100"/>
  <c r="AW50" i="100"/>
  <c r="AC64" i="100"/>
  <c r="BA50" i="100"/>
  <c r="AF164" i="66"/>
  <c r="AY84" i="65"/>
  <c r="AC25" i="64"/>
  <c r="AQ23" i="64"/>
  <c r="AT21" i="64"/>
  <c r="BD5" i="113"/>
  <c r="AD45" i="64"/>
  <c r="AC21" i="64"/>
  <c r="AQ22" i="64"/>
  <c r="AQ30" i="64"/>
  <c r="AU45" i="64"/>
  <c r="AT45" i="64"/>
  <c r="AC26" i="64"/>
  <c r="AQ25" i="64"/>
  <c r="AT9" i="73"/>
  <c r="AT10" i="73" s="1"/>
  <c r="AT28" i="64"/>
  <c r="AT5" i="118"/>
  <c r="AC22" i="64"/>
  <c r="AQ31" i="64"/>
  <c r="AT31" i="64"/>
  <c r="AQ27" i="64"/>
  <c r="AT5" i="117"/>
  <c r="AQ24" i="64"/>
  <c r="AT23" i="64"/>
  <c r="AT25" i="64"/>
  <c r="AQ28" i="64"/>
  <c r="AT30" i="64"/>
  <c r="AT27" i="64"/>
  <c r="AT29" i="64"/>
  <c r="BE26" i="64"/>
  <c r="AZ45" i="64"/>
  <c r="AI52" i="97"/>
  <c r="AT51" i="101"/>
  <c r="BE5" i="118"/>
  <c r="BE5" i="117"/>
  <c r="BC5" i="118"/>
  <c r="BC5" i="117"/>
  <c r="AG45" i="64"/>
  <c r="AF5" i="118"/>
  <c r="AF5" i="117"/>
  <c r="AO31" i="64"/>
  <c r="AO5" i="117"/>
  <c r="AO5" i="118"/>
  <c r="AI8" i="118"/>
  <c r="AQ9" i="73"/>
  <c r="AQ10" i="73" s="1"/>
  <c r="AQ5" i="118"/>
  <c r="AQ5" i="117"/>
  <c r="AL50" i="100"/>
  <c r="AW8" i="118"/>
  <c r="AV5" i="118"/>
  <c r="AV5" i="117"/>
  <c r="AW18" i="117" s="1"/>
  <c r="AK22" i="64"/>
  <c r="AK5" i="117"/>
  <c r="AK5" i="118"/>
  <c r="BB30" i="64"/>
  <c r="BB5" i="117"/>
  <c r="BB5" i="118"/>
  <c r="AW8" i="117"/>
  <c r="AP5" i="118"/>
  <c r="AP5" i="117"/>
  <c r="AC45" i="64"/>
  <c r="AB5" i="117"/>
  <c r="AB5" i="118"/>
  <c r="AM8" i="117"/>
  <c r="AM8" i="118"/>
  <c r="AS8" i="117"/>
  <c r="BD45" i="64"/>
  <c r="AN21" i="64"/>
  <c r="AN5" i="118"/>
  <c r="AN5" i="117"/>
  <c r="AY27" i="64"/>
  <c r="AY5" i="118"/>
  <c r="AY5" i="117"/>
  <c r="AC5" i="117"/>
  <c r="AD18" i="117" s="1"/>
  <c r="AC5" i="118"/>
  <c r="BD5" i="118"/>
  <c r="BD5" i="117"/>
  <c r="AU8" i="118"/>
  <c r="AH5" i="118"/>
  <c r="AH5" i="117"/>
  <c r="AI18" i="117" s="1"/>
  <c r="AG5" i="118"/>
  <c r="AG5" i="117"/>
  <c r="AJ5" i="117"/>
  <c r="AJ5" i="118"/>
  <c r="AZ5" i="117"/>
  <c r="AZ5" i="118"/>
  <c r="AL26" i="64"/>
  <c r="AL5" i="117"/>
  <c r="AM18" i="117" s="1"/>
  <c r="AL5" i="118"/>
  <c r="AM18" i="118" s="1"/>
  <c r="AE8" i="117"/>
  <c r="AX5" i="118"/>
  <c r="AX5" i="117"/>
  <c r="AR27" i="64"/>
  <c r="AR5" i="117"/>
  <c r="AR5" i="118"/>
  <c r="AE21" i="70"/>
  <c r="AI8" i="117"/>
  <c r="AN26" i="97"/>
  <c r="AU52" i="97"/>
  <c r="AU26" i="97"/>
  <c r="AN52" i="97"/>
  <c r="AG26" i="97"/>
  <c r="AX51" i="101"/>
  <c r="AJ51" i="101"/>
  <c r="AB51" i="101"/>
  <c r="AJ25" i="101"/>
  <c r="AL52" i="97"/>
  <c r="AS51" i="101"/>
  <c r="AI26" i="97"/>
  <c r="AP51" i="101"/>
  <c r="AM26" i="97"/>
  <c r="AB25" i="101"/>
  <c r="AO52" i="97"/>
  <c r="AC25" i="101"/>
  <c r="AV25" i="101"/>
  <c r="AF52" i="97"/>
  <c r="AL25" i="101"/>
  <c r="AN51" i="101"/>
  <c r="AQ51" i="101"/>
  <c r="AT25" i="101"/>
  <c r="BB25" i="101"/>
  <c r="AL26" i="97"/>
  <c r="AQ25" i="101"/>
  <c r="BE26" i="97"/>
  <c r="AF26" i="97"/>
  <c r="AU7" i="118"/>
  <c r="AU7" i="117"/>
  <c r="BC7" i="118"/>
  <c r="BC7" i="117"/>
  <c r="AM7" i="118"/>
  <c r="AM7" i="117"/>
  <c r="BB23" i="64"/>
  <c r="AG7" i="118"/>
  <c r="AG7" i="117"/>
  <c r="AK26" i="64"/>
  <c r="BB28" i="64"/>
  <c r="BB31" i="64"/>
  <c r="AR21" i="64"/>
  <c r="AZ52" i="97"/>
  <c r="AD19" i="117"/>
  <c r="AD9" i="117"/>
  <c r="AE19" i="117"/>
  <c r="AE9" i="117"/>
  <c r="AN9" i="118"/>
  <c r="AN19" i="118"/>
  <c r="AQ19" i="117"/>
  <c r="AQ9" i="117"/>
  <c r="AI9" i="118"/>
  <c r="AI19" i="118"/>
  <c r="AC9" i="117"/>
  <c r="AC19" i="117"/>
  <c r="AZ7" i="118"/>
  <c r="AZ7" i="117"/>
  <c r="AY7" i="117"/>
  <c r="AY7" i="118"/>
  <c r="BA7" i="118"/>
  <c r="BA7" i="117"/>
  <c r="AH7" i="117"/>
  <c r="AH7" i="118"/>
  <c r="AT7" i="118"/>
  <c r="AT7" i="117"/>
  <c r="AJ7" i="118"/>
  <c r="AJ7" i="117"/>
  <c r="AK27" i="64"/>
  <c r="BB22" i="64"/>
  <c r="AE57" i="100"/>
  <c r="BC9" i="117"/>
  <c r="BC19" i="117"/>
  <c r="BC28" i="117"/>
  <c r="AW9" i="118"/>
  <c r="AW19" i="118"/>
  <c r="AG9" i="118"/>
  <c r="AG19" i="118"/>
  <c r="AQ9" i="118"/>
  <c r="AQ19" i="118"/>
  <c r="AP9" i="118"/>
  <c r="AP19" i="118"/>
  <c r="AS19" i="117"/>
  <c r="AS9" i="117"/>
  <c r="BB19" i="117"/>
  <c r="BB9" i="117"/>
  <c r="BB28" i="117"/>
  <c r="BC9" i="118"/>
  <c r="BC19" i="118"/>
  <c r="BC29" i="118"/>
  <c r="AW19" i="117"/>
  <c r="AW9" i="117"/>
  <c r="AG19" i="117"/>
  <c r="AG9" i="117"/>
  <c r="AR19" i="117"/>
  <c r="AR9" i="117"/>
  <c r="AS19" i="118"/>
  <c r="AS9" i="118"/>
  <c r="BB29" i="118"/>
  <c r="BB19" i="118"/>
  <c r="BB9" i="118"/>
  <c r="AP9" i="117"/>
  <c r="AP19" i="117"/>
  <c r="BD7" i="118"/>
  <c r="BD7" i="117"/>
  <c r="AO7" i="118"/>
  <c r="AO7" i="117"/>
  <c r="BE7" i="118"/>
  <c r="BE7" i="117"/>
  <c r="AB7" i="118"/>
  <c r="AB7" i="117"/>
  <c r="AK25" i="64"/>
  <c r="AT156" i="66"/>
  <c r="AI151" i="66"/>
  <c r="AJ164" i="66" s="1"/>
  <c r="AI156" i="66"/>
  <c r="AL19" i="117"/>
  <c r="AL9" i="117"/>
  <c r="AM19" i="117"/>
  <c r="AM9" i="117"/>
  <c r="AO9" i="118"/>
  <c r="AO19" i="118"/>
  <c r="BD19" i="117"/>
  <c r="BD28" i="117"/>
  <c r="BD9" i="117"/>
  <c r="AY9" i="117"/>
  <c r="AY19" i="117"/>
  <c r="AY28" i="117"/>
  <c r="AR19" i="118"/>
  <c r="AR9" i="118"/>
  <c r="AB9" i="117"/>
  <c r="AK19" i="117"/>
  <c r="AK9" i="117"/>
  <c r="AC7" i="118"/>
  <c r="AC7" i="117"/>
  <c r="AF7" i="118"/>
  <c r="AF7" i="117"/>
  <c r="AK28" i="64"/>
  <c r="AK29" i="64"/>
  <c r="AH51" i="101"/>
  <c r="AW7" i="118"/>
  <c r="AW7" i="117"/>
  <c r="BB5" i="113"/>
  <c r="AD7" i="118"/>
  <c r="AD7" i="117"/>
  <c r="AR7" i="118"/>
  <c r="AR7" i="117"/>
  <c r="AX7" i="117"/>
  <c r="AX7" i="118"/>
  <c r="AL9" i="118"/>
  <c r="AL19" i="118"/>
  <c r="AM9" i="118"/>
  <c r="AM19" i="118"/>
  <c r="AO19" i="117"/>
  <c r="AO9" i="117"/>
  <c r="BD9" i="118"/>
  <c r="BD19" i="118"/>
  <c r="BD29" i="118"/>
  <c r="AY29" i="118"/>
  <c r="AY19" i="118"/>
  <c r="AY9" i="118"/>
  <c r="BA9" i="117"/>
  <c r="BA19" i="117"/>
  <c r="BA28" i="117"/>
  <c r="AK19" i="118"/>
  <c r="AK9" i="118"/>
  <c r="AE7" i="118"/>
  <c r="AE7" i="117"/>
  <c r="AS7" i="118"/>
  <c r="AS7" i="117"/>
  <c r="BB7" i="118"/>
  <c r="BB7" i="117"/>
  <c r="BE163" i="66"/>
  <c r="AK23" i="64"/>
  <c r="AK24" i="64"/>
  <c r="AI51" i="101"/>
  <c r="AS25" i="101"/>
  <c r="AL7" i="118"/>
  <c r="AL7" i="117"/>
  <c r="BB9" i="73"/>
  <c r="BB10" i="73" s="1"/>
  <c r="AF19" i="117"/>
  <c r="AF9" i="117"/>
  <c r="AZ19" i="117"/>
  <c r="AZ28" i="117"/>
  <c r="AZ9" i="117"/>
  <c r="BA19" i="118"/>
  <c r="BA9" i="118"/>
  <c r="BA29" i="118"/>
  <c r="BE9" i="118"/>
  <c r="BE19" i="118"/>
  <c r="BE29" i="118"/>
  <c r="AV7" i="118"/>
  <c r="AV7" i="117"/>
  <c r="AQ7" i="117"/>
  <c r="AQ7" i="118"/>
  <c r="AS58" i="102"/>
  <c r="AK45" i="64"/>
  <c r="AK30" i="64"/>
  <c r="BB21" i="64"/>
  <c r="BB26" i="64"/>
  <c r="AJ101" i="100"/>
  <c r="AP52" i="97"/>
  <c r="AY52" i="97"/>
  <c r="AH25" i="101"/>
  <c r="AI7" i="117"/>
  <c r="AI7" i="118"/>
  <c r="AU9" i="117"/>
  <c r="AU19" i="117"/>
  <c r="AX9" i="118"/>
  <c r="AX19" i="118"/>
  <c r="AV9" i="117"/>
  <c r="AV19" i="117"/>
  <c r="AF9" i="118"/>
  <c r="AF19" i="118"/>
  <c r="AH9" i="118"/>
  <c r="AH19" i="118"/>
  <c r="AZ19" i="118"/>
  <c r="AZ9" i="118"/>
  <c r="AZ29" i="118"/>
  <c r="AJ9" i="117"/>
  <c r="AJ19" i="117"/>
  <c r="BE19" i="117"/>
  <c r="BE28" i="117"/>
  <c r="BE9" i="117"/>
  <c r="AT19" i="117"/>
  <c r="AT9" i="117"/>
  <c r="AK7" i="118"/>
  <c r="AK7" i="117"/>
  <c r="AK31" i="64"/>
  <c r="AP7" i="117"/>
  <c r="AP7" i="118"/>
  <c r="AN7" i="118"/>
  <c r="AN7" i="117"/>
  <c r="AU9" i="118"/>
  <c r="AU19" i="118"/>
  <c r="AX9" i="117"/>
  <c r="AX19" i="117"/>
  <c r="AV9" i="118"/>
  <c r="AV19" i="118"/>
  <c r="AN19" i="117"/>
  <c r="AN9" i="117"/>
  <c r="AH19" i="117"/>
  <c r="AH9" i="117"/>
  <c r="AI19" i="117"/>
  <c r="AI9" i="117"/>
  <c r="AJ19" i="118"/>
  <c r="AJ9" i="118"/>
  <c r="AT19" i="118"/>
  <c r="AT9" i="118"/>
  <c r="BE50" i="100"/>
  <c r="BE31" i="64"/>
  <c r="AV164" i="66"/>
  <c r="BB25" i="64"/>
  <c r="AS151" i="66"/>
  <c r="AT164" i="66" s="1"/>
  <c r="BB8" i="113"/>
  <c r="AY92" i="65"/>
  <c r="BE22" i="64"/>
  <c r="BE30" i="64"/>
  <c r="BB29" i="64"/>
  <c r="BE28" i="64"/>
  <c r="BE27" i="64"/>
  <c r="BE24" i="64"/>
  <c r="BD58" i="102"/>
  <c r="AI101" i="100"/>
  <c r="BB45" i="64"/>
  <c r="BB24" i="64"/>
  <c r="BE25" i="64"/>
  <c r="BE29" i="64"/>
  <c r="AE58" i="102"/>
  <c r="AV13" i="113"/>
  <c r="AB21" i="70"/>
  <c r="AP45" i="64"/>
  <c r="AK9" i="73"/>
  <c r="AK10" i="73" s="1"/>
  <c r="AX50" i="100"/>
  <c r="AT50" i="100"/>
  <c r="AI39" i="100"/>
  <c r="AK13" i="113"/>
  <c r="AR13" i="113"/>
  <c r="AH13" i="113"/>
  <c r="AX13" i="113"/>
  <c r="BB27" i="64"/>
  <c r="BD13" i="113"/>
  <c r="AA13" i="113"/>
  <c r="AC13" i="113"/>
  <c r="AM13" i="113"/>
  <c r="AP58" i="102"/>
  <c r="AE13" i="113"/>
  <c r="AN13" i="113"/>
  <c r="AI13" i="113"/>
  <c r="AT13" i="113"/>
  <c r="AT21" i="70"/>
  <c r="BE21" i="70"/>
  <c r="AC23" i="64"/>
  <c r="AC24" i="64"/>
  <c r="AC30" i="64"/>
  <c r="AC29" i="64"/>
  <c r="AO13" i="113"/>
  <c r="AS13" i="113"/>
  <c r="AW13" i="113"/>
  <c r="AU13" i="113"/>
  <c r="AJ13" i="113"/>
  <c r="AF156" i="66"/>
  <c r="AL23" i="64"/>
  <c r="AL28" i="64"/>
  <c r="AL21" i="64"/>
  <c r="AL22" i="64"/>
  <c r="AL25" i="64"/>
  <c r="AL9" i="73"/>
  <c r="AL10" i="73" s="1"/>
  <c r="AL31" i="64"/>
  <c r="AL30" i="64"/>
  <c r="AL27" i="64"/>
  <c r="AF13" i="113"/>
  <c r="AD13" i="113"/>
  <c r="AH58" i="102"/>
  <c r="AY13" i="113"/>
  <c r="AL13" i="113"/>
  <c r="BA13" i="113"/>
  <c r="AP13" i="113"/>
  <c r="AG156" i="66"/>
  <c r="AV21" i="70"/>
  <c r="AZ13" i="113"/>
  <c r="AG164" i="66"/>
  <c r="BE12" i="113"/>
  <c r="CA12" i="113" s="1"/>
  <c r="AG13" i="113"/>
  <c r="AQ13" i="113"/>
  <c r="AO45" i="64"/>
  <c r="AZ39" i="100"/>
  <c r="AK164" i="66"/>
  <c r="AY23" i="64"/>
  <c r="AT92" i="65"/>
  <c r="AY31" i="64"/>
  <c r="AK92" i="65"/>
  <c r="BB96" i="65"/>
  <c r="AB66" i="65"/>
  <c r="AY9" i="73"/>
  <c r="AY10" i="73" s="1"/>
  <c r="AY21" i="64"/>
  <c r="AB151" i="66"/>
  <c r="AY29" i="64"/>
  <c r="AY59" i="64"/>
  <c r="AP21" i="70"/>
  <c r="AN156" i="66"/>
  <c r="AM156" i="66"/>
  <c r="AZ28" i="64"/>
  <c r="AZ24" i="64"/>
  <c r="AZ22" i="64"/>
  <c r="AZ31" i="64"/>
  <c r="AZ5" i="113"/>
  <c r="AZ25" i="64"/>
  <c r="AZ30" i="64"/>
  <c r="AZ8" i="113"/>
  <c r="AZ29" i="64"/>
  <c r="AZ9" i="73"/>
  <c r="AZ10" i="73" s="1"/>
  <c r="AZ27" i="64"/>
  <c r="AZ23" i="64"/>
  <c r="AZ26" i="64"/>
  <c r="AY24" i="64"/>
  <c r="BC59" i="102"/>
  <c r="AC157" i="66"/>
  <c r="AY30" i="64"/>
  <c r="AY22" i="64"/>
  <c r="AY28" i="64"/>
  <c r="AY25" i="64"/>
  <c r="AJ50" i="100"/>
  <c r="AL39" i="100"/>
  <c r="BA101" i="100"/>
  <c r="AD80" i="65"/>
  <c r="AD31" i="113" s="1"/>
  <c r="AB30" i="64"/>
  <c r="AB28" i="64"/>
  <c r="AB29" i="64"/>
  <c r="AB31" i="64"/>
  <c r="AB24" i="64"/>
  <c r="AB9" i="73"/>
  <c r="AB10" i="73" s="1"/>
  <c r="AB27" i="64"/>
  <c r="AB26" i="64"/>
  <c r="AB23" i="64"/>
  <c r="AB25" i="64"/>
  <c r="AQ157" i="66"/>
  <c r="AE84" i="65"/>
  <c r="AS84" i="65"/>
  <c r="AR84" i="65"/>
  <c r="AR157" i="66"/>
  <c r="AW151" i="66"/>
  <c r="AW164" i="66" s="1"/>
  <c r="AG25" i="64"/>
  <c r="AG28" i="64"/>
  <c r="AG23" i="64"/>
  <c r="AG31" i="64"/>
  <c r="AG27" i="64"/>
  <c r="AG9" i="73"/>
  <c r="AG10" i="73" s="1"/>
  <c r="AG24" i="64"/>
  <c r="AG21" i="64"/>
  <c r="AG30" i="64"/>
  <c r="AG22" i="64"/>
  <c r="AG29" i="64"/>
  <c r="AG26" i="64"/>
  <c r="AP64" i="100"/>
  <c r="AV57" i="100"/>
  <c r="AX156" i="66"/>
  <c r="BE52" i="97"/>
  <c r="AY21" i="70"/>
  <c r="BD39" i="100"/>
  <c r="AF21" i="70"/>
  <c r="AS21" i="70"/>
  <c r="AJ21" i="70"/>
  <c r="AI64" i="100"/>
  <c r="AM21" i="70"/>
  <c r="AR39" i="100"/>
  <c r="AL164" i="66"/>
  <c r="AB162" i="66"/>
  <c r="AL101" i="100"/>
  <c r="AR28" i="64"/>
  <c r="AN57" i="100"/>
  <c r="AM101" i="100"/>
  <c r="AR26" i="64"/>
  <c r="AR30" i="64"/>
  <c r="AN45" i="64"/>
  <c r="AN84" i="65"/>
  <c r="AN80" i="65"/>
  <c r="AN92" i="65" s="1"/>
  <c r="AE101" i="100"/>
  <c r="AF101" i="100"/>
  <c r="AG101" i="100"/>
  <c r="AR31" i="64"/>
  <c r="AH101" i="100"/>
  <c r="AR29" i="64"/>
  <c r="BA169" i="66"/>
  <c r="BA151" i="66"/>
  <c r="AG84" i="65"/>
  <c r="AF84" i="65"/>
  <c r="AR22" i="64"/>
  <c r="AR23" i="64"/>
  <c r="AS45" i="64"/>
  <c r="AF64" i="100"/>
  <c r="AZ101" i="100"/>
  <c r="AB57" i="100"/>
  <c r="AV101" i="100"/>
  <c r="AU64" i="100"/>
  <c r="AM84" i="65"/>
  <c r="AL84" i="65"/>
  <c r="AN162" i="66"/>
  <c r="AO162" i="66"/>
  <c r="AX57" i="100"/>
  <c r="AR9" i="73"/>
  <c r="AR10" i="73" s="1"/>
  <c r="AR24" i="64"/>
  <c r="AR25" i="64"/>
  <c r="AR45" i="64"/>
  <c r="AF21" i="64"/>
  <c r="AF9" i="73"/>
  <c r="AF10" i="73" s="1"/>
  <c r="AF22" i="64"/>
  <c r="AF26" i="64"/>
  <c r="AF23" i="64"/>
  <c r="AF24" i="64"/>
  <c r="AF31" i="64"/>
  <c r="AF28" i="64"/>
  <c r="AF30" i="64"/>
  <c r="AF27" i="64"/>
  <c r="AF25" i="64"/>
  <c r="AF29" i="64"/>
  <c r="AF45" i="64"/>
  <c r="AY39" i="100"/>
  <c r="AH57" i="100"/>
  <c r="AN28" i="64"/>
  <c r="AN22" i="64"/>
  <c r="AN27" i="64"/>
  <c r="AN26" i="64"/>
  <c r="AN25" i="64"/>
  <c r="AN29" i="64"/>
  <c r="AN30" i="64"/>
  <c r="AN23" i="64"/>
  <c r="AN24" i="64"/>
  <c r="AN31" i="64"/>
  <c r="AN9" i="73"/>
  <c r="AN10" i="73" s="1"/>
  <c r="AV21" i="64"/>
  <c r="AV29" i="64"/>
  <c r="AV24" i="64"/>
  <c r="AV28" i="64"/>
  <c r="AV27" i="64"/>
  <c r="AV31" i="64"/>
  <c r="AV30" i="64"/>
  <c r="AV9" i="73"/>
  <c r="AV10" i="73" s="1"/>
  <c r="AV26" i="64"/>
  <c r="AV23" i="64"/>
  <c r="AV25" i="64"/>
  <c r="AV22" i="64"/>
  <c r="AW156" i="66"/>
  <c r="BA96" i="65"/>
  <c r="BB84" i="65"/>
  <c r="BA84" i="65"/>
  <c r="AR51" i="101"/>
  <c r="BD57" i="100"/>
  <c r="BA156" i="66"/>
  <c r="AZ156" i="66"/>
  <c r="AZ169" i="66"/>
  <c r="AC57" i="100"/>
  <c r="AV51" i="101"/>
  <c r="AT57" i="100"/>
  <c r="AU84" i="65"/>
  <c r="AV84" i="65"/>
  <c r="AR25" i="101"/>
  <c r="AU25" i="101"/>
  <c r="AU51" i="101"/>
  <c r="AF25" i="101"/>
  <c r="AI25" i="101"/>
  <c r="AV26" i="97"/>
  <c r="AF51" i="101"/>
  <c r="BC52" i="97"/>
  <c r="AV52" i="97"/>
  <c r="BC26" i="97"/>
  <c r="AC101" i="100"/>
  <c r="BB50" i="100"/>
  <c r="AW64" i="100"/>
  <c r="AS157" i="66"/>
  <c r="AR151" i="66"/>
  <c r="AH21" i="64"/>
  <c r="AH27" i="64"/>
  <c r="AH25" i="64"/>
  <c r="AH24" i="64"/>
  <c r="AH31" i="64"/>
  <c r="AH26" i="64"/>
  <c r="AH28" i="64"/>
  <c r="AH9" i="73"/>
  <c r="AH10" i="73" s="1"/>
  <c r="AH29" i="64"/>
  <c r="AI45" i="64"/>
  <c r="AH30" i="64"/>
  <c r="AH23" i="64"/>
  <c r="AH22" i="64"/>
  <c r="AH45" i="64"/>
  <c r="AY45" i="64"/>
  <c r="AW101" i="100"/>
  <c r="AO50" i="100"/>
  <c r="AQ84" i="65"/>
  <c r="AP84" i="65"/>
  <c r="AH39" i="100"/>
  <c r="AP162" i="66"/>
  <c r="AQ162" i="66"/>
  <c r="AI31" i="113"/>
  <c r="AR64" i="100"/>
  <c r="AF57" i="100"/>
  <c r="AH50" i="100"/>
  <c r="AO101" i="100"/>
  <c r="AD84" i="65"/>
  <c r="BD84" i="65"/>
  <c r="BC80" i="65"/>
  <c r="BC104" i="65" s="1"/>
  <c r="BC96" i="65"/>
  <c r="BC84" i="65"/>
  <c r="AU101" i="100"/>
  <c r="AX84" i="65"/>
  <c r="AW84" i="65"/>
  <c r="AW80" i="65"/>
  <c r="AX92" i="65" s="1"/>
  <c r="AR101" i="100"/>
  <c r="AO57" i="100"/>
  <c r="BB57" i="100"/>
  <c r="AK39" i="100"/>
  <c r="AI50" i="100"/>
  <c r="BD26" i="97"/>
  <c r="BA25" i="101"/>
  <c r="AH26" i="97"/>
  <c r="AY26" i="97"/>
  <c r="AQ26" i="97"/>
  <c r="AA26" i="97"/>
  <c r="AO25" i="101"/>
  <c r="AA52" i="97"/>
  <c r="AY25" i="101"/>
  <c r="AW26" i="97"/>
  <c r="AY51" i="101"/>
  <c r="AZ26" i="97"/>
  <c r="AG25" i="101"/>
  <c r="AQ52" i="97"/>
  <c r="AG51" i="101"/>
  <c r="AP26" i="97"/>
  <c r="BB26" i="97"/>
  <c r="AA25" i="101"/>
  <c r="AK26" i="97"/>
  <c r="BC25" i="101"/>
  <c r="AK25" i="101"/>
  <c r="AP25" i="101"/>
  <c r="AK52" i="97"/>
  <c r="AW52" i="97"/>
  <c r="BB52" i="97"/>
  <c r="AR26" i="97"/>
  <c r="AT26" i="97"/>
  <c r="AR52" i="97"/>
  <c r="AX52" i="97"/>
  <c r="BC51" i="101"/>
  <c r="AJ26" i="97"/>
  <c r="BD25" i="101"/>
  <c r="BA26" i="97"/>
  <c r="AA51" i="101"/>
  <c r="BA51" i="101"/>
  <c r="BD51" i="101"/>
  <c r="AE51" i="101"/>
  <c r="AK51" i="101"/>
  <c r="AT52" i="97"/>
  <c r="AJ52" i="97"/>
  <c r="AH52" i="97"/>
  <c r="BA52" i="97"/>
  <c r="AO51" i="101"/>
  <c r="AS52" i="97"/>
  <c r="BD52" i="97"/>
  <c r="AX26" i="97"/>
  <c r="AE25" i="101"/>
  <c r="AS26" i="97"/>
  <c r="BB39" i="100"/>
  <c r="BE39" i="100"/>
  <c r="AU39" i="100"/>
  <c r="AK57" i="100"/>
  <c r="AF39" i="100"/>
  <c r="AK64" i="100"/>
  <c r="BB101" i="100"/>
  <c r="AN64" i="100"/>
  <c r="AU57" i="100"/>
  <c r="AN50" i="100"/>
  <c r="AE50" i="100"/>
  <c r="AO39" i="100"/>
  <c r="BC9" i="73"/>
  <c r="BC10" i="73" s="1"/>
  <c r="BC31" i="64"/>
  <c r="BC23" i="64"/>
  <c r="BC45" i="64"/>
  <c r="BC25" i="64"/>
  <c r="BC27" i="64"/>
  <c r="BC24" i="64"/>
  <c r="BC29" i="64"/>
  <c r="BC28" i="64"/>
  <c r="BC30" i="64"/>
  <c r="BC8" i="113"/>
  <c r="BC22" i="64"/>
  <c r="BC26" i="64"/>
  <c r="BC5" i="113"/>
  <c r="BC59" i="64"/>
  <c r="BB169" i="66"/>
  <c r="BB156" i="66"/>
  <c r="BC156" i="66"/>
  <c r="AY57" i="100"/>
  <c r="AL57" i="100"/>
  <c r="AJ39" i="100"/>
  <c r="AD156" i="66"/>
  <c r="AD151" i="66"/>
  <c r="AE164" i="66" s="1"/>
  <c r="AN101" i="100"/>
  <c r="AQ50" i="100"/>
  <c r="AC58" i="102"/>
  <c r="BC21" i="64"/>
  <c r="BD12" i="113"/>
  <c r="AO12" i="113"/>
  <c r="AS12" i="113"/>
  <c r="AW12" i="113"/>
  <c r="AX31" i="64"/>
  <c r="AX29" i="64"/>
  <c r="AV12" i="113"/>
  <c r="BB12" i="113"/>
  <c r="AK12" i="113"/>
  <c r="AY12" i="113"/>
  <c r="AN12" i="113"/>
  <c r="AT12" i="113"/>
  <c r="AC12" i="113"/>
  <c r="AQ12" i="113"/>
  <c r="AF12" i="113"/>
  <c r="AL12" i="113"/>
  <c r="AX12" i="113"/>
  <c r="AI12" i="113"/>
  <c r="AX22" i="64"/>
  <c r="AM12" i="113"/>
  <c r="AG12" i="113"/>
  <c r="AJ12" i="113"/>
  <c r="AP12" i="113"/>
  <c r="BB59" i="64"/>
  <c r="AX26" i="64"/>
  <c r="AX27" i="64"/>
  <c r="BA12" i="113"/>
  <c r="AX23" i="64"/>
  <c r="AZ12" i="113"/>
  <c r="AX9" i="73"/>
  <c r="AX10" i="73" s="1"/>
  <c r="AR12" i="113"/>
  <c r="AX24" i="64"/>
  <c r="AZ59" i="64"/>
  <c r="AD12" i="113"/>
  <c r="AX45" i="64"/>
  <c r="BC12" i="113"/>
  <c r="AB12" i="113"/>
  <c r="AX30" i="64"/>
  <c r="BD59" i="64"/>
  <c r="AU12" i="113"/>
  <c r="AA12" i="113"/>
  <c r="AX28" i="64"/>
  <c r="AE12" i="113"/>
  <c r="AH12" i="113"/>
  <c r="AX25" i="64"/>
  <c r="AX21" i="64"/>
  <c r="BA59" i="64"/>
  <c r="AC50" i="100"/>
  <c r="AC39" i="100"/>
  <c r="AD39" i="100"/>
  <c r="AM50" i="100"/>
  <c r="AM11" i="113"/>
  <c r="BA11" i="113"/>
  <c r="AB11" i="113"/>
  <c r="AV11" i="113"/>
  <c r="AP31" i="64"/>
  <c r="AP23" i="64"/>
  <c r="AE11" i="113"/>
  <c r="AS11" i="113"/>
  <c r="AG11" i="113"/>
  <c r="AX11" i="113"/>
  <c r="BB11" i="113"/>
  <c r="AK11" i="113"/>
  <c r="BD11" i="113"/>
  <c r="AP11" i="113"/>
  <c r="AT11" i="113"/>
  <c r="AC11" i="113"/>
  <c r="AY11" i="113"/>
  <c r="AH11" i="113"/>
  <c r="AP29" i="64"/>
  <c r="BC11" i="113"/>
  <c r="AW11" i="113"/>
  <c r="AZ11" i="113"/>
  <c r="BE11" i="113"/>
  <c r="CA11" i="113" s="1"/>
  <c r="AL11" i="113"/>
  <c r="AO11" i="113"/>
  <c r="AP26" i="64"/>
  <c r="AI11" i="113"/>
  <c r="AD11" i="113"/>
  <c r="AF11" i="113"/>
  <c r="AP28" i="64"/>
  <c r="AN11" i="113"/>
  <c r="AP27" i="64"/>
  <c r="AU11" i="113"/>
  <c r="AP24" i="64"/>
  <c r="AJ11" i="113"/>
  <c r="AQ45" i="64"/>
  <c r="AP21" i="64"/>
  <c r="AP25" i="64"/>
  <c r="AA11" i="113"/>
  <c r="AP9" i="73"/>
  <c r="AP10" i="73" s="1"/>
  <c r="AP30" i="64"/>
  <c r="AR11" i="113"/>
  <c r="AP22" i="64"/>
  <c r="AQ11" i="113"/>
  <c r="AG21" i="70"/>
  <c r="BD176" i="66"/>
  <c r="AQ156" i="66"/>
  <c r="AR156" i="66"/>
  <c r="AQ151" i="66"/>
  <c r="AB50" i="100"/>
  <c r="AQ39" i="100"/>
  <c r="BA39" i="100"/>
  <c r="BB64" i="100"/>
  <c r="AS77" i="102"/>
  <c r="AS98" i="102"/>
  <c r="AR31" i="113"/>
  <c r="AS92" i="65"/>
  <c r="AR92" i="65"/>
  <c r="AD157" i="66"/>
  <c r="AC151" i="66"/>
  <c r="AI77" i="102"/>
  <c r="AI101" i="102" s="1"/>
  <c r="AI98" i="102"/>
  <c r="AB59" i="102"/>
  <c r="AB57" i="102"/>
  <c r="AB56" i="102"/>
  <c r="AM31" i="113"/>
  <c r="AM92" i="65"/>
  <c r="BA31" i="113"/>
  <c r="BA28" i="113"/>
  <c r="BA92" i="65"/>
  <c r="AR77" i="102"/>
  <c r="AR101" i="102" s="1"/>
  <c r="AR98" i="102"/>
  <c r="AZ31" i="113"/>
  <c r="AZ92" i="65"/>
  <c r="AZ28" i="113"/>
  <c r="AM157" i="66"/>
  <c r="AM151" i="66"/>
  <c r="AM164" i="66" s="1"/>
  <c r="AP66" i="65"/>
  <c r="BC21" i="70"/>
  <c r="AG77" i="102"/>
  <c r="AH101" i="102" s="1"/>
  <c r="AH98" i="102"/>
  <c r="BE101" i="100"/>
  <c r="AG31" i="113"/>
  <c r="AL31" i="113"/>
  <c r="AL92" i="65"/>
  <c r="AF66" i="65"/>
  <c r="AZ50" i="100"/>
  <c r="AI56" i="102"/>
  <c r="AI59" i="102"/>
  <c r="AI57" i="102"/>
  <c r="AC56" i="102"/>
  <c r="AC59" i="102"/>
  <c r="AC74" i="102"/>
  <c r="AC57" i="102"/>
  <c r="AP101" i="100"/>
  <c r="AQ101" i="100"/>
  <c r="AD66" i="65"/>
  <c r="BC57" i="100"/>
  <c r="BE8" i="113"/>
  <c r="CA8" i="113" s="1"/>
  <c r="BE9" i="73"/>
  <c r="BE10" i="73" s="1"/>
  <c r="BE5" i="113"/>
  <c r="CA5" i="113" s="1"/>
  <c r="S24" i="112"/>
  <c r="AG85" i="65"/>
  <c r="AF80" i="65"/>
  <c r="AF85" i="65"/>
  <c r="BC57" i="102"/>
  <c r="AZ177" i="66"/>
  <c r="BD59" i="102"/>
  <c r="AQ57" i="102"/>
  <c r="AQ59" i="102"/>
  <c r="AQ56" i="102"/>
  <c r="AP57" i="102"/>
  <c r="AP56" i="102"/>
  <c r="AP59" i="102"/>
  <c r="AG39" i="100"/>
  <c r="AG57" i="100"/>
  <c r="AE31" i="113"/>
  <c r="BB31" i="113"/>
  <c r="BB28" i="113"/>
  <c r="BB92" i="65"/>
  <c r="AD77" i="102"/>
  <c r="AE77" i="102"/>
  <c r="AE98" i="102"/>
  <c r="BC58" i="102"/>
  <c r="AY98" i="102"/>
  <c r="AX98" i="102"/>
  <c r="AX77" i="102"/>
  <c r="BD101" i="100"/>
  <c r="BC101" i="100"/>
  <c r="BC134" i="100"/>
  <c r="AU164" i="66"/>
  <c r="AJ77" i="102"/>
  <c r="AJ98" i="102"/>
  <c r="AK98" i="102"/>
  <c r="AG56" i="102"/>
  <c r="AG59" i="102"/>
  <c r="AG57" i="102"/>
  <c r="AX101" i="100"/>
  <c r="BB134" i="100"/>
  <c r="AZ134" i="100"/>
  <c r="AY101" i="100"/>
  <c r="BA134" i="100"/>
  <c r="AY134" i="100"/>
  <c r="BD134" i="100"/>
  <c r="AW77" i="102"/>
  <c r="AW101" i="102" s="1"/>
  <c r="AW98" i="102"/>
  <c r="AF77" i="102"/>
  <c r="AF98" i="102"/>
  <c r="AG98" i="102"/>
  <c r="AP77" i="102"/>
  <c r="AQ101" i="102" s="1"/>
  <c r="AQ98" i="102"/>
  <c r="AX66" i="65"/>
  <c r="AX57" i="102"/>
  <c r="AX56" i="102"/>
  <c r="AX59" i="102"/>
  <c r="AH164" i="66"/>
  <c r="AY66" i="65"/>
  <c r="BE134" i="100"/>
  <c r="AX58" i="102"/>
  <c r="AZ77" i="102"/>
  <c r="AZ101" i="102" s="1"/>
  <c r="AZ98" i="102"/>
  <c r="AL77" i="102"/>
  <c r="AL98" i="102"/>
  <c r="AM98" i="102"/>
  <c r="BA58" i="102"/>
  <c r="BA74" i="102"/>
  <c r="BB98" i="102" s="1"/>
  <c r="BA57" i="102"/>
  <c r="BA56" i="102"/>
  <c r="BA59" i="102"/>
  <c r="AJ66" i="65"/>
  <c r="AB101" i="100"/>
  <c r="AW66" i="65"/>
  <c r="BA164" i="66"/>
  <c r="AZ56" i="102"/>
  <c r="AZ57" i="102"/>
  <c r="AZ59" i="102"/>
  <c r="AZ58" i="102"/>
  <c r="BE66" i="65"/>
  <c r="AI66" i="65"/>
  <c r="AT77" i="102"/>
  <c r="AT98" i="102"/>
  <c r="AO66" i="65"/>
  <c r="BB58" i="102"/>
  <c r="BB59" i="102"/>
  <c r="BB57" i="102"/>
  <c r="BB56" i="102"/>
  <c r="AN77" i="102"/>
  <c r="AN98" i="102"/>
  <c r="AR58" i="102"/>
  <c r="AR57" i="102"/>
  <c r="AR59" i="102"/>
  <c r="AR56" i="102"/>
  <c r="BD80" i="65"/>
  <c r="BD29" i="113" s="1"/>
  <c r="AN58" i="102"/>
  <c r="AN59" i="102"/>
  <c r="AN56" i="102"/>
  <c r="AN57" i="102"/>
  <c r="AD58" i="102"/>
  <c r="AD56" i="102"/>
  <c r="AD59" i="102"/>
  <c r="AD57" i="102"/>
  <c r="BC56" i="102"/>
  <c r="BC74" i="102"/>
  <c r="F27" i="112"/>
  <c r="AE59" i="102"/>
  <c r="AE57" i="102"/>
  <c r="AE56" i="102"/>
  <c r="AH66" i="65"/>
  <c r="AY58" i="102"/>
  <c r="AY56" i="102"/>
  <c r="AY59" i="102"/>
  <c r="AY57" i="102"/>
  <c r="AW58" i="102"/>
  <c r="AW56" i="102"/>
  <c r="AW59" i="102"/>
  <c r="AW57" i="102"/>
  <c r="AH57" i="102"/>
  <c r="AH56" i="102"/>
  <c r="AH59" i="102"/>
  <c r="AV58" i="102"/>
  <c r="AV57" i="102"/>
  <c r="AV59" i="102"/>
  <c r="AV56" i="102"/>
  <c r="F14" i="112"/>
  <c r="BD57" i="102"/>
  <c r="BD56" i="102"/>
  <c r="AL58" i="102"/>
  <c r="AL57" i="102"/>
  <c r="AL59" i="102"/>
  <c r="AL56" i="102"/>
  <c r="AF58" i="102"/>
  <c r="AF57" i="102"/>
  <c r="AF56" i="102"/>
  <c r="AF59" i="102"/>
  <c r="AA58" i="102"/>
  <c r="AA74" i="102"/>
  <c r="AT86" i="102" s="1"/>
  <c r="AA56" i="102"/>
  <c r="AA57" i="102"/>
  <c r="AA59" i="102"/>
  <c r="AT66" i="65"/>
  <c r="AU58" i="102"/>
  <c r="AU74" i="102"/>
  <c r="AU59" i="102"/>
  <c r="AU57" i="102"/>
  <c r="AU56" i="102"/>
  <c r="BD21" i="70"/>
  <c r="BC66" i="65"/>
  <c r="AO58" i="102"/>
  <c r="AO74" i="102"/>
  <c r="AO56" i="102"/>
  <c r="AO59" i="102"/>
  <c r="AO57" i="102"/>
  <c r="AL66" i="65"/>
  <c r="BA66" i="65"/>
  <c r="AM58" i="102"/>
  <c r="AM57" i="102"/>
  <c r="AM56" i="102"/>
  <c r="AM59" i="102"/>
  <c r="AJ58" i="102"/>
  <c r="AJ56" i="102"/>
  <c r="AJ59" i="102"/>
  <c r="AJ57" i="102"/>
  <c r="AK66" i="65"/>
  <c r="AU66" i="65"/>
  <c r="AE66" i="65"/>
  <c r="BD157" i="66"/>
  <c r="BC170" i="66"/>
  <c r="BC151" i="66"/>
  <c r="AO164" i="66"/>
  <c r="AN66" i="65"/>
  <c r="AS57" i="102"/>
  <c r="AS56" i="102"/>
  <c r="AS59" i="102"/>
  <c r="AV66" i="65"/>
  <c r="AT58" i="102"/>
  <c r="AT59" i="102"/>
  <c r="AT57" i="102"/>
  <c r="AT56" i="102"/>
  <c r="AK58" i="102"/>
  <c r="AK56" i="102"/>
  <c r="AK59" i="102"/>
  <c r="AK57" i="102"/>
  <c r="AC66" i="65"/>
  <c r="AP31" i="113"/>
  <c r="AQ92" i="65"/>
  <c r="AP92" i="65"/>
  <c r="AP28" i="113"/>
  <c r="AM66" i="65"/>
  <c r="BD97" i="65"/>
  <c r="BD85" i="65"/>
  <c r="AU92" i="65"/>
  <c r="AU31" i="113"/>
  <c r="AV92" i="65"/>
  <c r="BE31" i="113"/>
  <c r="CA31" i="113" s="1"/>
  <c r="BE28" i="113"/>
  <c r="CA28" i="113" s="1"/>
  <c r="AP164" i="66"/>
  <c r="BB21" i="70"/>
  <c r="D27" i="112"/>
  <c r="BA177" i="66"/>
  <c r="AY164" i="66"/>
  <c r="AY177" i="66"/>
  <c r="BD177" i="66"/>
  <c r="BB66" i="65"/>
  <c r="AZ66" i="65"/>
  <c r="BC39" i="100"/>
  <c r="BB104" i="65"/>
  <c r="AX31" i="113"/>
  <c r="AX28" i="113"/>
  <c r="AZ104" i="65"/>
  <c r="BA104" i="65"/>
  <c r="D14" i="112"/>
  <c r="BC50" i="100"/>
  <c r="AS66" i="65"/>
  <c r="BE177" i="66"/>
  <c r="AR66" i="65"/>
  <c r="BB151" i="66"/>
  <c r="BB157" i="66"/>
  <c r="BC157" i="66"/>
  <c r="BB170" i="66"/>
  <c r="AQ66" i="65"/>
  <c r="BD66" i="65"/>
  <c r="AG66" i="65"/>
  <c r="AC31" i="113" l="1"/>
  <c r="AD8" i="117"/>
  <c r="AS8" i="118"/>
  <c r="AU18" i="117"/>
  <c r="AH92" i="65"/>
  <c r="AI92" i="65"/>
  <c r="AE92" i="65"/>
  <c r="AD92" i="65"/>
  <c r="BA30" i="117"/>
  <c r="BA18" i="117"/>
  <c r="BE92" i="65"/>
  <c r="AT8" i="117"/>
  <c r="AT21" i="117" s="1"/>
  <c r="AI164" i="66"/>
  <c r="AT18" i="117"/>
  <c r="U19" i="112"/>
  <c r="AS164" i="66"/>
  <c r="BA28" i="118"/>
  <c r="AT8" i="118"/>
  <c r="AT18" i="118"/>
  <c r="AU18" i="118"/>
  <c r="AR18" i="118"/>
  <c r="AR8" i="118"/>
  <c r="AZ18" i="118"/>
  <c r="AZ28" i="118"/>
  <c r="AZ8" i="118"/>
  <c r="AH18" i="118"/>
  <c r="AH8" i="118"/>
  <c r="AI21" i="118" s="1"/>
  <c r="BD18" i="118"/>
  <c r="BD28" i="118"/>
  <c r="BD8" i="118"/>
  <c r="AN18" i="118"/>
  <c r="AN8" i="118"/>
  <c r="AP18" i="117"/>
  <c r="AP8" i="117"/>
  <c r="BB18" i="118"/>
  <c r="BB28" i="118"/>
  <c r="BB8" i="118"/>
  <c r="AV18" i="118"/>
  <c r="AV8" i="118"/>
  <c r="AW21" i="118" s="1"/>
  <c r="AW18" i="118"/>
  <c r="AI18" i="118"/>
  <c r="AF18" i="117"/>
  <c r="AF8" i="117"/>
  <c r="AR18" i="117"/>
  <c r="AR8" i="117"/>
  <c r="AS21" i="117" s="1"/>
  <c r="AZ18" i="117"/>
  <c r="AZ30" i="117"/>
  <c r="AZ8" i="117"/>
  <c r="AS18" i="118"/>
  <c r="AP18" i="118"/>
  <c r="AP8" i="118"/>
  <c r="BB18" i="117"/>
  <c r="BB30" i="117"/>
  <c r="BB8" i="117"/>
  <c r="AF18" i="118"/>
  <c r="AF8" i="118"/>
  <c r="AJ18" i="118"/>
  <c r="AJ8" i="118"/>
  <c r="AC18" i="117"/>
  <c r="AC8" i="117"/>
  <c r="AD21" i="117" s="1"/>
  <c r="AX18" i="117"/>
  <c r="AX8" i="117"/>
  <c r="BA33" i="117" s="1"/>
  <c r="AJ18" i="117"/>
  <c r="AJ8" i="117"/>
  <c r="AQ18" i="117"/>
  <c r="AQ8" i="117"/>
  <c r="BC30" i="117"/>
  <c r="BC18" i="117"/>
  <c r="BC8" i="117"/>
  <c r="BE28" i="118"/>
  <c r="AX18" i="118"/>
  <c r="AX8" i="118"/>
  <c r="BA18" i="118"/>
  <c r="AG18" i="117"/>
  <c r="AG8" i="117"/>
  <c r="AY18" i="117"/>
  <c r="AY30" i="117"/>
  <c r="AY8" i="117"/>
  <c r="AK18" i="118"/>
  <c r="AK8" i="118"/>
  <c r="AQ18" i="118"/>
  <c r="AQ8" i="118"/>
  <c r="BC18" i="118"/>
  <c r="BC28" i="118"/>
  <c r="BC8" i="118"/>
  <c r="AE21" i="117"/>
  <c r="AL18" i="118"/>
  <c r="AL8" i="118"/>
  <c r="AM21" i="118" s="1"/>
  <c r="AG18" i="118"/>
  <c r="AG8" i="118"/>
  <c r="AY18" i="118"/>
  <c r="AY28" i="118"/>
  <c r="AY8" i="118"/>
  <c r="AK18" i="117"/>
  <c r="AK8" i="117"/>
  <c r="AO18" i="118"/>
  <c r="AO8" i="118"/>
  <c r="BE18" i="117"/>
  <c r="BE30" i="117"/>
  <c r="BE8" i="117"/>
  <c r="AL18" i="117"/>
  <c r="AL8" i="117"/>
  <c r="AM21" i="117" s="1"/>
  <c r="AS18" i="117"/>
  <c r="AB8" i="117"/>
  <c r="AO18" i="117"/>
  <c r="AO8" i="117"/>
  <c r="BE18" i="118"/>
  <c r="BE8" i="118"/>
  <c r="AH18" i="117"/>
  <c r="AH8" i="117"/>
  <c r="BD18" i="117"/>
  <c r="BD30" i="117"/>
  <c r="BD8" i="117"/>
  <c r="AN18" i="117"/>
  <c r="AN8" i="117"/>
  <c r="AV18" i="117"/>
  <c r="AV8" i="117"/>
  <c r="AW21" i="117" s="1"/>
  <c r="AI22" i="117"/>
  <c r="AP20" i="117"/>
  <c r="AP10" i="117"/>
  <c r="AJ22" i="117"/>
  <c r="AH22" i="118"/>
  <c r="BB20" i="117"/>
  <c r="BB10" i="117"/>
  <c r="BB29" i="117"/>
  <c r="BD22" i="118"/>
  <c r="BD32" i="118"/>
  <c r="AF20" i="118"/>
  <c r="AF10" i="118"/>
  <c r="AR22" i="117"/>
  <c r="AX22" i="117"/>
  <c r="AW22" i="117"/>
  <c r="AQ22" i="118"/>
  <c r="AY30" i="118"/>
  <c r="AY10" i="118"/>
  <c r="AY20" i="118"/>
  <c r="AI22" i="118"/>
  <c r="AN22" i="118"/>
  <c r="AM10" i="117"/>
  <c r="AM20" i="117"/>
  <c r="AZ31" i="117"/>
  <c r="AZ22" i="117"/>
  <c r="BB30" i="118"/>
  <c r="BB20" i="118"/>
  <c r="BB10" i="118"/>
  <c r="AL22" i="118"/>
  <c r="AW10" i="117"/>
  <c r="AW20" i="117"/>
  <c r="AC20" i="117"/>
  <c r="AC10" i="117"/>
  <c r="AO22" i="118"/>
  <c r="BE29" i="117"/>
  <c r="BE10" i="117"/>
  <c r="BE20" i="117"/>
  <c r="BD20" i="117"/>
  <c r="BD29" i="117"/>
  <c r="BD10" i="117"/>
  <c r="BB22" i="117"/>
  <c r="BB31" i="117"/>
  <c r="AS22" i="117"/>
  <c r="AW22" i="118"/>
  <c r="AT20" i="117"/>
  <c r="AT10" i="117"/>
  <c r="AY20" i="117"/>
  <c r="AY10" i="117"/>
  <c r="AY29" i="117"/>
  <c r="AE22" i="117"/>
  <c r="AM20" i="118"/>
  <c r="AM10" i="118"/>
  <c r="AT22" i="118"/>
  <c r="BE31" i="117"/>
  <c r="BE22" i="117"/>
  <c r="AI10" i="118"/>
  <c r="AI20" i="118"/>
  <c r="AQ10" i="118"/>
  <c r="AQ20" i="118"/>
  <c r="AS10" i="117"/>
  <c r="AS20" i="117"/>
  <c r="AP22" i="117"/>
  <c r="AO22" i="117"/>
  <c r="AX10" i="118"/>
  <c r="AX20" i="118"/>
  <c r="AW10" i="118"/>
  <c r="AW20" i="118"/>
  <c r="AM22" i="117"/>
  <c r="BE20" i="118"/>
  <c r="BE10" i="118"/>
  <c r="BE30" i="118"/>
  <c r="BD20" i="118"/>
  <c r="BD10" i="118"/>
  <c r="BD30" i="118"/>
  <c r="AT10" i="118"/>
  <c r="AT20" i="118"/>
  <c r="AZ20" i="117"/>
  <c r="AZ10" i="117"/>
  <c r="AZ29" i="117"/>
  <c r="AQ22" i="117"/>
  <c r="BC29" i="117"/>
  <c r="BC10" i="117"/>
  <c r="BC20" i="117"/>
  <c r="AX22" i="118"/>
  <c r="AI20" i="117"/>
  <c r="AI10" i="117"/>
  <c r="AQ20" i="117"/>
  <c r="AQ10" i="117"/>
  <c r="BE22" i="118"/>
  <c r="BE32" i="118"/>
  <c r="AS20" i="118"/>
  <c r="AS10" i="118"/>
  <c r="AX10" i="117"/>
  <c r="AX20" i="117"/>
  <c r="AK22" i="117"/>
  <c r="AR22" i="118"/>
  <c r="AH10" i="118"/>
  <c r="AH20" i="118"/>
  <c r="AZ30" i="118"/>
  <c r="AZ10" i="118"/>
  <c r="AZ20" i="118"/>
  <c r="BC20" i="118"/>
  <c r="BC30" i="118"/>
  <c r="BC10" i="118"/>
  <c r="AV22" i="118"/>
  <c r="AU22" i="118"/>
  <c r="AK20" i="117"/>
  <c r="AK10" i="117"/>
  <c r="AF22" i="118"/>
  <c r="AE20" i="117"/>
  <c r="AE10" i="117"/>
  <c r="BA31" i="117"/>
  <c r="BA22" i="117"/>
  <c r="AR20" i="117"/>
  <c r="AR10" i="117"/>
  <c r="BD31" i="117"/>
  <c r="BD22" i="117"/>
  <c r="AH20" i="117"/>
  <c r="AH10" i="117"/>
  <c r="AD22" i="117"/>
  <c r="AU10" i="117"/>
  <c r="AU20" i="117"/>
  <c r="AJ22" i="118"/>
  <c r="AN10" i="117"/>
  <c r="AN20" i="117"/>
  <c r="AK20" i="118"/>
  <c r="AK10" i="118"/>
  <c r="AZ22" i="118"/>
  <c r="AZ32" i="118"/>
  <c r="AV10" i="117"/>
  <c r="AV20" i="117"/>
  <c r="AL20" i="117"/>
  <c r="AL10" i="117"/>
  <c r="AE10" i="118"/>
  <c r="AR10" i="118"/>
  <c r="AR20" i="118"/>
  <c r="AL22" i="117"/>
  <c r="AH22" i="117"/>
  <c r="AG22" i="117"/>
  <c r="AP22" i="118"/>
  <c r="AG22" i="118"/>
  <c r="BA10" i="117"/>
  <c r="BA29" i="117"/>
  <c r="BA20" i="117"/>
  <c r="AC22" i="117"/>
  <c r="AG20" i="117"/>
  <c r="AG10" i="117"/>
  <c r="AU20" i="118"/>
  <c r="AU10" i="118"/>
  <c r="AN22" i="117"/>
  <c r="AN20" i="118"/>
  <c r="AN10" i="118"/>
  <c r="AV22" i="117"/>
  <c r="AV20" i="118"/>
  <c r="AV10" i="118"/>
  <c r="AF22" i="117"/>
  <c r="AL10" i="118"/>
  <c r="AL20" i="118"/>
  <c r="AM22" i="118"/>
  <c r="AD20" i="117"/>
  <c r="AD10" i="117"/>
  <c r="AB10" i="117"/>
  <c r="AO10" i="117"/>
  <c r="AO20" i="117"/>
  <c r="AS22" i="118"/>
  <c r="AJ20" i="117"/>
  <c r="AJ10" i="117"/>
  <c r="BA30" i="118"/>
  <c r="BA20" i="118"/>
  <c r="BA10" i="118"/>
  <c r="AG10" i="118"/>
  <c r="AG20" i="118"/>
  <c r="AP10" i="118"/>
  <c r="AP20" i="118"/>
  <c r="AT22" i="117"/>
  <c r="AU22" i="117"/>
  <c r="BA32" i="118"/>
  <c r="BA22" i="118"/>
  <c r="AK22" i="118"/>
  <c r="AY22" i="118"/>
  <c r="AY32" i="118"/>
  <c r="AF10" i="117"/>
  <c r="AF20" i="117"/>
  <c r="AY31" i="117"/>
  <c r="AY22" i="117"/>
  <c r="AO10" i="118"/>
  <c r="AO20" i="118"/>
  <c r="BB22" i="118"/>
  <c r="BB32" i="118"/>
  <c r="BC32" i="118"/>
  <c r="BC22" i="118"/>
  <c r="BC22" i="117"/>
  <c r="BC31" i="117"/>
  <c r="AJ10" i="118"/>
  <c r="AJ20" i="118"/>
  <c r="AX164" i="66"/>
  <c r="AR164" i="66"/>
  <c r="AN31" i="113"/>
  <c r="AO92" i="65"/>
  <c r="AQ164" i="66"/>
  <c r="AD164" i="66"/>
  <c r="BC31" i="113"/>
  <c r="BC28" i="113"/>
  <c r="BC92" i="65"/>
  <c r="AW31" i="113"/>
  <c r="AW92" i="65"/>
  <c r="AN164" i="66"/>
  <c r="BD28" i="113"/>
  <c r="AC164" i="66"/>
  <c r="AS101" i="102"/>
  <c r="BD92" i="65"/>
  <c r="AF31" i="113"/>
  <c r="AF92" i="65"/>
  <c r="AG92" i="65"/>
  <c r="AC98" i="102"/>
  <c r="AC77" i="102"/>
  <c r="AC101" i="102" s="1"/>
  <c r="AD98" i="102"/>
  <c r="AL101" i="102"/>
  <c r="AM101" i="102"/>
  <c r="BD164" i="66"/>
  <c r="BD104" i="65"/>
  <c r="AF101" i="102"/>
  <c r="AG101" i="102"/>
  <c r="BD31" i="113"/>
  <c r="BA98" i="102"/>
  <c r="BA77" i="102"/>
  <c r="AJ101" i="102"/>
  <c r="AK101" i="102"/>
  <c r="AY101" i="102"/>
  <c r="AX101" i="102"/>
  <c r="AE101" i="102"/>
  <c r="BC177" i="66"/>
  <c r="BC98" i="102"/>
  <c r="BC86" i="102"/>
  <c r="BD98" i="102"/>
  <c r="BC77" i="102"/>
  <c r="AN101" i="102"/>
  <c r="AT101" i="102"/>
  <c r="AV98" i="102"/>
  <c r="AU98" i="102"/>
  <c r="AU86" i="102"/>
  <c r="AU77" i="102"/>
  <c r="BD86" i="102"/>
  <c r="AP86" i="102"/>
  <c r="AS86" i="102"/>
  <c r="AG86" i="102"/>
  <c r="AF86" i="102"/>
  <c r="AL86" i="102"/>
  <c r="AI86" i="102"/>
  <c r="AA77" i="102"/>
  <c r="AC86" i="102"/>
  <c r="AQ86" i="102"/>
  <c r="AY86" i="102"/>
  <c r="AB86" i="102"/>
  <c r="BB86" i="102"/>
  <c r="AZ86" i="102"/>
  <c r="BA86" i="102"/>
  <c r="AX86" i="102"/>
  <c r="BE86" i="102"/>
  <c r="AR86" i="102"/>
  <c r="AK86" i="102"/>
  <c r="AE86" i="102"/>
  <c r="AB98" i="102"/>
  <c r="AM86" i="102"/>
  <c r="AD86" i="102"/>
  <c r="AW86" i="102"/>
  <c r="AV86" i="102"/>
  <c r="AJ86" i="102"/>
  <c r="AH86" i="102"/>
  <c r="AN86" i="102"/>
  <c r="AO86" i="102"/>
  <c r="AO77" i="102"/>
  <c r="AP98" i="102"/>
  <c r="AO98" i="102"/>
  <c r="E6" i="112"/>
  <c r="E11" i="112"/>
  <c r="T11" i="112" s="1"/>
  <c r="E7" i="112"/>
  <c r="T7" i="112" s="1"/>
  <c r="E13" i="112"/>
  <c r="T13" i="112" s="1"/>
  <c r="E12" i="112"/>
  <c r="T12" i="112" s="1"/>
  <c r="E8" i="112"/>
  <c r="T8" i="112" s="1"/>
  <c r="E10" i="112"/>
  <c r="T10" i="112" s="1"/>
  <c r="E9" i="112"/>
  <c r="T9" i="112" s="1"/>
  <c r="S14" i="112"/>
  <c r="BB177" i="66"/>
  <c r="BB164" i="66"/>
  <c r="BC164" i="66"/>
  <c r="E23" i="112"/>
  <c r="T23" i="112" s="1"/>
  <c r="E20" i="112"/>
  <c r="T20" i="112" s="1"/>
  <c r="E25" i="112"/>
  <c r="T25" i="112" s="1"/>
  <c r="E24" i="112"/>
  <c r="T24" i="112" s="1"/>
  <c r="E22" i="112"/>
  <c r="T22" i="112" s="1"/>
  <c r="E19" i="112"/>
  <c r="S27" i="112"/>
  <c r="E21" i="112"/>
  <c r="T21" i="112" s="1"/>
  <c r="E26" i="112"/>
  <c r="T26" i="112" s="1"/>
  <c r="G20" i="112"/>
  <c r="V20" i="112" s="1"/>
  <c r="U27" i="112"/>
  <c r="G19" i="112"/>
  <c r="G22" i="112"/>
  <c r="V22" i="112" s="1"/>
  <c r="G25" i="112"/>
  <c r="V25" i="112" s="1"/>
  <c r="G21" i="112"/>
  <c r="V21" i="112" s="1"/>
  <c r="G26" i="112"/>
  <c r="V26" i="112" s="1"/>
  <c r="G24" i="112"/>
  <c r="V24" i="112" s="1"/>
  <c r="G23" i="112"/>
  <c r="V23" i="112" s="1"/>
  <c r="U14" i="112"/>
  <c r="G11" i="112"/>
  <c r="V11" i="112" s="1"/>
  <c r="G12" i="112"/>
  <c r="V12" i="112" s="1"/>
  <c r="G6" i="112"/>
  <c r="G13" i="112"/>
  <c r="V13" i="112" s="1"/>
  <c r="G8" i="112"/>
  <c r="V8" i="112" s="1"/>
  <c r="G10" i="112"/>
  <c r="V10" i="112" s="1"/>
  <c r="G9" i="112"/>
  <c r="V9" i="112" s="1"/>
  <c r="U7" i="112"/>
  <c r="G7" i="112"/>
  <c r="V7" i="112" s="1"/>
  <c r="AU21" i="117" l="1"/>
  <c r="AT21" i="118"/>
  <c r="AU21" i="118"/>
  <c r="BA31" i="118"/>
  <c r="AS21" i="118"/>
  <c r="AJ21" i="117"/>
  <c r="BE21" i="117"/>
  <c r="BE33" i="117"/>
  <c r="AC21" i="117"/>
  <c r="AP21" i="118"/>
  <c r="AI21" i="117"/>
  <c r="AH21" i="117"/>
  <c r="AO21" i="117"/>
  <c r="AQ21" i="118"/>
  <c r="AG21" i="117"/>
  <c r="AR21" i="117"/>
  <c r="BD21" i="118"/>
  <c r="BD31" i="118"/>
  <c r="AZ31" i="118"/>
  <c r="AZ21" i="118"/>
  <c r="BA21" i="118"/>
  <c r="AV21" i="117"/>
  <c r="AQ21" i="117"/>
  <c r="AX21" i="117"/>
  <c r="AF21" i="118"/>
  <c r="AV21" i="118"/>
  <c r="AR21" i="118"/>
  <c r="AK21" i="117"/>
  <c r="AG21" i="118"/>
  <c r="AY21" i="117"/>
  <c r="AY33" i="117"/>
  <c r="AJ21" i="118"/>
  <c r="BB33" i="117"/>
  <c r="BB21" i="117"/>
  <c r="AP21" i="117"/>
  <c r="BD21" i="117"/>
  <c r="BD33" i="117"/>
  <c r="BC21" i="118"/>
  <c r="BC31" i="118"/>
  <c r="BC33" i="117"/>
  <c r="BC21" i="117"/>
  <c r="AN21" i="117"/>
  <c r="AZ33" i="117"/>
  <c r="AZ21" i="117"/>
  <c r="BE21" i="118"/>
  <c r="BE31" i="118"/>
  <c r="AL21" i="117"/>
  <c r="AO21" i="118"/>
  <c r="AX21" i="118"/>
  <c r="AF21" i="117"/>
  <c r="AY21" i="118"/>
  <c r="AY31" i="118"/>
  <c r="AL21" i="118"/>
  <c r="AK21" i="118"/>
  <c r="BA21" i="117"/>
  <c r="BB21" i="118"/>
  <c r="BB31" i="118"/>
  <c r="AN21" i="118"/>
  <c r="AH21" i="118"/>
  <c r="AH23" i="118"/>
  <c r="AG23" i="118"/>
  <c r="AX23" i="118"/>
  <c r="AM23" i="118"/>
  <c r="BD32" i="117"/>
  <c r="BD23" i="117"/>
  <c r="AX23" i="117"/>
  <c r="AW23" i="117"/>
  <c r="AK23" i="118"/>
  <c r="BA33" i="118"/>
  <c r="BA23" i="118"/>
  <c r="AL23" i="118"/>
  <c r="AR23" i="118"/>
  <c r="AW23" i="118"/>
  <c r="AT23" i="117"/>
  <c r="AD23" i="117"/>
  <c r="AU23" i="118"/>
  <c r="AV23" i="117"/>
  <c r="AU23" i="117"/>
  <c r="AK23" i="117"/>
  <c r="AS23" i="118"/>
  <c r="BE33" i="118"/>
  <c r="BE23" i="118"/>
  <c r="AQ23" i="118"/>
  <c r="AC23" i="117"/>
  <c r="AF23" i="118"/>
  <c r="AN23" i="118"/>
  <c r="AZ33" i="118"/>
  <c r="AZ23" i="118"/>
  <c r="AQ23" i="117"/>
  <c r="AT23" i="118"/>
  <c r="BB23" i="117"/>
  <c r="BB32" i="117"/>
  <c r="AV23" i="118"/>
  <c r="AG23" i="117"/>
  <c r="BA23" i="117"/>
  <c r="BA32" i="117"/>
  <c r="AN23" i="117"/>
  <c r="AZ23" i="117"/>
  <c r="AZ32" i="117"/>
  <c r="BB33" i="118"/>
  <c r="BB23" i="118"/>
  <c r="AY23" i="118"/>
  <c r="AY33" i="118"/>
  <c r="AP23" i="118"/>
  <c r="AO23" i="118"/>
  <c r="AP23" i="117"/>
  <c r="AO23" i="117"/>
  <c r="AL23" i="117"/>
  <c r="AR23" i="117"/>
  <c r="AE23" i="117"/>
  <c r="BC33" i="118"/>
  <c r="BC23" i="118"/>
  <c r="BC32" i="117"/>
  <c r="BC23" i="117"/>
  <c r="BD23" i="118"/>
  <c r="BD33" i="118"/>
  <c r="AS23" i="117"/>
  <c r="AI23" i="118"/>
  <c r="AM23" i="117"/>
  <c r="AJ23" i="118"/>
  <c r="AF23" i="117"/>
  <c r="AJ23" i="117"/>
  <c r="AH23" i="117"/>
  <c r="AI23" i="117"/>
  <c r="AY23" i="117"/>
  <c r="AY32" i="117"/>
  <c r="BE32" i="117"/>
  <c r="BE23" i="117"/>
  <c r="AD101" i="102"/>
  <c r="BA101" i="102"/>
  <c r="BB101" i="102"/>
  <c r="AO101" i="102"/>
  <c r="AO89" i="102"/>
  <c r="AP101" i="102"/>
  <c r="AB89" i="102"/>
  <c r="AS89" i="102"/>
  <c r="BE89" i="102"/>
  <c r="AL89" i="102"/>
  <c r="AP89" i="102"/>
  <c r="AI89" i="102"/>
  <c r="AW89" i="102"/>
  <c r="AD89" i="102"/>
  <c r="AY89" i="102"/>
  <c r="AJ89" i="102"/>
  <c r="AR89" i="102"/>
  <c r="AM89" i="102"/>
  <c r="AG89" i="102"/>
  <c r="AZ89" i="102"/>
  <c r="AQ89" i="102"/>
  <c r="AK89" i="102"/>
  <c r="BA89" i="102"/>
  <c r="AV89" i="102"/>
  <c r="AF89" i="102"/>
  <c r="AE89" i="102"/>
  <c r="AB101" i="102"/>
  <c r="AX89" i="102"/>
  <c r="AC89" i="102"/>
  <c r="AH89" i="102"/>
  <c r="BB89" i="102"/>
  <c r="BD89" i="102"/>
  <c r="AN89" i="102"/>
  <c r="AT89" i="102"/>
  <c r="BC89" i="102"/>
  <c r="BD101" i="102"/>
  <c r="BC101" i="102"/>
  <c r="AU89" i="102"/>
  <c r="AU101" i="102"/>
  <c r="AV101" i="102"/>
  <c r="V19" i="112"/>
  <c r="G27" i="112"/>
  <c r="V27" i="112" s="1"/>
  <c r="V6" i="112"/>
  <c r="G14" i="112"/>
  <c r="V14" i="112" s="1"/>
  <c r="T6" i="112"/>
  <c r="E14" i="112"/>
  <c r="T14" i="112" s="1"/>
  <c r="E27" i="112"/>
  <c r="T27" i="112" s="1"/>
  <c r="T19" i="112"/>
  <c r="AA147" i="66" l="1"/>
  <c r="AA11" i="70"/>
  <c r="AA76" i="65"/>
  <c r="AA77" i="66"/>
  <c r="AA146" i="66"/>
  <c r="AA75" i="65"/>
  <c r="AA7" i="66" l="1"/>
  <c r="AA26" i="66"/>
  <c r="AA14" i="66" s="1"/>
  <c r="AA145" i="66"/>
  <c r="AB87" i="65"/>
  <c r="AA7" i="65"/>
  <c r="AA72" i="65" s="1"/>
  <c r="AB84" i="65" s="1"/>
  <c r="AB159" i="66"/>
  <c r="AA35" i="65"/>
  <c r="AA74" i="65" s="1"/>
  <c r="AB86" i="65" s="1"/>
  <c r="AB88" i="65"/>
  <c r="AB160" i="66"/>
  <c r="AA142" i="66"/>
  <c r="AA14" i="65"/>
  <c r="AA73" i="65" s="1"/>
  <c r="AB85" i="65" s="1"/>
  <c r="AA21" i="70" l="1"/>
  <c r="AA144" i="66"/>
  <c r="AB157" i="66" s="1"/>
  <c r="AB158" i="66"/>
  <c r="AA6" i="65"/>
  <c r="AA5" i="65" s="1"/>
  <c r="AA6" i="66"/>
  <c r="AA5" i="66" s="1"/>
  <c r="AA143" i="66"/>
  <c r="AA136" i="66" l="1"/>
  <c r="AB156" i="66"/>
  <c r="AA66" i="65"/>
  <c r="AA7" i="117"/>
  <c r="AA7" i="118"/>
  <c r="AA80" i="65"/>
  <c r="AB92" i="65" s="1"/>
  <c r="AA151" i="66"/>
  <c r="AB164" i="66" l="1"/>
  <c r="AA31" i="113"/>
  <c r="AA28" i="113"/>
  <c r="AA10" i="117"/>
  <c r="AB20" i="117"/>
  <c r="AB23" i="117" l="1"/>
  <c r="AB36" i="64" l="1"/>
  <c r="AA5" i="64"/>
  <c r="AB35" i="64" l="1"/>
  <c r="AA15" i="64"/>
  <c r="AA21" i="64" s="1"/>
  <c r="AA6" i="118"/>
  <c r="AA6" i="117"/>
  <c r="AB45" i="64" l="1"/>
  <c r="AA5" i="118"/>
  <c r="AA24" i="64"/>
  <c r="AA23" i="64"/>
  <c r="AA9" i="73"/>
  <c r="AA10" i="73" s="1"/>
  <c r="AA5" i="117"/>
  <c r="AA25" i="64"/>
  <c r="AA28" i="64"/>
  <c r="AA29" i="64"/>
  <c r="AA31" i="64"/>
  <c r="AA26" i="64"/>
  <c r="AA27" i="64"/>
  <c r="AA30" i="64"/>
  <c r="AA22" i="64"/>
  <c r="AA9" i="117"/>
  <c r="AB19" i="117"/>
  <c r="AB22" i="117" l="1"/>
  <c r="AA8" i="117"/>
  <c r="AB18" i="117"/>
  <c r="AB21" i="117" l="1"/>
</calcChain>
</file>

<file path=xl/sharedStrings.xml><?xml version="1.0" encoding="utf-8"?>
<sst xmlns="http://schemas.openxmlformats.org/spreadsheetml/2006/main" count="2456" uniqueCount="1363">
  <si>
    <t>Total</t>
  </si>
  <si>
    <t>GWP</t>
  </si>
  <si>
    <t>Note</t>
    <phoneticPr fontId="9"/>
  </si>
  <si>
    <t>1.Total</t>
  </si>
  <si>
    <t>LPG</t>
  </si>
  <si>
    <t>Total</t>
    <phoneticPr fontId="9"/>
  </si>
  <si>
    <t>0.Contents</t>
    <phoneticPr fontId="9"/>
  </si>
  <si>
    <t>2.CO2-Sector</t>
    <phoneticPr fontId="9"/>
  </si>
  <si>
    <t>3.Allocated_CO2-Sector</t>
    <phoneticPr fontId="9"/>
  </si>
  <si>
    <t>1,000,000,000,000 g</t>
    <phoneticPr fontId="9"/>
  </si>
  <si>
    <t>1 Mt</t>
    <phoneticPr fontId="9"/>
  </si>
  <si>
    <t>1,000,000,000 g</t>
    <phoneticPr fontId="9"/>
  </si>
  <si>
    <t>1 kt</t>
    <phoneticPr fontId="9"/>
  </si>
  <si>
    <t>1,000,000 g</t>
    <phoneticPr fontId="9"/>
  </si>
  <si>
    <t>1 t</t>
    <phoneticPr fontId="9"/>
  </si>
  <si>
    <t>1,000 g</t>
    <phoneticPr fontId="9"/>
  </si>
  <si>
    <t>―</t>
    <phoneticPr fontId="9"/>
  </si>
  <si>
    <t>1 g</t>
    <phoneticPr fontId="9"/>
  </si>
  <si>
    <t>HFCs</t>
    <phoneticPr fontId="9"/>
  </si>
  <si>
    <t>PFCs</t>
    <phoneticPr fontId="9"/>
  </si>
  <si>
    <t xml:space="preserve"> </t>
    <phoneticPr fontId="9"/>
  </si>
  <si>
    <r>
      <rPr>
        <sz val="11"/>
        <rFont val="ＭＳ 明朝"/>
        <family val="1"/>
        <charset val="128"/>
      </rPr>
      <t>備考</t>
    </r>
    <rPh sb="0" eb="2">
      <t>ビコウ</t>
    </rPh>
    <phoneticPr fontId="9"/>
  </si>
  <si>
    <r>
      <t>Mt CO</t>
    </r>
    <r>
      <rPr>
        <vertAlign val="subscript"/>
        <sz val="11"/>
        <rFont val="Century"/>
        <family val="1"/>
      </rPr>
      <t>2</t>
    </r>
    <phoneticPr fontId="9"/>
  </si>
  <si>
    <r>
      <rPr>
        <sz val="11"/>
        <rFont val="ＭＳ Ｐ明朝"/>
        <family val="1"/>
        <charset val="128"/>
      </rPr>
      <t>廃棄物のエネルギー利用含む</t>
    </r>
  </si>
  <si>
    <r>
      <rPr>
        <sz val="11"/>
        <rFont val="ＭＳ Ｐ明朝"/>
        <family val="1"/>
        <charset val="128"/>
      </rPr>
      <t>農林水産業は含まれない</t>
    </r>
    <rPh sb="0" eb="2">
      <t>ノウリン</t>
    </rPh>
    <rPh sb="2" eb="5">
      <t>スイサンギョウ</t>
    </rPh>
    <rPh sb="6" eb="7">
      <t>フク</t>
    </rPh>
    <phoneticPr fontId="9"/>
  </si>
  <si>
    <r>
      <rPr>
        <sz val="11"/>
        <rFont val="ＭＳ Ｐ明朝"/>
        <family val="1"/>
        <charset val="128"/>
      </rPr>
      <t>廃棄物のエネルギー利用含まない</t>
    </r>
    <phoneticPr fontId="9"/>
  </si>
  <si>
    <t>1 Tg</t>
    <phoneticPr fontId="9"/>
  </si>
  <si>
    <t>1 Gg</t>
    <phoneticPr fontId="9"/>
  </si>
  <si>
    <t>1 Mg</t>
    <phoneticPr fontId="9"/>
  </si>
  <si>
    <t>1 kg</t>
    <phoneticPr fontId="9"/>
  </si>
  <si>
    <t>HFCs</t>
    <phoneticPr fontId="8"/>
  </si>
  <si>
    <r>
      <t>CH</t>
    </r>
    <r>
      <rPr>
        <sz val="11"/>
        <color theme="0" tint="-0.499984740745262"/>
        <rFont val="ＭＳ Ｐ明朝"/>
        <family val="1"/>
        <charset val="128"/>
      </rPr>
      <t>₄</t>
    </r>
  </si>
  <si>
    <r>
      <t>N</t>
    </r>
    <r>
      <rPr>
        <sz val="11"/>
        <color theme="0" tint="-0.499984740745262"/>
        <rFont val="ＭＳ Ｐ明朝"/>
        <family val="1"/>
        <charset val="128"/>
      </rPr>
      <t>₂</t>
    </r>
    <r>
      <rPr>
        <sz val="11"/>
        <color theme="0" tint="-0.499984740745262"/>
        <rFont val="Century"/>
        <family val="1"/>
      </rPr>
      <t>O</t>
    </r>
    <phoneticPr fontId="8"/>
  </si>
  <si>
    <t>PFCs</t>
    <phoneticPr fontId="8"/>
  </si>
  <si>
    <r>
      <t>SF</t>
    </r>
    <r>
      <rPr>
        <sz val="11"/>
        <color theme="0" tint="-0.499984740745262"/>
        <rFont val="ＭＳ Ｐ明朝"/>
        <family val="1"/>
        <charset val="128"/>
      </rPr>
      <t>₆</t>
    </r>
    <phoneticPr fontId="8"/>
  </si>
  <si>
    <r>
      <t>NF</t>
    </r>
    <r>
      <rPr>
        <sz val="11"/>
        <color theme="0" tint="-0.499984740745262"/>
        <rFont val="ＭＳ Ｐ明朝"/>
        <family val="1"/>
        <charset val="128"/>
      </rPr>
      <t>₃</t>
    </r>
    <phoneticPr fontId="8"/>
  </si>
  <si>
    <t>家庭部門</t>
    <phoneticPr fontId="9"/>
  </si>
  <si>
    <t>燃料の燃焼</t>
    <rPh sb="0" eb="2">
      <t>ネンリョウ</t>
    </rPh>
    <rPh sb="3" eb="5">
      <t>ネンショウ</t>
    </rPh>
    <phoneticPr fontId="11"/>
  </si>
  <si>
    <r>
      <rPr>
        <sz val="10"/>
        <rFont val="ＭＳ 明朝"/>
        <family val="1"/>
        <charset val="128"/>
      </rPr>
      <t>隠しシート（公表時に非表示）</t>
    </r>
    <rPh sb="0" eb="1">
      <t>カク</t>
    </rPh>
    <rPh sb="6" eb="8">
      <t>コウヒョウ</t>
    </rPh>
    <rPh sb="8" eb="9">
      <t>ジ</t>
    </rPh>
    <rPh sb="10" eb="13">
      <t>ヒヒョウジ</t>
    </rPh>
    <phoneticPr fontId="9"/>
  </si>
  <si>
    <t>CO2</t>
    <phoneticPr fontId="9"/>
  </si>
  <si>
    <t>CH4</t>
    <phoneticPr fontId="9"/>
  </si>
  <si>
    <t>N2O</t>
    <phoneticPr fontId="9"/>
  </si>
  <si>
    <t>HFCs</t>
    <phoneticPr fontId="9"/>
  </si>
  <si>
    <t>SF6</t>
    <phoneticPr fontId="9"/>
  </si>
  <si>
    <t>NF3</t>
    <phoneticPr fontId="9"/>
  </si>
  <si>
    <r>
      <rPr>
        <sz val="11"/>
        <rFont val="ＭＳ 明朝"/>
        <family val="1"/>
        <charset val="128"/>
      </rPr>
      <t>合計</t>
    </r>
    <rPh sb="0" eb="2">
      <t>ゴウケイ</t>
    </rPh>
    <phoneticPr fontId="9"/>
  </si>
  <si>
    <t>9.CH4</t>
  </si>
  <si>
    <r>
      <rPr>
        <sz val="11"/>
        <rFont val="ＭＳ 明朝"/>
        <family val="1"/>
        <charset val="128"/>
      </rPr>
      <t>合計</t>
    </r>
    <rPh sb="0" eb="2">
      <t>ゴウケイ</t>
    </rPh>
    <phoneticPr fontId="11"/>
  </si>
  <si>
    <t>11.N2O</t>
  </si>
  <si>
    <t>13.F-gas</t>
  </si>
  <si>
    <r>
      <t xml:space="preserve">F-gas </t>
    </r>
    <r>
      <rPr>
        <sz val="11"/>
        <rFont val="ＭＳ 明朝"/>
        <family val="1"/>
        <charset val="128"/>
      </rPr>
      <t>合計</t>
    </r>
    <phoneticPr fontId="9"/>
  </si>
  <si>
    <r>
      <rPr>
        <sz val="11"/>
        <rFont val="ＭＳ 明朝"/>
        <family val="1"/>
        <charset val="128"/>
      </rPr>
      <t>温室効果ガス</t>
    </r>
  </si>
  <si>
    <r>
      <rPr>
        <sz val="11"/>
        <rFont val="ＭＳ 明朝"/>
        <family val="1"/>
        <charset val="128"/>
      </rPr>
      <t>エネルギー起源</t>
    </r>
    <rPh sb="5" eb="7">
      <t>キゲン</t>
    </rPh>
    <phoneticPr fontId="8"/>
  </si>
  <si>
    <r>
      <rPr>
        <sz val="12"/>
        <rFont val="ＭＳ 明朝"/>
        <family val="1"/>
        <charset val="128"/>
      </rPr>
      <t>代替フロン等４ガス</t>
    </r>
    <rPh sb="0" eb="2">
      <t>ダイタイ</t>
    </rPh>
    <rPh sb="5" eb="6">
      <t>トウ</t>
    </rPh>
    <phoneticPr fontId="8"/>
  </si>
  <si>
    <r>
      <rPr>
        <sz val="11"/>
        <rFont val="ＭＳ 明朝"/>
        <family val="1"/>
        <charset val="128"/>
      </rPr>
      <t>計</t>
    </r>
  </si>
  <si>
    <r>
      <rPr>
        <sz val="14"/>
        <rFont val="Century"/>
        <family val="1"/>
      </rPr>
      <t>(2015</t>
    </r>
    <r>
      <rPr>
        <sz val="14"/>
        <rFont val="ＭＳ Ｐ明朝"/>
        <family val="1"/>
        <charset val="128"/>
      </rPr>
      <t>年度)</t>
    </r>
    <phoneticPr fontId="9"/>
  </si>
  <si>
    <t>5.CO2-Share</t>
  </si>
  <si>
    <t>14.家庭におけるCO2排出量（世帯あたり）</t>
  </si>
  <si>
    <t>業務その他部門
（商業･ｻｰﾋﾞｽ･事業所等）</t>
    <phoneticPr fontId="9"/>
  </si>
  <si>
    <t>産業部門
（工場等）</t>
    <phoneticPr fontId="9"/>
  </si>
  <si>
    <t>廃棄物
（埋立、排水処理等）</t>
    <rPh sb="0" eb="3">
      <t>ハイキブツ</t>
    </rPh>
    <phoneticPr fontId="11"/>
  </si>
  <si>
    <t>燃料からの漏出
（天然ガス・石炭生産時の漏出等）</t>
    <rPh sb="0" eb="2">
      <t>ネンリョウ</t>
    </rPh>
    <rPh sb="5" eb="7">
      <t>ロウシュツ</t>
    </rPh>
    <phoneticPr fontId="11"/>
  </si>
  <si>
    <t>燃料の燃焼・漏出</t>
    <phoneticPr fontId="9"/>
  </si>
  <si>
    <t>廃棄物
（排水処理、焼却等）</t>
    <rPh sb="5" eb="9">
      <t>ハイスイショリ</t>
    </rPh>
    <rPh sb="10" eb="12">
      <t>ショウキャク</t>
    </rPh>
    <rPh sb="12" eb="13">
      <t>トウ</t>
    </rPh>
    <phoneticPr fontId="9"/>
  </si>
  <si>
    <r>
      <rPr>
        <sz val="10"/>
        <rFont val="ＭＳ Ｐ明朝"/>
        <family val="1"/>
        <charset val="128"/>
      </rPr>
      <t>世帯当たり</t>
    </r>
    <r>
      <rPr>
        <sz val="10"/>
        <rFont val="Century"/>
        <family val="1"/>
      </rPr>
      <t>CO</t>
    </r>
    <r>
      <rPr>
        <vertAlign val="subscript"/>
        <sz val="10"/>
        <rFont val="Century"/>
        <family val="1"/>
      </rPr>
      <t>2</t>
    </r>
    <r>
      <rPr>
        <sz val="10"/>
        <rFont val="ＭＳ Ｐ明朝"/>
        <family val="1"/>
        <charset val="128"/>
      </rPr>
      <t>排出量</t>
    </r>
    <rPh sb="0" eb="2">
      <t>セタイ</t>
    </rPh>
    <rPh sb="2" eb="3">
      <t>ア</t>
    </rPh>
    <rPh sb="8" eb="10">
      <t>ハイシュツ</t>
    </rPh>
    <rPh sb="10" eb="11">
      <t>リョウ</t>
    </rPh>
    <phoneticPr fontId="9"/>
  </si>
  <si>
    <t>-</t>
    <phoneticPr fontId="9"/>
  </si>
  <si>
    <t>15.家庭におけるCO2排出量（一人あたり）</t>
  </si>
  <si>
    <r>
      <rPr>
        <sz val="10"/>
        <rFont val="ＭＳ Ｐ明朝"/>
        <family val="1"/>
        <charset val="128"/>
      </rPr>
      <t>一人当たり</t>
    </r>
    <r>
      <rPr>
        <sz val="10"/>
        <rFont val="Century"/>
        <family val="1"/>
      </rPr>
      <t>CO</t>
    </r>
    <r>
      <rPr>
        <vertAlign val="subscript"/>
        <sz val="10"/>
        <rFont val="Century"/>
        <family val="1"/>
      </rPr>
      <t>2</t>
    </r>
    <r>
      <rPr>
        <sz val="10"/>
        <rFont val="ＭＳ Ｐ明朝"/>
        <family val="1"/>
        <charset val="128"/>
      </rPr>
      <t>排出量</t>
    </r>
    <rPh sb="0" eb="2">
      <t>ヒトリ</t>
    </rPh>
    <rPh sb="2" eb="3">
      <t>ア</t>
    </rPh>
    <rPh sb="8" eb="10">
      <t>ハイシュツ</t>
    </rPh>
    <rPh sb="10" eb="11">
      <t>リョウ</t>
    </rPh>
    <phoneticPr fontId="9"/>
  </si>
  <si>
    <r>
      <t xml:space="preserve"> </t>
    </r>
    <r>
      <rPr>
        <sz val="10"/>
        <rFont val="ＭＳ Ｐ明朝"/>
        <family val="1"/>
        <charset val="128"/>
      </rPr>
      <t>電気熱配分誤差</t>
    </r>
    <phoneticPr fontId="9"/>
  </si>
  <si>
    <r>
      <rPr>
        <sz val="11"/>
        <color indexed="8"/>
        <rFont val="ＭＳ 明朝"/>
        <family val="1"/>
        <charset val="128"/>
      </rPr>
      <t>■単位に関して</t>
    </r>
    <rPh sb="1" eb="3">
      <t>タンイ</t>
    </rPh>
    <rPh sb="4" eb="5">
      <t>カン</t>
    </rPh>
    <phoneticPr fontId="9"/>
  </si>
  <si>
    <r>
      <t>1</t>
    </r>
    <r>
      <rPr>
        <sz val="11"/>
        <color indexed="8"/>
        <rFont val="ＭＳ 明朝"/>
        <family val="1"/>
        <charset val="128"/>
      </rPr>
      <t>百万トン</t>
    </r>
    <rPh sb="1" eb="2">
      <t>ヒャク</t>
    </rPh>
    <rPh sb="2" eb="3">
      <t>マン</t>
    </rPh>
    <phoneticPr fontId="9"/>
  </si>
  <si>
    <r>
      <t>1</t>
    </r>
    <r>
      <rPr>
        <sz val="11"/>
        <color indexed="8"/>
        <rFont val="ＭＳ 明朝"/>
        <family val="1"/>
        <charset val="128"/>
      </rPr>
      <t>千トン</t>
    </r>
    <rPh sb="1" eb="2">
      <t>セン</t>
    </rPh>
    <phoneticPr fontId="9"/>
  </si>
  <si>
    <r>
      <rPr>
        <sz val="11"/>
        <rFont val="ＭＳ 明朝"/>
        <family val="1"/>
        <charset val="128"/>
      </rPr>
      <t>内容</t>
    </r>
    <rPh sb="0" eb="2">
      <t>ナイヨウ</t>
    </rPh>
    <phoneticPr fontId="9"/>
  </si>
  <si>
    <r>
      <rPr>
        <sz val="11"/>
        <rFont val="ＭＳ 明朝"/>
        <family val="1"/>
        <charset val="128"/>
      </rPr>
      <t>本シート</t>
    </r>
    <rPh sb="0" eb="1">
      <t>ホン</t>
    </rPh>
    <phoneticPr fontId="9"/>
  </si>
  <si>
    <r>
      <rPr>
        <sz val="12"/>
        <rFont val="ＭＳ 明朝"/>
        <family val="1"/>
        <charset val="128"/>
      </rPr>
      <t>温室効果ガス</t>
    </r>
    <rPh sb="0" eb="2">
      <t>オンシツ</t>
    </rPh>
    <rPh sb="2" eb="4">
      <t>コウカ</t>
    </rPh>
    <phoneticPr fontId="8"/>
  </si>
  <si>
    <r>
      <rPr>
        <sz val="12"/>
        <rFont val="ＭＳ 明朝"/>
        <family val="1"/>
        <charset val="128"/>
      </rPr>
      <t>計</t>
    </r>
    <rPh sb="0" eb="1">
      <t>ケイ</t>
    </rPh>
    <phoneticPr fontId="8"/>
  </si>
  <si>
    <r>
      <rPr>
        <sz val="11"/>
        <rFont val="ＭＳ 明朝"/>
        <family val="1"/>
        <charset val="128"/>
      </rPr>
      <t>■前年度比</t>
    </r>
    <rPh sb="1" eb="2">
      <t>ゼン</t>
    </rPh>
    <rPh sb="2" eb="4">
      <t>ネンド</t>
    </rPh>
    <rPh sb="4" eb="5">
      <t>ヒ</t>
    </rPh>
    <phoneticPr fontId="9"/>
  </si>
  <si>
    <r>
      <rPr>
        <b/>
        <sz val="11"/>
        <color theme="1"/>
        <rFont val="ＭＳ 明朝"/>
        <family val="1"/>
        <charset val="128"/>
      </rPr>
      <t>エネルギー起源</t>
    </r>
    <rPh sb="5" eb="7">
      <t>キゲン</t>
    </rPh>
    <phoneticPr fontId="9"/>
  </si>
  <si>
    <r>
      <rPr>
        <b/>
        <sz val="11"/>
        <rFont val="ＭＳ 明朝"/>
        <family val="1"/>
        <charset val="128"/>
      </rPr>
      <t>エネルギー転換部門</t>
    </r>
  </si>
  <si>
    <r>
      <rPr>
        <b/>
        <sz val="11"/>
        <rFont val="ＭＳ 明朝"/>
        <family val="1"/>
        <charset val="128"/>
      </rPr>
      <t>産業</t>
    </r>
    <rPh sb="0" eb="2">
      <t>サンギョウ</t>
    </rPh>
    <phoneticPr fontId="9"/>
  </si>
  <si>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</si>
  <si>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9"/>
  </si>
  <si>
    <r>
      <rPr>
        <sz val="11"/>
        <rFont val="ＭＳ 明朝"/>
        <family val="1"/>
        <charset val="128"/>
      </rPr>
      <t>鉱業他</t>
    </r>
    <rPh sb="0" eb="2">
      <t>コウギョウ</t>
    </rPh>
    <rPh sb="2" eb="3">
      <t>タ</t>
    </rPh>
    <phoneticPr fontId="9"/>
  </si>
  <si>
    <r>
      <rPr>
        <sz val="11"/>
        <rFont val="ＭＳ 明朝"/>
        <family val="1"/>
        <charset val="128"/>
      </rPr>
      <t>建設業</t>
    </r>
    <phoneticPr fontId="9"/>
  </si>
  <si>
    <r>
      <rPr>
        <b/>
        <sz val="11"/>
        <rFont val="ＭＳ 明朝"/>
        <family val="1"/>
        <charset val="128"/>
      </rPr>
      <t>製造業</t>
    </r>
    <rPh sb="0" eb="3">
      <t>セイゾウギョウ</t>
    </rPh>
    <phoneticPr fontId="9"/>
  </si>
  <si>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</si>
  <si>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</si>
  <si>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明朝"/>
        <family val="1"/>
        <charset val="128"/>
      </rPr>
      <t>卸小売・金融保険・不動産業</t>
    </r>
    <rPh sb="4" eb="6">
      <t>キンユウ</t>
    </rPh>
    <rPh sb="6" eb="8">
      <t>ホケン</t>
    </rPh>
    <rPh sb="9" eb="12">
      <t>フドウサン</t>
    </rPh>
    <rPh sb="12" eb="13">
      <t>ギョウ</t>
    </rPh>
    <phoneticPr fontId="9"/>
  </si>
  <si>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9"/>
  </si>
  <si>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9"/>
  </si>
  <si>
    <r>
      <rPr>
        <sz val="11"/>
        <rFont val="ＭＳ 明朝"/>
        <family val="1"/>
        <charset val="128"/>
      </rPr>
      <t>公務・分類不能</t>
    </r>
    <rPh sb="3" eb="5">
      <t>ブンルイ</t>
    </rPh>
    <rPh sb="5" eb="7">
      <t>フノウ</t>
    </rPh>
    <phoneticPr fontId="9"/>
  </si>
  <si>
    <r>
      <rPr>
        <b/>
        <sz val="11"/>
        <rFont val="ＭＳ 明朝"/>
        <family val="1"/>
        <charset val="128"/>
      </rPr>
      <t>運輸</t>
    </r>
  </si>
  <si>
    <r>
      <rPr>
        <b/>
        <sz val="11"/>
        <rFont val="ＭＳ 明朝"/>
        <family val="1"/>
        <charset val="128"/>
      </rPr>
      <t>家庭</t>
    </r>
  </si>
  <si>
    <r>
      <rPr>
        <b/>
        <sz val="11"/>
        <rFont val="ＭＳ 明朝"/>
        <family val="1"/>
        <charset val="128"/>
      </rPr>
      <t>鉱物産業</t>
    </r>
    <rPh sb="0" eb="2">
      <t>コウブツ</t>
    </rPh>
    <rPh sb="2" eb="4">
      <t>サンギョウ</t>
    </rPh>
    <phoneticPr fontId="9"/>
  </si>
  <si>
    <r>
      <rPr>
        <b/>
        <sz val="11"/>
        <rFont val="ＭＳ 明朝"/>
        <family val="1"/>
        <charset val="128"/>
      </rPr>
      <t>化学産業</t>
    </r>
    <rPh sb="0" eb="2">
      <t>カガク</t>
    </rPh>
    <rPh sb="2" eb="4">
      <t>サンギョウ</t>
    </rPh>
    <phoneticPr fontId="9"/>
  </si>
  <si>
    <r>
      <rPr>
        <b/>
        <sz val="11"/>
        <rFont val="ＭＳ 明朝"/>
        <family val="1"/>
        <charset val="128"/>
      </rPr>
      <t>廃棄物</t>
    </r>
    <rPh sb="0" eb="3">
      <t>ハイキブツ</t>
    </rPh>
    <phoneticPr fontId="9"/>
  </si>
  <si>
    <r>
      <rPr>
        <sz val="11"/>
        <rFont val="ＭＳ 明朝"/>
        <family val="1"/>
        <charset val="128"/>
      </rPr>
      <t>廃棄物のエネルギー利用</t>
    </r>
    <rPh sb="0" eb="2">
      <t>ハイキ</t>
    </rPh>
    <rPh sb="2" eb="3">
      <t>ブツ</t>
    </rPh>
    <rPh sb="9" eb="11">
      <t>リヨウ</t>
    </rPh>
    <phoneticPr fontId="9"/>
  </si>
  <si>
    <r>
      <rPr>
        <b/>
        <sz val="11"/>
        <rFont val="ＭＳ 明朝"/>
        <family val="1"/>
        <charset val="128"/>
      </rPr>
      <t>農業</t>
    </r>
    <rPh sb="0" eb="2">
      <t>ノウギョウ</t>
    </rPh>
    <phoneticPr fontId="9"/>
  </si>
  <si>
    <r>
      <rPr>
        <sz val="11"/>
        <rFont val="ＭＳ 明朝"/>
        <family val="1"/>
        <charset val="128"/>
      </rPr>
      <t>石灰施用</t>
    </r>
    <rPh sb="0" eb="2">
      <t>セッカイ</t>
    </rPh>
    <rPh sb="2" eb="4">
      <t>セヨウ</t>
    </rPh>
    <phoneticPr fontId="9"/>
  </si>
  <si>
    <r>
      <rPr>
        <sz val="11"/>
        <rFont val="ＭＳ 明朝"/>
        <family val="1"/>
        <charset val="128"/>
      </rPr>
      <t>尿素施肥</t>
    </r>
    <rPh sb="0" eb="2">
      <t>ニョウソ</t>
    </rPh>
    <rPh sb="2" eb="4">
      <t>セヒ</t>
    </rPh>
    <phoneticPr fontId="9"/>
  </si>
  <si>
    <r>
      <rPr>
        <sz val="11"/>
        <rFont val="ＭＳ 明朝"/>
        <family val="1"/>
        <charset val="128"/>
      </rPr>
      <t>燃料からの漏出他</t>
    </r>
    <rPh sb="0" eb="2">
      <t>ネンリョウ</t>
    </rPh>
    <rPh sb="5" eb="7">
      <t>ロウシュツ</t>
    </rPh>
    <rPh sb="7" eb="8">
      <t>ホカ</t>
    </rPh>
    <phoneticPr fontId="9"/>
  </si>
  <si>
    <r>
      <rPr>
        <sz val="11"/>
        <rFont val="ＭＳ 明朝"/>
        <family val="1"/>
        <charset val="128"/>
      </rPr>
      <t>合計</t>
    </r>
    <r>
      <rPr>
        <sz val="11"/>
        <color rgb="FFFF0000"/>
        <rFont val="ＭＳ 明朝"/>
        <family val="1"/>
        <charset val="128"/>
      </rPr>
      <t/>
    </r>
    <rPh sb="0" eb="2">
      <t>ゴウケイ</t>
    </rPh>
    <phoneticPr fontId="9"/>
  </si>
  <si>
    <r>
      <rPr>
        <sz val="11"/>
        <rFont val="ＭＳ 明朝"/>
        <family val="1"/>
        <charset val="128"/>
      </rPr>
      <t>エネルギー転換部門</t>
    </r>
    <rPh sb="5" eb="7">
      <t>テンカン</t>
    </rPh>
    <rPh sb="7" eb="9">
      <t>ブモン</t>
    </rPh>
    <phoneticPr fontId="9"/>
  </si>
  <si>
    <r>
      <rPr>
        <sz val="11"/>
        <rFont val="ＭＳ 明朝"/>
        <family val="1"/>
        <charset val="128"/>
      </rPr>
      <t>産業部門</t>
    </r>
    <rPh sb="0" eb="2">
      <t>サンギョウ</t>
    </rPh>
    <rPh sb="2" eb="4">
      <t>ブモン</t>
    </rPh>
    <phoneticPr fontId="9"/>
  </si>
  <si>
    <r>
      <rPr>
        <sz val="11"/>
        <rFont val="ＭＳ 明朝"/>
        <family val="1"/>
        <charset val="128"/>
      </rPr>
      <t>運輸部門</t>
    </r>
    <rPh sb="0" eb="2">
      <t>ウンユ</t>
    </rPh>
    <rPh sb="2" eb="4">
      <t>ブモン</t>
    </rPh>
    <phoneticPr fontId="9"/>
  </si>
  <si>
    <r>
      <rPr>
        <sz val="11"/>
        <rFont val="ＭＳ 明朝"/>
        <family val="1"/>
        <charset val="128"/>
      </rPr>
      <t>業務その他部門</t>
    </r>
    <rPh sb="0" eb="2">
      <t>ギョウム</t>
    </rPh>
    <rPh sb="4" eb="5">
      <t>タ</t>
    </rPh>
    <rPh sb="5" eb="7">
      <t>ブモン</t>
    </rPh>
    <phoneticPr fontId="9"/>
  </si>
  <si>
    <r>
      <rPr>
        <sz val="11"/>
        <rFont val="ＭＳ 明朝"/>
        <family val="1"/>
        <charset val="128"/>
      </rPr>
      <t>家庭部門</t>
    </r>
    <rPh sb="0" eb="2">
      <t>カテイ</t>
    </rPh>
    <rPh sb="2" eb="4">
      <t>ブモン</t>
    </rPh>
    <phoneticPr fontId="9"/>
  </si>
  <si>
    <r>
      <rPr>
        <sz val="11"/>
        <rFont val="ＭＳ 明朝"/>
        <family val="1"/>
        <charset val="128"/>
      </rPr>
      <t>廃棄物</t>
    </r>
    <rPh sb="0" eb="3">
      <t>ハイキブツ</t>
    </rPh>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</si>
  <si>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</si>
  <si>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明朝"/>
        <family val="1"/>
        <charset val="128"/>
      </rPr>
      <t>石炭</t>
    </r>
    <rPh sb="0" eb="2">
      <t>セキタン</t>
    </rPh>
    <phoneticPr fontId="8"/>
  </si>
  <si>
    <r>
      <rPr>
        <sz val="11"/>
        <rFont val="ＭＳ 明朝"/>
        <family val="1"/>
        <charset val="128"/>
      </rPr>
      <t>石炭製品</t>
    </r>
    <rPh sb="0" eb="4">
      <t>セキタンセイヒン</t>
    </rPh>
    <phoneticPr fontId="8"/>
  </si>
  <si>
    <r>
      <rPr>
        <sz val="11"/>
        <rFont val="ＭＳ 明朝"/>
        <family val="1"/>
        <charset val="128"/>
      </rPr>
      <t>原油</t>
    </r>
    <rPh sb="0" eb="2">
      <t>ゲンユ</t>
    </rPh>
    <phoneticPr fontId="8"/>
  </si>
  <si>
    <r>
      <rPr>
        <sz val="11"/>
        <rFont val="ＭＳ 明朝"/>
        <family val="1"/>
        <charset val="128"/>
      </rPr>
      <t>石油製品</t>
    </r>
    <rPh sb="0" eb="4">
      <t>セキユセイヒン</t>
    </rPh>
    <phoneticPr fontId="8"/>
  </si>
  <si>
    <r>
      <rPr>
        <sz val="11"/>
        <rFont val="ＭＳ 明朝"/>
        <family val="1"/>
        <charset val="128"/>
      </rPr>
      <t>天然ガス</t>
    </r>
    <rPh sb="0" eb="2">
      <t>テンネン</t>
    </rPh>
    <phoneticPr fontId="8"/>
  </si>
  <si>
    <r>
      <rPr>
        <sz val="11"/>
        <rFont val="ＭＳ 明朝"/>
        <family val="1"/>
        <charset val="128"/>
      </rPr>
      <t>都市ガス</t>
    </r>
    <rPh sb="0" eb="2">
      <t>トシ</t>
    </rPh>
    <phoneticPr fontId="8"/>
  </si>
  <si>
    <r>
      <rPr>
        <sz val="11"/>
        <rFont val="ＭＳ 明朝"/>
        <family val="1"/>
        <charset val="128"/>
      </rPr>
      <t>■シェア</t>
    </r>
    <phoneticPr fontId="9"/>
  </si>
  <si>
    <r>
      <rPr>
        <sz val="11"/>
        <rFont val="ＭＳ 明朝"/>
        <family val="1"/>
        <charset val="128"/>
      </rPr>
      <t>単位</t>
    </r>
    <rPh sb="0" eb="2">
      <t>タンイ</t>
    </rPh>
    <phoneticPr fontId="9"/>
  </si>
  <si>
    <r>
      <rPr>
        <sz val="11"/>
        <rFont val="ＭＳ 明朝"/>
        <family val="1"/>
        <charset val="128"/>
      </rPr>
      <t>十億円</t>
    </r>
    <rPh sb="0" eb="2">
      <t>ジュウオク</t>
    </rPh>
    <rPh sb="2" eb="3">
      <t>エン</t>
    </rPh>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</si>
  <si>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8"/>
  </si>
  <si>
    <r>
      <rPr>
        <sz val="11"/>
        <rFont val="ＭＳ 明朝"/>
        <family val="1"/>
        <charset val="128"/>
      </rPr>
      <t>■排出量および人口</t>
    </r>
    <rPh sb="7" eb="9">
      <t>ジンコウ</t>
    </rPh>
    <phoneticPr fontId="9"/>
  </si>
  <si>
    <r>
      <t>CO</t>
    </r>
    <r>
      <rPr>
        <vertAlign val="subscript"/>
        <sz val="11"/>
        <rFont val="Century"/>
        <family val="1"/>
      </rPr>
      <t xml:space="preserve">2 </t>
    </r>
    <r>
      <rPr>
        <sz val="11"/>
        <rFont val="ＭＳ 明朝"/>
        <family val="1"/>
        <charset val="128"/>
      </rPr>
      <t>総排出量</t>
    </r>
    <r>
      <rPr>
        <sz val="11"/>
        <rFont val="Century"/>
        <family val="1"/>
      </rPr>
      <t xml:space="preserve"> </t>
    </r>
    <rPh sb="4" eb="5">
      <t>ソウ</t>
    </rPh>
    <phoneticPr fontId="9"/>
  </si>
  <si>
    <r>
      <rPr>
        <sz val="11"/>
        <rFont val="ＭＳ 明朝"/>
        <family val="1"/>
        <charset val="128"/>
      </rPr>
      <t>エネルギー起源</t>
    </r>
    <r>
      <rPr>
        <sz val="11"/>
        <rFont val="Century"/>
        <family val="1"/>
      </rPr>
      <t>CO</t>
    </r>
    <r>
      <rPr>
        <vertAlign val="subscript"/>
        <sz val="11"/>
        <rFont val="Century"/>
        <family val="1"/>
      </rPr>
      <t xml:space="preserve">2 </t>
    </r>
    <r>
      <rPr>
        <sz val="11"/>
        <rFont val="ＭＳ 明朝"/>
        <family val="1"/>
        <charset val="128"/>
      </rPr>
      <t>排出量</t>
    </r>
    <r>
      <rPr>
        <sz val="11"/>
        <rFont val="Century"/>
        <family val="1"/>
      </rPr>
      <t xml:space="preserve"> </t>
    </r>
    <rPh sb="5" eb="7">
      <t>キゲン</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</si>
  <si>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排出量（総</t>
    </r>
    <r>
      <rPr>
        <sz val="11"/>
        <rFont val="Century"/>
        <family val="1"/>
      </rPr>
      <t>CO</t>
    </r>
    <r>
      <rPr>
        <vertAlign val="subscript"/>
        <sz val="11"/>
        <rFont val="Century"/>
        <family val="1"/>
      </rPr>
      <t xml:space="preserve">2 </t>
    </r>
    <r>
      <rPr>
        <sz val="11"/>
        <rFont val="ＭＳ 明朝"/>
        <family val="1"/>
        <charset val="128"/>
      </rPr>
      <t>排出量）</t>
    </r>
    <r>
      <rPr>
        <sz val="10"/>
        <rFont val="Century"/>
        <family val="1"/>
      </rPr>
      <t/>
    </r>
    <rPh sb="13" eb="14">
      <t>ソウ</t>
    </rPh>
    <rPh sb="18" eb="20">
      <t>ハイシュツ</t>
    </rPh>
    <rPh sb="20" eb="21">
      <t>リョウ</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</si>
  <si>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0" eb="2">
      <t>ヒトリ</t>
    </rPh>
    <rPh sb="9" eb="11">
      <t>ハイシュツ</t>
    </rPh>
    <rPh sb="11" eb="12">
      <t>リョウ</t>
    </rPh>
    <rPh sb="18" eb="20">
      <t>キゲン</t>
    </rPh>
    <phoneticPr fontId="9"/>
  </si>
  <si>
    <r>
      <t>t CO</t>
    </r>
    <r>
      <rPr>
        <vertAlign val="subscript"/>
        <sz val="11"/>
        <rFont val="Century"/>
        <family val="1"/>
      </rPr>
      <t>2</t>
    </r>
    <r>
      <rPr>
        <sz val="11"/>
        <rFont val="Century"/>
        <family val="1"/>
      </rPr>
      <t>/capita</t>
    </r>
    <phoneticPr fontId="9"/>
  </si>
  <si>
    <r>
      <rPr>
        <sz val="11"/>
        <rFont val="ＭＳ 明朝"/>
        <family val="1"/>
        <charset val="128"/>
      </rPr>
      <t>千人</t>
    </r>
    <rPh sb="0" eb="2">
      <t>センニン</t>
    </rPh>
    <phoneticPr fontId="9"/>
  </si>
  <si>
    <r>
      <rPr>
        <sz val="11"/>
        <rFont val="ＭＳ 明朝"/>
        <family val="1"/>
        <charset val="128"/>
      </rPr>
      <t>人口</t>
    </r>
    <r>
      <rPr>
        <sz val="10"/>
        <rFont val="Century"/>
        <family val="1"/>
      </rPr>
      <t/>
    </r>
    <rPh sb="0" eb="2">
      <t>ジンコウ</t>
    </rPh>
    <phoneticPr fontId="9"/>
  </si>
  <si>
    <r>
      <rPr>
        <sz val="11"/>
        <rFont val="ＭＳ 明朝"/>
        <family val="1"/>
        <charset val="128"/>
      </rPr>
      <t>人口</t>
    </r>
    <rPh sb="0" eb="2">
      <t>ジンコウ</t>
    </rPh>
    <phoneticPr fontId="9"/>
  </si>
  <si>
    <r>
      <t>2013</t>
    </r>
    <r>
      <rPr>
        <sz val="14"/>
        <rFont val="ＭＳ 明朝"/>
        <family val="1"/>
        <charset val="128"/>
      </rPr>
      <t>年度</t>
    </r>
    <rPh sb="4" eb="5">
      <t>ネン</t>
    </rPh>
    <rPh sb="5" eb="6">
      <t>ド</t>
    </rPh>
    <phoneticPr fontId="9"/>
  </si>
  <si>
    <r>
      <rPr>
        <sz val="11"/>
        <rFont val="ＭＳ 明朝"/>
        <family val="1"/>
        <charset val="128"/>
      </rPr>
      <t xml:space="preserve">排出量
</t>
    </r>
    <r>
      <rPr>
        <sz val="11"/>
        <rFont val="Century"/>
        <family val="1"/>
      </rPr>
      <t>[kt CO</t>
    </r>
    <r>
      <rPr>
        <vertAlign val="subscript"/>
        <sz val="11"/>
        <rFont val="Century"/>
        <family val="1"/>
      </rPr>
      <t>2</t>
    </r>
    <r>
      <rPr>
        <sz val="11"/>
        <rFont val="Century"/>
        <family val="1"/>
      </rPr>
      <t>]</t>
    </r>
    <rPh sb="0" eb="2">
      <t>ハイシュツ</t>
    </rPh>
    <rPh sb="2" eb="3">
      <t>リョウ</t>
    </rPh>
    <phoneticPr fontId="9"/>
  </si>
  <si>
    <r>
      <t xml:space="preserve">
</t>
    </r>
    <r>
      <rPr>
        <sz val="11"/>
        <rFont val="ＭＳ 明朝"/>
        <family val="1"/>
        <charset val="128"/>
      </rPr>
      <t>シェア</t>
    </r>
    <phoneticPr fontId="9"/>
  </si>
  <si>
    <r>
      <rPr>
        <sz val="14"/>
        <rFont val="ＭＳ 明朝"/>
        <family val="1"/>
        <charset val="128"/>
      </rPr>
      <t>■【電気・熱配分後】</t>
    </r>
    <rPh sb="8" eb="9">
      <t>ゴ</t>
    </rPh>
    <phoneticPr fontId="9"/>
  </si>
  <si>
    <r>
      <rPr>
        <sz val="11"/>
        <rFont val="ＭＳ 明朝"/>
        <family val="1"/>
        <charset val="128"/>
      </rPr>
      <t>ガス製造</t>
    </r>
    <phoneticPr fontId="9"/>
  </si>
  <si>
    <r>
      <rPr>
        <sz val="11"/>
        <rFont val="ＭＳ 明朝"/>
        <family val="1"/>
        <charset val="128"/>
      </rPr>
      <t>事業用発電</t>
    </r>
    <phoneticPr fontId="9"/>
  </si>
  <si>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</si>
  <si>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</si>
  <si>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</si>
  <si>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</si>
  <si>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</si>
  <si>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</si>
  <si>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</si>
  <si>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</si>
  <si>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</si>
  <si>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9"/>
  </si>
  <si>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</si>
  <si>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</si>
  <si>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</si>
  <si>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</si>
  <si>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</si>
  <si>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</si>
  <si>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</si>
  <si>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</si>
  <si>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</si>
  <si>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</si>
  <si>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</si>
  <si>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</si>
  <si>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9"/>
  </si>
  <si>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</si>
  <si>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</si>
  <si>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</si>
  <si>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9"/>
  </si>
  <si>
    <r>
      <rPr>
        <b/>
        <sz val="11"/>
        <rFont val="ＭＳ 明朝"/>
        <family val="1"/>
        <charset val="128"/>
      </rPr>
      <t>業務他</t>
    </r>
    <r>
      <rPr>
        <b/>
        <sz val="11"/>
        <rFont val="Century"/>
        <family val="1"/>
      </rPr>
      <t>(</t>
    </r>
    <r>
      <rPr>
        <b/>
        <sz val="11"/>
        <rFont val="ＭＳ 明朝"/>
        <family val="1"/>
        <charset val="128"/>
      </rPr>
      <t>第三次産業</t>
    </r>
    <r>
      <rPr>
        <b/>
        <sz val="11"/>
        <rFont val="Century"/>
        <family val="1"/>
      </rPr>
      <t>)</t>
    </r>
  </si>
  <si>
    <r>
      <rPr>
        <sz val="11"/>
        <rFont val="ＭＳ 明朝"/>
        <family val="1"/>
        <charset val="128"/>
      </rPr>
      <t>情報通信業</t>
    </r>
    <phoneticPr fontId="9"/>
  </si>
  <si>
    <r>
      <rPr>
        <sz val="11"/>
        <rFont val="ＭＳ 明朝"/>
        <family val="1"/>
        <charset val="128"/>
      </rPr>
      <t>運輸業･郵便業</t>
    </r>
    <phoneticPr fontId="9"/>
  </si>
  <si>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</si>
  <si>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</si>
  <si>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</si>
  <si>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9"/>
  </si>
  <si>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</si>
  <si>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</si>
  <si>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</si>
  <si>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</si>
  <si>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</si>
  <si>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</si>
  <si>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</si>
  <si>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公務・分類不明</t>
    </r>
    <rPh sb="3" eb="5">
      <t>ブンルイ</t>
    </rPh>
    <rPh sb="5" eb="7">
      <t>フメイ</t>
    </rPh>
    <phoneticPr fontId="9"/>
  </si>
  <si>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</si>
  <si>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</si>
  <si>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9"/>
  </si>
  <si>
    <r>
      <rPr>
        <sz val="11"/>
        <rFont val="ＭＳ 明朝"/>
        <family val="1"/>
        <charset val="128"/>
      </rPr>
      <t>　乗用車</t>
    </r>
    <rPh sb="1" eb="4">
      <t>ジョウヨウシャ</t>
    </rPh>
    <phoneticPr fontId="9"/>
  </si>
  <si>
    <r>
      <rPr>
        <sz val="11"/>
        <rFont val="ＭＳ 明朝"/>
        <family val="1"/>
        <charset val="128"/>
      </rPr>
      <t>　　自家用車</t>
    </r>
    <rPh sb="2" eb="6">
      <t>ジカヨウシャ</t>
    </rPh>
    <phoneticPr fontId="9"/>
  </si>
  <si>
    <r>
      <rPr>
        <sz val="11"/>
        <rFont val="ＭＳ 明朝"/>
        <family val="1"/>
        <charset val="128"/>
      </rPr>
      <t>　　　　家計利用分</t>
    </r>
    <rPh sb="4" eb="6">
      <t>カケイ</t>
    </rPh>
    <rPh sb="6" eb="8">
      <t>リヨウ</t>
    </rPh>
    <rPh sb="8" eb="9">
      <t>ブン</t>
    </rPh>
    <phoneticPr fontId="9"/>
  </si>
  <si>
    <r>
      <rPr>
        <sz val="11"/>
        <rFont val="ＭＳ 明朝"/>
        <family val="1"/>
        <charset val="128"/>
      </rPr>
      <t>　　営業用</t>
    </r>
    <r>
      <rPr>
        <sz val="11"/>
        <rFont val="Century"/>
        <family val="1"/>
      </rPr>
      <t>/</t>
    </r>
    <r>
      <rPr>
        <sz val="11"/>
        <rFont val="ＭＳ 明朝"/>
        <family val="1"/>
        <charset val="128"/>
      </rPr>
      <t>タクシー</t>
    </r>
    <phoneticPr fontId="9"/>
  </si>
  <si>
    <r>
      <rPr>
        <sz val="11"/>
        <rFont val="ＭＳ 明朝"/>
        <family val="1"/>
        <charset val="128"/>
      </rPr>
      <t>　バス</t>
    </r>
    <phoneticPr fontId="9"/>
  </si>
  <si>
    <r>
      <rPr>
        <sz val="11"/>
        <rFont val="ＭＳ 明朝"/>
        <family val="1"/>
        <charset val="128"/>
      </rPr>
      <t>　　自家用</t>
    </r>
    <phoneticPr fontId="9"/>
  </si>
  <si>
    <r>
      <rPr>
        <sz val="11"/>
        <rFont val="ＭＳ 明朝"/>
        <family val="1"/>
        <charset val="128"/>
      </rPr>
      <t>　　営業用　</t>
    </r>
    <phoneticPr fontId="9"/>
  </si>
  <si>
    <r>
      <rPr>
        <sz val="11"/>
        <rFont val="ＭＳ 明朝"/>
        <family val="1"/>
        <charset val="128"/>
      </rPr>
      <t>　二輪車</t>
    </r>
    <rPh sb="1" eb="4">
      <t>ニリンシャ</t>
    </rPh>
    <phoneticPr fontId="9"/>
  </si>
  <si>
    <r>
      <rPr>
        <sz val="11"/>
        <rFont val="ＭＳ 明朝"/>
        <family val="1"/>
        <charset val="128"/>
      </rPr>
      <t>鉄道</t>
    </r>
    <rPh sb="0" eb="2">
      <t>テツドウ</t>
    </rPh>
    <phoneticPr fontId="9"/>
  </si>
  <si>
    <r>
      <rPr>
        <sz val="11"/>
        <rFont val="ＭＳ 明朝"/>
        <family val="1"/>
        <charset val="128"/>
      </rPr>
      <t>　営業用</t>
    </r>
    <phoneticPr fontId="9"/>
  </si>
  <si>
    <r>
      <rPr>
        <sz val="11"/>
        <rFont val="ＭＳ 明朝"/>
        <family val="1"/>
        <charset val="128"/>
      </rPr>
      <t>　自家用</t>
    </r>
    <phoneticPr fontId="9"/>
  </si>
  <si>
    <r>
      <rPr>
        <sz val="11"/>
        <rFont val="ＭＳ 明朝"/>
        <family val="1"/>
        <charset val="128"/>
      </rPr>
      <t>　　貨物輸送寄与</t>
    </r>
    <phoneticPr fontId="9"/>
  </si>
  <si>
    <r>
      <rPr>
        <sz val="11"/>
        <rFont val="ＭＳ 明朝"/>
        <family val="1"/>
        <charset val="128"/>
      </rPr>
      <t>　　乗員輸送寄与</t>
    </r>
    <phoneticPr fontId="9"/>
  </si>
  <si>
    <r>
      <rPr>
        <sz val="11"/>
        <color indexed="8"/>
        <rFont val="ＭＳ 明朝"/>
        <family val="1"/>
        <charset val="128"/>
      </rPr>
      <t>北海道</t>
    </r>
  </si>
  <si>
    <r>
      <rPr>
        <sz val="11"/>
        <color indexed="8"/>
        <rFont val="ＭＳ 明朝"/>
        <family val="1"/>
        <charset val="128"/>
      </rPr>
      <t>東　北</t>
    </r>
  </si>
  <si>
    <r>
      <rPr>
        <sz val="11"/>
        <color indexed="8"/>
        <rFont val="ＭＳ 明朝"/>
        <family val="1"/>
        <charset val="128"/>
      </rPr>
      <t>関　東</t>
    </r>
  </si>
  <si>
    <r>
      <rPr>
        <sz val="11"/>
        <color indexed="8"/>
        <rFont val="ＭＳ 明朝"/>
        <family val="1"/>
        <charset val="128"/>
      </rPr>
      <t>北　陸</t>
    </r>
  </si>
  <si>
    <r>
      <rPr>
        <sz val="11"/>
        <color indexed="8"/>
        <rFont val="ＭＳ 明朝"/>
        <family val="1"/>
        <charset val="128"/>
      </rPr>
      <t>東　海</t>
    </r>
  </si>
  <si>
    <r>
      <rPr>
        <sz val="11"/>
        <color indexed="8"/>
        <rFont val="ＭＳ 明朝"/>
        <family val="1"/>
        <charset val="128"/>
      </rPr>
      <t>関　西</t>
    </r>
  </si>
  <si>
    <r>
      <rPr>
        <sz val="11"/>
        <color indexed="8"/>
        <rFont val="ＭＳ 明朝"/>
        <family val="1"/>
        <charset val="128"/>
      </rPr>
      <t>中　国</t>
    </r>
  </si>
  <si>
    <r>
      <rPr>
        <sz val="11"/>
        <color indexed="8"/>
        <rFont val="ＭＳ 明朝"/>
        <family val="1"/>
        <charset val="128"/>
      </rPr>
      <t>四　国　</t>
    </r>
  </si>
  <si>
    <r>
      <rPr>
        <sz val="11"/>
        <color indexed="8"/>
        <rFont val="ＭＳ 明朝"/>
        <family val="1"/>
        <charset val="128"/>
      </rPr>
      <t>九　州</t>
    </r>
  </si>
  <si>
    <r>
      <rPr>
        <sz val="11"/>
        <color indexed="8"/>
        <rFont val="ＭＳ 明朝"/>
        <family val="1"/>
        <charset val="128"/>
      </rPr>
      <t>沖　縄</t>
    </r>
  </si>
  <si>
    <r>
      <rPr>
        <sz val="11"/>
        <rFont val="ＭＳ 明朝"/>
        <family val="1"/>
        <charset val="128"/>
      </rPr>
      <t>地域内訳推計誤差等</t>
    </r>
    <rPh sb="8" eb="9">
      <t>トウ</t>
    </rPh>
    <phoneticPr fontId="9"/>
  </si>
  <si>
    <r>
      <rPr>
        <sz val="11"/>
        <rFont val="ＭＳ 明朝"/>
        <family val="1"/>
        <charset val="128"/>
      </rPr>
      <t>間接</t>
    </r>
    <r>
      <rPr>
        <sz val="11"/>
        <rFont val="Century"/>
        <family val="1"/>
      </rPr>
      <t>CO</t>
    </r>
    <r>
      <rPr>
        <vertAlign val="subscript"/>
        <sz val="11"/>
        <rFont val="ＭＳ 明朝"/>
        <family val="1"/>
        <charset val="128"/>
      </rPr>
      <t>２</t>
    </r>
    <r>
      <rPr>
        <sz val="11"/>
        <color rgb="FFFF0000"/>
        <rFont val="ＭＳ Ｐ明朝"/>
        <family val="1"/>
        <charset val="128"/>
      </rPr>
      <t/>
    </r>
    <phoneticPr fontId="9"/>
  </si>
  <si>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</si>
  <si>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間接</t>
    </r>
    <r>
      <rPr>
        <sz val="11"/>
        <rFont val="Century"/>
        <family val="1"/>
      </rPr>
      <t>CO</t>
    </r>
    <r>
      <rPr>
        <vertAlign val="subscript"/>
        <sz val="11"/>
        <rFont val="Century"/>
        <family val="1"/>
      </rPr>
      <t>2</t>
    </r>
    <phoneticPr fontId="9"/>
  </si>
  <si>
    <r>
      <rPr>
        <sz val="11"/>
        <rFont val="ＭＳ 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</si>
  <si>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color theme="0" tint="-0.249977111117893"/>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</si>
  <si>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9"/>
  </si>
  <si>
    <r>
      <t xml:space="preserve">3. </t>
    </r>
    <r>
      <rPr>
        <sz val="11"/>
        <rFont val="ＭＳ 明朝"/>
        <family val="1"/>
        <charset val="128"/>
      </rPr>
      <t>農業</t>
    </r>
    <rPh sb="3" eb="5">
      <t>ノウギョウ</t>
    </rPh>
    <phoneticPr fontId="9"/>
  </si>
  <si>
    <r>
      <t xml:space="preserve">5. </t>
    </r>
    <r>
      <rPr>
        <sz val="11"/>
        <rFont val="ＭＳ 明朝"/>
        <family val="1"/>
        <charset val="128"/>
      </rPr>
      <t>廃棄物</t>
    </r>
    <rPh sb="3" eb="6">
      <t>ハイキブツ</t>
    </rPh>
    <phoneticPr fontId="9"/>
  </si>
  <si>
    <r>
      <rPr>
        <sz val="11"/>
        <rFont val="ＭＳ 明朝"/>
        <family val="1"/>
        <charset val="128"/>
      </rPr>
      <t>廃棄物のエネルギー利用</t>
    </r>
    <rPh sb="0" eb="3">
      <t>ハイキブツ</t>
    </rPh>
    <rPh sb="9" eb="11">
      <t>リヨウ</t>
    </rPh>
    <phoneticPr fontId="9"/>
  </si>
  <si>
    <r>
      <rPr>
        <sz val="11"/>
        <rFont val="ＭＳ 明朝"/>
        <family val="1"/>
        <charset val="128"/>
      </rPr>
      <t>その他</t>
    </r>
    <rPh sb="2" eb="3">
      <t>タ</t>
    </rPh>
    <phoneticPr fontId="9"/>
  </si>
  <si>
    <r>
      <rPr>
        <sz val="11"/>
        <rFont val="ＭＳ 明朝"/>
        <family val="1"/>
        <charset val="128"/>
      </rPr>
      <t>■</t>
    </r>
    <r>
      <rPr>
        <sz val="11"/>
        <rFont val="Century"/>
        <family val="1"/>
      </rPr>
      <t>2013</t>
    </r>
    <r>
      <rPr>
        <sz val="11"/>
        <rFont val="ＭＳ 明朝"/>
        <family val="1"/>
        <charset val="128"/>
      </rPr>
      <t>年比</t>
    </r>
    <rPh sb="5" eb="7">
      <t>ネンヒ</t>
    </rPh>
    <phoneticPr fontId="9"/>
  </si>
  <si>
    <r>
      <rPr>
        <sz val="11"/>
        <rFont val="ＭＳ 明朝"/>
        <family val="1"/>
        <charset val="128"/>
      </rPr>
      <t>■前年比</t>
    </r>
    <rPh sb="1" eb="3">
      <t>ゼンネン</t>
    </rPh>
    <phoneticPr fontId="9"/>
  </si>
  <si>
    <r>
      <rPr>
        <sz val="11"/>
        <rFont val="ＭＳ 明朝"/>
        <family val="1"/>
        <charset val="128"/>
      </rPr>
      <t>年度</t>
    </r>
    <rPh sb="0" eb="2">
      <t>ネンド</t>
    </rPh>
    <phoneticPr fontId="9"/>
  </si>
  <si>
    <r>
      <rPr>
        <sz val="11"/>
        <rFont val="ＭＳ 明朝"/>
        <family val="1"/>
        <charset val="128"/>
      </rPr>
      <t>世帯数</t>
    </r>
    <rPh sb="0" eb="3">
      <t>セタイスウ</t>
    </rPh>
    <phoneticPr fontId="9"/>
  </si>
  <si>
    <r>
      <rPr>
        <sz val="11"/>
        <rFont val="ＭＳ 明朝"/>
        <family val="1"/>
        <charset val="128"/>
      </rPr>
      <t>合計</t>
    </r>
  </si>
  <si>
    <r>
      <rPr>
        <sz val="11"/>
        <rFont val="ＭＳ 明朝"/>
        <family val="1"/>
        <charset val="128"/>
      </rPr>
      <t>石炭等</t>
    </r>
    <rPh sb="2" eb="3">
      <t>トウ</t>
    </rPh>
    <phoneticPr fontId="14"/>
  </si>
  <si>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</si>
  <si>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</si>
  <si>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4"/>
  </si>
  <si>
    <r>
      <rPr>
        <sz val="11"/>
        <rFont val="ＭＳ 明朝"/>
        <family val="1"/>
        <charset val="128"/>
      </rPr>
      <t>熱</t>
    </r>
    <rPh sb="0" eb="1">
      <t>ネツ</t>
    </rPh>
    <phoneticPr fontId="14"/>
  </si>
  <si>
    <r>
      <rPr>
        <sz val="11"/>
        <rFont val="ＭＳ 明朝"/>
        <family val="1"/>
        <charset val="128"/>
      </rPr>
      <t>ガソリン</t>
    </r>
  </si>
  <si>
    <r>
      <rPr>
        <sz val="11"/>
        <rFont val="ＭＳ 明朝"/>
        <family val="1"/>
        <charset val="128"/>
      </rPr>
      <t>軽油</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</si>
  <si>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</si>
  <si>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4"/>
  </si>
  <si>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</si>
  <si>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</si>
  <si>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</si>
  <si>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</si>
  <si>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</si>
  <si>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4"/>
  </si>
  <si>
    <r>
      <rPr>
        <sz val="11"/>
        <rFont val="ＭＳ 明朝"/>
        <family val="1"/>
        <charset val="128"/>
      </rPr>
      <t>■用途別排出量　</t>
    </r>
    <r>
      <rPr>
        <sz val="11"/>
        <rFont val="Century"/>
        <family val="1"/>
      </rPr>
      <t>[kg-CO</t>
    </r>
    <r>
      <rPr>
        <vertAlign val="subscript"/>
        <sz val="11"/>
        <rFont val="Century"/>
        <family val="1"/>
      </rPr>
      <t>2</t>
    </r>
    <r>
      <rPr>
        <sz val="11"/>
        <rFont val="Century"/>
        <family val="1"/>
      </rPr>
      <t>/</t>
    </r>
    <r>
      <rPr>
        <sz val="11"/>
        <rFont val="ＭＳ 明朝"/>
        <family val="1"/>
        <charset val="128"/>
      </rPr>
      <t>人</t>
    </r>
    <r>
      <rPr>
        <sz val="11"/>
        <rFont val="Century"/>
        <family val="1"/>
      </rPr>
      <t>]</t>
    </r>
    <phoneticPr fontId="9"/>
  </si>
  <si>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</si>
  <si>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※電気を使用し、他の用途に含まれないものが含まれる。例：照明、冷蔵庫、掃除機、テレビなど。</t>
    </r>
    <phoneticPr fontId="9"/>
  </si>
  <si>
    <r>
      <rPr>
        <sz val="11"/>
        <rFont val="ＭＳ Ｐ明朝"/>
        <family val="1"/>
        <charset val="128"/>
      </rPr>
      <t>（単位：百万トン</t>
    </r>
    <r>
      <rPr>
        <sz val="11"/>
        <rFont val="Century"/>
        <family val="1"/>
      </rPr>
      <t>CO</t>
    </r>
    <r>
      <rPr>
        <vertAlign val="subscript"/>
        <sz val="11"/>
        <rFont val="Century"/>
        <family val="1"/>
      </rPr>
      <t>2</t>
    </r>
    <r>
      <rPr>
        <sz val="11"/>
        <rFont val="ＭＳ Ｐ明朝"/>
        <family val="1"/>
        <charset val="128"/>
      </rPr>
      <t>換算）</t>
    </r>
    <rPh sb="1" eb="3">
      <t>タンイ</t>
    </rPh>
    <rPh sb="4" eb="6">
      <t>ヒャクマン</t>
    </rPh>
    <rPh sb="11" eb="13">
      <t>カンサン</t>
    </rPh>
    <phoneticPr fontId="9"/>
  </si>
  <si>
    <r>
      <rPr>
        <sz val="11"/>
        <rFont val="ＭＳ 明朝"/>
        <family val="1"/>
        <charset val="128"/>
      </rPr>
      <t>※</t>
    </r>
    <r>
      <rPr>
        <sz val="11"/>
        <rFont val="Century"/>
        <family val="1"/>
      </rPr>
      <t>1</t>
    </r>
  </si>
  <si>
    <r>
      <rPr>
        <sz val="11"/>
        <rFont val="ＭＳ 明朝"/>
        <family val="1"/>
        <charset val="128"/>
      </rPr>
      <t>※</t>
    </r>
    <r>
      <rPr>
        <sz val="11"/>
        <rFont val="Century"/>
        <family val="1"/>
      </rPr>
      <t>2</t>
    </r>
  </si>
  <si>
    <r>
      <rPr>
        <sz val="11"/>
        <rFont val="ＭＳ 明朝"/>
        <family val="1"/>
        <charset val="128"/>
      </rPr>
      <t>排出をプラス（＋）、吸収をマイナス（－）として表示している。</t>
    </r>
  </si>
  <si>
    <r>
      <rPr>
        <sz val="11"/>
        <rFont val="ＭＳ 明朝"/>
        <family val="1"/>
        <charset val="128"/>
      </rPr>
      <t>■排出量　</t>
    </r>
    <r>
      <rPr>
        <sz val="11"/>
        <rFont val="Century"/>
        <family val="1"/>
      </rPr>
      <t>[kt CO</t>
    </r>
    <r>
      <rPr>
        <vertAlign val="subscript"/>
        <sz val="11"/>
        <rFont val="Century"/>
        <family val="1"/>
      </rPr>
      <t>2</t>
    </r>
    <r>
      <rPr>
        <sz val="11"/>
        <rFont val="Century"/>
        <family val="1"/>
      </rPr>
      <t xml:space="preserve"> eq.]</t>
    </r>
    <phoneticPr fontId="9"/>
  </si>
  <si>
    <r>
      <t>GHG</t>
    </r>
    <r>
      <rPr>
        <sz val="11"/>
        <rFont val="ＭＳ 明朝"/>
        <family val="1"/>
        <charset val="128"/>
      </rPr>
      <t>総排出量</t>
    </r>
    <rPh sb="3" eb="4">
      <t>ソウ</t>
    </rPh>
    <rPh sb="4" eb="7">
      <t>ハイシュツリョウ</t>
    </rPh>
    <phoneticPr fontId="9"/>
  </si>
  <si>
    <r>
      <t>GHG</t>
    </r>
    <r>
      <rPr>
        <sz val="11"/>
        <rFont val="ＭＳ 明朝"/>
        <family val="1"/>
        <charset val="128"/>
      </rPr>
      <t>総排出量に対する比率</t>
    </r>
    <rPh sb="3" eb="4">
      <t>ソウ</t>
    </rPh>
    <rPh sb="4" eb="6">
      <t>ハイシュツ</t>
    </rPh>
    <rPh sb="6" eb="7">
      <t>リョウ</t>
    </rPh>
    <rPh sb="8" eb="9">
      <t>タイ</t>
    </rPh>
    <rPh sb="11" eb="13">
      <t>ヒリツ</t>
    </rPh>
    <phoneticPr fontId="9"/>
  </si>
  <si>
    <r>
      <rPr>
        <sz val="11"/>
        <rFont val="ＭＳ 明朝"/>
        <family val="1"/>
        <charset val="128"/>
      </rPr>
      <t>注）国際バンカー油起源の</t>
    </r>
    <r>
      <rPr>
        <sz val="11"/>
        <rFont val="Century"/>
        <family val="1"/>
      </rPr>
      <t>GHG</t>
    </r>
    <r>
      <rPr>
        <sz val="11"/>
        <rFont val="ＭＳ 明朝"/>
        <family val="1"/>
        <charset val="128"/>
      </rPr>
      <t>排出量は参考値として報告しており、総排出量に含まれない。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ソウ</t>
    </rPh>
    <rPh sb="33" eb="35">
      <t>ハイシュツ</t>
    </rPh>
    <rPh sb="35" eb="36">
      <t>リョウ</t>
    </rPh>
    <rPh sb="37" eb="38">
      <t>フク</t>
    </rPh>
    <phoneticPr fontId="9"/>
  </si>
  <si>
    <r>
      <rPr>
        <sz val="11"/>
        <rFont val="ＭＳ 明朝"/>
        <family val="1"/>
        <charset val="128"/>
      </rPr>
      <t>■排出吸収量　</t>
    </r>
    <r>
      <rPr>
        <sz val="11"/>
        <rFont val="Century"/>
        <family val="1"/>
      </rPr>
      <t>[kt CO</t>
    </r>
    <r>
      <rPr>
        <vertAlign val="subscript"/>
        <sz val="11"/>
        <rFont val="Century"/>
        <family val="1"/>
      </rPr>
      <t>2</t>
    </r>
    <r>
      <rPr>
        <sz val="11"/>
        <rFont val="Century"/>
        <family val="1"/>
      </rPr>
      <t>]</t>
    </r>
    <rPh sb="1" eb="3">
      <t>ハイシュツ</t>
    </rPh>
    <rPh sb="3" eb="5">
      <t>キュウシュウ</t>
    </rPh>
    <rPh sb="5" eb="6">
      <t>リョウ</t>
    </rPh>
    <phoneticPr fontId="9"/>
  </si>
  <si>
    <r>
      <rPr>
        <sz val="11"/>
        <rFont val="ＭＳ 明朝"/>
        <family val="1"/>
        <charset val="128"/>
      </rPr>
      <t>排出吸収源</t>
    </r>
    <rPh sb="0" eb="2">
      <t>ハイシュツ</t>
    </rPh>
    <rPh sb="2" eb="4">
      <t>キュウシュウ</t>
    </rPh>
    <rPh sb="4" eb="5">
      <t>ゲン</t>
    </rPh>
    <phoneticPr fontId="9"/>
  </si>
  <si>
    <r>
      <t xml:space="preserve">1.A.1. </t>
    </r>
    <r>
      <rPr>
        <sz val="11"/>
        <rFont val="ＭＳ 明朝"/>
        <family val="1"/>
        <charset val="128"/>
      </rPr>
      <t>エネルギー産業</t>
    </r>
    <rPh sb="12" eb="14">
      <t>サンギョウ</t>
    </rPh>
    <phoneticPr fontId="9"/>
  </si>
  <si>
    <r>
      <rPr>
        <sz val="11"/>
        <rFont val="ＭＳ 明朝"/>
        <family val="1"/>
        <charset val="128"/>
      </rPr>
      <t>鉄鋼</t>
    </r>
    <rPh sb="0" eb="2">
      <t>テッコウ</t>
    </rPh>
    <phoneticPr fontId="9"/>
  </si>
  <si>
    <r>
      <rPr>
        <sz val="11"/>
        <rFont val="ＭＳ 明朝"/>
        <family val="1"/>
        <charset val="128"/>
      </rPr>
      <t>非鉄地金</t>
    </r>
    <rPh sb="2" eb="3">
      <t>チ</t>
    </rPh>
    <rPh sb="3" eb="4">
      <t>キン</t>
    </rPh>
    <phoneticPr fontId="9"/>
  </si>
  <si>
    <r>
      <rPr>
        <sz val="11"/>
        <rFont val="ＭＳ 明朝"/>
        <family val="1"/>
        <charset val="128"/>
      </rPr>
      <t>化学</t>
    </r>
    <rPh sb="0" eb="2">
      <t>カガク</t>
    </rPh>
    <phoneticPr fontId="9"/>
  </si>
  <si>
    <r>
      <t xml:space="preserve">1.A.3. </t>
    </r>
    <r>
      <rPr>
        <sz val="11"/>
        <rFont val="ＭＳ 明朝"/>
        <family val="1"/>
        <charset val="128"/>
      </rPr>
      <t>運輸</t>
    </r>
    <rPh sb="7" eb="9">
      <t>ウンユ</t>
    </rPh>
    <phoneticPr fontId="9"/>
  </si>
  <si>
    <r>
      <rPr>
        <sz val="11"/>
        <rFont val="ＭＳ Ｐ明朝"/>
        <family val="1"/>
        <charset val="128"/>
      </rPr>
      <t>一部の潤滑油の利用を含む</t>
    </r>
    <rPh sb="0" eb="2">
      <t>イチブ</t>
    </rPh>
    <rPh sb="3" eb="6">
      <t>ジュンカツユ</t>
    </rPh>
    <rPh sb="7" eb="9">
      <t>リヨウ</t>
    </rPh>
    <rPh sb="10" eb="11">
      <t>フク</t>
    </rPh>
    <phoneticPr fontId="9"/>
  </si>
  <si>
    <r>
      <rPr>
        <sz val="11"/>
        <rFont val="ＭＳ 明朝"/>
        <family val="1"/>
        <charset val="128"/>
      </rPr>
      <t>家庭</t>
    </r>
    <rPh sb="0" eb="2">
      <t>カテイ</t>
    </rPh>
    <phoneticPr fontId="9"/>
  </si>
  <si>
    <r>
      <rPr>
        <sz val="11"/>
        <rFont val="ＭＳ 明朝"/>
        <family val="1"/>
        <charset val="128"/>
      </rPr>
      <t>業務</t>
    </r>
    <rPh sb="0" eb="2">
      <t>ギョウム</t>
    </rPh>
    <phoneticPr fontId="9"/>
  </si>
  <si>
    <r>
      <t xml:space="preserve">3. </t>
    </r>
    <r>
      <rPr>
        <b/>
        <sz val="11"/>
        <rFont val="ＭＳ 明朝"/>
        <family val="1"/>
        <charset val="128"/>
      </rPr>
      <t>農業</t>
    </r>
    <rPh sb="3" eb="5">
      <t>ノウギョウ</t>
    </rPh>
    <phoneticPr fontId="9"/>
  </si>
  <si>
    <r>
      <t xml:space="preserve">4. </t>
    </r>
    <r>
      <rPr>
        <b/>
        <sz val="11"/>
        <rFont val="ＭＳ 明朝"/>
        <family val="1"/>
        <charset val="128"/>
      </rPr>
      <t>土地利用、土地利用変化および林業（</t>
    </r>
    <r>
      <rPr>
        <b/>
        <sz val="11"/>
        <rFont val="Century"/>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9"/>
  </si>
  <si>
    <r>
      <rPr>
        <b/>
        <sz val="11"/>
        <rFont val="ＭＳ 明朝"/>
        <family val="1"/>
        <charset val="128"/>
      </rPr>
      <t>間接</t>
    </r>
    <r>
      <rPr>
        <b/>
        <sz val="11"/>
        <rFont val="Century"/>
        <family val="1"/>
      </rPr>
      <t>CO</t>
    </r>
    <r>
      <rPr>
        <b/>
        <vertAlign val="subscript"/>
        <sz val="11"/>
        <rFont val="Century"/>
        <family val="1"/>
      </rPr>
      <t>2</t>
    </r>
    <rPh sb="0" eb="2">
      <t>カンセツ</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</si>
  <si>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を除く。）</t>
    </r>
    <rPh sb="0" eb="2">
      <t>ゴウケイ</t>
    </rPh>
    <rPh sb="9" eb="11">
      <t>ブンヤ</t>
    </rPh>
    <rPh sb="11" eb="12">
      <t>フク</t>
    </rPh>
    <rPh sb="15" eb="17">
      <t>カンセツ</t>
    </rPh>
    <rPh sb="21" eb="22">
      <t>ノゾ</t>
    </rPh>
    <phoneticPr fontId="9"/>
  </si>
  <si>
    <r>
      <rPr>
        <b/>
        <sz val="11"/>
        <rFont val="ＭＳ 明朝"/>
        <family val="1"/>
        <charset val="128"/>
      </rPr>
      <t>合計（</t>
    </r>
    <r>
      <rPr>
        <b/>
        <sz val="11"/>
        <rFont val="Century"/>
        <family val="1"/>
      </rPr>
      <t>LULUCF</t>
    </r>
    <r>
      <rPr>
        <b/>
        <sz val="11"/>
        <rFont val="ＭＳ 明朝"/>
        <family val="1"/>
        <charset val="128"/>
      </rPr>
      <t>分野除く、
間接</t>
    </r>
    <r>
      <rPr>
        <b/>
        <sz val="11"/>
        <rFont val="Century"/>
        <family val="1"/>
      </rPr>
      <t>CO2</t>
    </r>
    <r>
      <rPr>
        <b/>
        <sz val="11"/>
        <rFont val="ＭＳ 明朝"/>
        <family val="1"/>
        <charset val="128"/>
      </rPr>
      <t>を含む。）</t>
    </r>
    <rPh sb="0" eb="2">
      <t>ゴウケイ</t>
    </rPh>
    <rPh sb="9" eb="11">
      <t>ブンヤ</t>
    </rPh>
    <rPh sb="11" eb="12">
      <t>ノゾ</t>
    </rPh>
    <rPh sb="15" eb="17">
      <t>カンセツ</t>
    </rPh>
    <rPh sb="21" eb="22">
      <t>フク</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</si>
  <si>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を含む。）</t>
    </r>
    <rPh sb="0" eb="2">
      <t>ゴウケイ</t>
    </rPh>
    <rPh sb="9" eb="11">
      <t>ブンヤ</t>
    </rPh>
    <rPh sb="11" eb="12">
      <t>フク</t>
    </rPh>
    <rPh sb="15" eb="17">
      <t>カンセツ</t>
    </rPh>
    <rPh sb="21" eb="22">
      <t>フク</t>
    </rPh>
    <phoneticPr fontId="9"/>
  </si>
  <si>
    <r>
      <rPr>
        <sz val="11"/>
        <rFont val="ＭＳ 明朝"/>
        <family val="1"/>
        <charset val="128"/>
      </rPr>
      <t>※</t>
    </r>
    <r>
      <rPr>
        <sz val="11"/>
        <rFont val="Century"/>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9"/>
  </si>
  <si>
    <r>
      <rPr>
        <sz val="11"/>
        <rFont val="ＭＳ 明朝"/>
        <family val="1"/>
        <charset val="128"/>
      </rPr>
      <t>※</t>
    </r>
    <r>
      <rPr>
        <sz val="11"/>
        <rFont val="Century"/>
        <family val="1"/>
      </rPr>
      <t>2</t>
    </r>
    <r>
      <rPr>
        <sz val="11"/>
        <rFont val="ＭＳ 明朝"/>
        <family val="1"/>
        <charset val="128"/>
      </rPr>
      <t>：部門分類は国内公表版とは異なる。発電や熱の生産に伴う排出量は、その電力や熱の生産者からの排出として計上している。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ハツデン</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9"/>
  </si>
  <si>
    <r>
      <rPr>
        <sz val="11"/>
        <rFont val="ＭＳ Ｐ明朝"/>
        <family val="1"/>
        <charset val="128"/>
      </rPr>
      <t>排出源</t>
    </r>
    <rPh sb="0" eb="3">
      <t>ハイシュツゲン</t>
    </rPh>
    <phoneticPr fontId="9"/>
  </si>
  <si>
    <r>
      <rPr>
        <sz val="11"/>
        <rFont val="ＭＳ Ｐ明朝"/>
        <family val="1"/>
        <charset val="128"/>
      </rPr>
      <t>合計</t>
    </r>
    <rPh sb="0" eb="2">
      <t>ゴウケイ</t>
    </rPh>
    <phoneticPr fontId="9"/>
  </si>
  <si>
    <r>
      <rPr>
        <sz val="11"/>
        <rFont val="ＭＳ Ｐ明朝"/>
        <family val="1"/>
        <charset val="128"/>
      </rPr>
      <t>■</t>
    </r>
    <r>
      <rPr>
        <sz val="11"/>
        <rFont val="Century"/>
        <family val="1"/>
      </rPr>
      <t>1990</t>
    </r>
    <r>
      <rPr>
        <sz val="11"/>
        <rFont val="ＭＳ Ｐ明朝"/>
        <family val="1"/>
        <charset val="128"/>
      </rPr>
      <t>年比</t>
    </r>
    <rPh sb="5" eb="6">
      <t>ネン</t>
    </rPh>
    <rPh sb="6" eb="7">
      <t>ヒ</t>
    </rPh>
    <phoneticPr fontId="9"/>
  </si>
  <si>
    <r>
      <rPr>
        <sz val="11"/>
        <rFont val="ＭＳ Ｐ明朝"/>
        <family val="1"/>
        <charset val="128"/>
      </rPr>
      <t>■前年比</t>
    </r>
    <rPh sb="1" eb="2">
      <t>ゼン</t>
    </rPh>
    <rPh sb="2" eb="3">
      <t>ネン</t>
    </rPh>
    <rPh sb="3" eb="4">
      <t>ヒ</t>
    </rPh>
    <phoneticPr fontId="9"/>
  </si>
  <si>
    <r>
      <rPr>
        <sz val="11"/>
        <color indexed="8"/>
        <rFont val="ＭＳ 明朝"/>
        <family val="1"/>
        <charset val="128"/>
      </rPr>
      <t>出典：</t>
    </r>
    <r>
      <rPr>
        <sz val="11"/>
        <color indexed="8"/>
        <rFont val="Century"/>
        <family val="1"/>
      </rPr>
      <t>IPCC</t>
    </r>
    <r>
      <rPr>
        <sz val="11"/>
        <color indexed="8"/>
        <rFont val="ＭＳ 明朝"/>
        <family val="1"/>
        <charset val="128"/>
      </rPr>
      <t>第四次評価報告書（</t>
    </r>
    <r>
      <rPr>
        <sz val="11"/>
        <color indexed="8"/>
        <rFont val="Century"/>
        <family val="1"/>
      </rPr>
      <t>2007</t>
    </r>
    <r>
      <rPr>
        <sz val="11"/>
        <color indexed="8"/>
        <rFont val="ＭＳ 明朝"/>
        <family val="1"/>
        <charset val="128"/>
      </rPr>
      <t>）</t>
    </r>
    <rPh sb="0" eb="2">
      <t>シュッテン</t>
    </rPh>
    <phoneticPr fontId="9"/>
  </si>
  <si>
    <r>
      <rPr>
        <sz val="12"/>
        <rFont val="ＭＳ 明朝"/>
        <family val="1"/>
        <charset val="128"/>
      </rPr>
      <t>二酸化炭素（</t>
    </r>
    <r>
      <rPr>
        <sz val="12"/>
        <rFont val="Century"/>
        <family val="1"/>
      </rPr>
      <t>CO</t>
    </r>
    <r>
      <rPr>
        <vertAlign val="subscript"/>
        <sz val="12"/>
        <rFont val="Century"/>
        <family val="1"/>
      </rPr>
      <t>2</t>
    </r>
    <r>
      <rPr>
        <sz val="12"/>
        <rFont val="ＭＳ 明朝"/>
        <family val="1"/>
        <charset val="128"/>
      </rPr>
      <t>）</t>
    </r>
    <rPh sb="0" eb="3">
      <t>ニサンカ</t>
    </rPh>
    <rPh sb="3" eb="5">
      <t>タンソ</t>
    </rPh>
    <phoneticPr fontId="9"/>
  </si>
  <si>
    <r>
      <rPr>
        <sz val="12"/>
        <rFont val="ＭＳ 明朝"/>
        <family val="1"/>
        <charset val="128"/>
      </rPr>
      <t>一酸化二窒素（</t>
    </r>
    <r>
      <rPr>
        <sz val="12"/>
        <rFont val="Century"/>
        <family val="1"/>
      </rPr>
      <t>N</t>
    </r>
    <r>
      <rPr>
        <vertAlign val="subscript"/>
        <sz val="12"/>
        <rFont val="Century"/>
        <family val="1"/>
      </rPr>
      <t>2</t>
    </r>
    <r>
      <rPr>
        <sz val="12"/>
        <rFont val="Century"/>
        <family val="1"/>
      </rPr>
      <t>O</t>
    </r>
    <r>
      <rPr>
        <sz val="12"/>
        <rFont val="ＭＳ 明朝"/>
        <family val="1"/>
        <charset val="128"/>
      </rPr>
      <t>）</t>
    </r>
    <rPh sb="0" eb="6">
      <t>ン２オ</t>
    </rPh>
    <phoneticPr fontId="9"/>
  </si>
  <si>
    <r>
      <rPr>
        <sz val="12"/>
        <rFont val="ＭＳ 明朝"/>
        <family val="1"/>
        <charset val="128"/>
      </rPr>
      <t>六ふっ化硫黄（</t>
    </r>
    <r>
      <rPr>
        <sz val="12"/>
        <rFont val="Century"/>
        <family val="1"/>
      </rPr>
      <t>SF</t>
    </r>
    <r>
      <rPr>
        <vertAlign val="subscript"/>
        <sz val="12"/>
        <rFont val="Century"/>
        <family val="1"/>
      </rPr>
      <t>6</t>
    </r>
    <r>
      <rPr>
        <sz val="12"/>
        <rFont val="ＭＳ 明朝"/>
        <family val="1"/>
        <charset val="128"/>
      </rPr>
      <t>）</t>
    </r>
    <rPh sb="0" eb="1">
      <t>ロク</t>
    </rPh>
    <phoneticPr fontId="8"/>
  </si>
  <si>
    <r>
      <rPr>
        <sz val="12"/>
        <rFont val="ＭＳ 明朝"/>
        <family val="1"/>
        <charset val="128"/>
      </rPr>
      <t>三ふっ化窒素（</t>
    </r>
    <r>
      <rPr>
        <sz val="12"/>
        <rFont val="Century"/>
        <family val="1"/>
      </rPr>
      <t>NF</t>
    </r>
    <r>
      <rPr>
        <vertAlign val="subscript"/>
        <sz val="12"/>
        <rFont val="Century"/>
        <family val="1"/>
      </rPr>
      <t>3</t>
    </r>
    <r>
      <rPr>
        <sz val="12"/>
        <rFont val="ＭＳ 明朝"/>
        <family val="1"/>
        <charset val="128"/>
      </rPr>
      <t>）</t>
    </r>
    <rPh sb="0" eb="1">
      <t>サン</t>
    </rPh>
    <rPh sb="3" eb="4">
      <t>カ</t>
    </rPh>
    <rPh sb="4" eb="6">
      <t>チッソ</t>
    </rPh>
    <phoneticPr fontId="8"/>
  </si>
  <si>
    <r>
      <rPr>
        <sz val="11"/>
        <rFont val="ＭＳ 明朝"/>
        <family val="1"/>
        <charset val="128"/>
      </rPr>
      <t>■</t>
    </r>
    <r>
      <rPr>
        <sz val="11"/>
        <rFont val="Century"/>
        <family val="1"/>
      </rPr>
      <t>2013</t>
    </r>
    <r>
      <rPr>
        <sz val="11"/>
        <rFont val="ＭＳ 明朝"/>
        <family val="1"/>
        <charset val="128"/>
      </rPr>
      <t>年度比</t>
    </r>
    <rPh sb="5" eb="6">
      <t>ネン</t>
    </rPh>
    <rPh sb="6" eb="7">
      <t>ド</t>
    </rPh>
    <rPh sb="7" eb="8">
      <t>ヒ</t>
    </rPh>
    <phoneticPr fontId="9"/>
  </si>
  <si>
    <t>-</t>
    <phoneticPr fontId="9"/>
  </si>
  <si>
    <t>-</t>
    <phoneticPr fontId="9"/>
  </si>
  <si>
    <r>
      <t>2013</t>
    </r>
    <r>
      <rPr>
        <sz val="11"/>
        <rFont val="ＭＳ Ｐ明朝"/>
        <family val="1"/>
        <charset val="128"/>
      </rPr>
      <t>年度</t>
    </r>
    <rPh sb="4" eb="6">
      <t>ネンド</t>
    </rPh>
    <phoneticPr fontId="9"/>
  </si>
  <si>
    <t>F-gases</t>
    <phoneticPr fontId="8"/>
  </si>
  <si>
    <t>Hydrofluorocarbons (HFCs)</t>
    <phoneticPr fontId="8"/>
  </si>
  <si>
    <t>Perfluorocarbons (PFCs)</t>
    <phoneticPr fontId="8"/>
  </si>
  <si>
    <t>Total</t>
    <phoneticPr fontId="8"/>
  </si>
  <si>
    <t>Greenhouse gas</t>
  </si>
  <si>
    <t>HFC-134a:
1,430 etc.</t>
    <phoneticPr fontId="8"/>
  </si>
  <si>
    <t>Manufacture of Coal Products</t>
    <phoneticPr fontId="9"/>
  </si>
  <si>
    <t>Oil Products</t>
  </si>
  <si>
    <t>Gas Conversion and Production</t>
    <phoneticPr fontId="9"/>
  </si>
  <si>
    <t>District Heat Supply</t>
  </si>
  <si>
    <t>Statistical discrepancy from power and heat allocation</t>
    <phoneticPr fontId="9"/>
  </si>
  <si>
    <t xml:space="preserve">Industry </t>
  </si>
  <si>
    <t>Agriculture, Fishery, Mining and Construction</t>
    <phoneticPr fontId="9"/>
  </si>
  <si>
    <t>Manufacturing</t>
  </si>
  <si>
    <t>Food, Beverages, Tobacco and Feed</t>
    <phoneticPr fontId="9"/>
  </si>
  <si>
    <t>Textile Mill Products</t>
    <phoneticPr fontId="9"/>
  </si>
  <si>
    <t>Pulp, Paper and Paper Products</t>
    <phoneticPr fontId="9"/>
  </si>
  <si>
    <t>Iron and Steel</t>
    <phoneticPr fontId="9"/>
  </si>
  <si>
    <t>Non-Ferrous Metals and Products</t>
    <phoneticPr fontId="0"/>
  </si>
  <si>
    <t>Machinery (incl. Fabricated Metal Products)</t>
    <phoneticPr fontId="9"/>
  </si>
  <si>
    <t>Commercial Industry</t>
    <phoneticPr fontId="9"/>
  </si>
  <si>
    <t>Government, Unable to Classify</t>
    <phoneticPr fontId="9"/>
  </si>
  <si>
    <t>Transportation</t>
  </si>
  <si>
    <t>Passenger</t>
    <phoneticPr fontId="9"/>
  </si>
  <si>
    <t>Road Transportation</t>
    <phoneticPr fontId="9"/>
  </si>
  <si>
    <t>Freight</t>
    <phoneticPr fontId="9"/>
  </si>
  <si>
    <t>Residential</t>
    <phoneticPr fontId="9"/>
  </si>
  <si>
    <t>Mineral Products</t>
  </si>
  <si>
    <t>Cement Production</t>
  </si>
  <si>
    <t>Lime Production</t>
  </si>
  <si>
    <t>Glass Production</t>
    <phoneticPr fontId="9"/>
  </si>
  <si>
    <t>Other Process Uses of Carbonates</t>
    <phoneticPr fontId="9"/>
  </si>
  <si>
    <t>Chemical Industry</t>
  </si>
  <si>
    <t>Ammonia</t>
  </si>
  <si>
    <t>Ethylene &amp; Carbide, etc.</t>
    <phoneticPr fontId="9"/>
  </si>
  <si>
    <t>Non-energy Products from Fuels and Solvent Use</t>
    <phoneticPr fontId="9"/>
  </si>
  <si>
    <t>Waste</t>
    <phoneticPr fontId="9"/>
  </si>
  <si>
    <t>Waste for Energy Purposes</t>
    <phoneticPr fontId="9"/>
  </si>
  <si>
    <t>Agriculture</t>
    <phoneticPr fontId="9"/>
  </si>
  <si>
    <t>Liming</t>
    <phoneticPr fontId="9"/>
  </si>
  <si>
    <t>Fugitive Emissions from Fuel, etc.</t>
    <phoneticPr fontId="9"/>
  </si>
  <si>
    <t>Industries</t>
  </si>
  <si>
    <t>Residential</t>
  </si>
  <si>
    <t>Waste</t>
  </si>
  <si>
    <t>Greenhouse gas</t>
    <phoneticPr fontId="9"/>
  </si>
  <si>
    <t>F-gases</t>
    <phoneticPr fontId="8"/>
  </si>
  <si>
    <t>Hydrofluorocarbons (HFCs)</t>
    <phoneticPr fontId="8"/>
  </si>
  <si>
    <t>HFC-134a:
1,430 etc.</t>
    <phoneticPr fontId="8"/>
  </si>
  <si>
    <t>Total</t>
    <phoneticPr fontId="9"/>
  </si>
  <si>
    <t>Greenhouse Gas Inventory Office of Japan, National Institute for Environmental Studies</t>
    <phoneticPr fontId="9"/>
  </si>
  <si>
    <t>Contents</t>
    <phoneticPr fontId="9"/>
  </si>
  <si>
    <t>This sheet</t>
    <phoneticPr fontId="9"/>
  </si>
  <si>
    <t xml:space="preserve">Notes / Units of measures / Global Warming Potentials  </t>
    <phoneticPr fontId="9"/>
  </si>
  <si>
    <t>HFCs</t>
    <phoneticPr fontId="8"/>
  </si>
  <si>
    <t>PFCs</t>
    <phoneticPr fontId="8"/>
  </si>
  <si>
    <r>
      <rPr>
        <sz val="11"/>
        <rFont val="ＭＳ 明朝"/>
        <family val="1"/>
        <charset val="128"/>
      </rPr>
      <t>非エネルギー起源</t>
    </r>
    <r>
      <rPr>
        <sz val="11"/>
        <rFont val="Century"/>
        <family val="1"/>
      </rPr>
      <t>CO</t>
    </r>
    <r>
      <rPr>
        <sz val="11"/>
        <rFont val="ＭＳ 明朝"/>
        <family val="1"/>
        <charset val="128"/>
      </rPr>
      <t>₂</t>
    </r>
  </si>
  <si>
    <r>
      <t>CH</t>
    </r>
    <r>
      <rPr>
        <sz val="11"/>
        <rFont val="ＭＳ 明朝"/>
        <family val="1"/>
        <charset val="128"/>
      </rPr>
      <t>₄</t>
    </r>
  </si>
  <si>
    <r>
      <t>SF</t>
    </r>
    <r>
      <rPr>
        <sz val="11"/>
        <rFont val="ＭＳ 明朝"/>
        <family val="1"/>
        <charset val="128"/>
      </rPr>
      <t>₆</t>
    </r>
  </si>
  <si>
    <r>
      <t>NF</t>
    </r>
    <r>
      <rPr>
        <sz val="11"/>
        <rFont val="ＭＳ 明朝"/>
        <family val="1"/>
        <charset val="128"/>
      </rPr>
      <t>₃</t>
    </r>
  </si>
  <si>
    <r>
      <t>Non-Energy-related CO</t>
    </r>
    <r>
      <rPr>
        <sz val="11"/>
        <color theme="0" tint="-0.499984740745262"/>
        <rFont val="ＭＳ 明朝"/>
        <family val="1"/>
        <charset val="128"/>
      </rPr>
      <t>₂</t>
    </r>
    <phoneticPr fontId="8"/>
  </si>
  <si>
    <t>折れ線グラフ用</t>
    <rPh sb="0" eb="1">
      <t>オ</t>
    </rPh>
    <rPh sb="2" eb="3">
      <t>セン</t>
    </rPh>
    <rPh sb="6" eb="7">
      <t>ヨウ</t>
    </rPh>
    <phoneticPr fontId="9"/>
  </si>
  <si>
    <t>ドーナツグラフ用</t>
    <rPh sb="7" eb="8">
      <t>ヨウ</t>
    </rPh>
    <phoneticPr fontId="9"/>
  </si>
  <si>
    <t>棒グラフ一部兼用</t>
    <rPh sb="4" eb="6">
      <t>イチブ</t>
    </rPh>
    <rPh sb="6" eb="8">
      <t>ケンヨウ</t>
    </rPh>
    <phoneticPr fontId="9"/>
  </si>
  <si>
    <t xml:space="preserve">      (FY2015)</t>
    <phoneticPr fontId="9"/>
  </si>
  <si>
    <r>
      <t xml:space="preserve">Statistical discrepancy
</t>
    </r>
    <r>
      <rPr>
        <sz val="10"/>
        <rFont val="ＭＳ Ｐ明朝"/>
        <family val="1"/>
        <charset val="128"/>
      </rPr>
      <t>　</t>
    </r>
    <r>
      <rPr>
        <sz val="10"/>
        <rFont val="Times New Roman"/>
        <family val="1"/>
      </rPr>
      <t>from power and heat allocation</t>
    </r>
    <phoneticPr fontId="9"/>
  </si>
  <si>
    <t>Agriculture 
(Enteric fermentation, 
Rice cultivation, etc.)</t>
    <phoneticPr fontId="11"/>
  </si>
  <si>
    <t>Waste
(Land filling, Wastewater 
treatment, etc.)</t>
    <phoneticPr fontId="11"/>
  </si>
  <si>
    <t>Fuel Combustion</t>
    <phoneticPr fontId="11"/>
  </si>
  <si>
    <t>Fugitive Emissions from Fuel
(Natural gas and Coal mining)</t>
    <phoneticPr fontId="11"/>
  </si>
  <si>
    <t>J</t>
    <phoneticPr fontId="9"/>
  </si>
  <si>
    <t>E</t>
    <phoneticPr fontId="9"/>
  </si>
  <si>
    <t>Agriculture
(Livestock manure management, Agricultural soils, etc.)</t>
    <phoneticPr fontId="9"/>
  </si>
  <si>
    <t>Waste
(Wastewater treatment, 
Waste incineration, etc.)</t>
    <phoneticPr fontId="9"/>
  </si>
  <si>
    <t>Household CO2 emissions</t>
  </si>
  <si>
    <t>Household CO2 emissions</t>
    <phoneticPr fontId="9"/>
  </si>
  <si>
    <t>J</t>
    <phoneticPr fontId="9"/>
  </si>
  <si>
    <t>E</t>
    <phoneticPr fontId="9"/>
  </si>
  <si>
    <t>E</t>
    <phoneticPr fontId="9"/>
  </si>
  <si>
    <t>per capita</t>
    <phoneticPr fontId="9"/>
  </si>
  <si>
    <t>1,430 etc.</t>
    <phoneticPr fontId="9"/>
  </si>
  <si>
    <t>7,390 etc.</t>
    <phoneticPr fontId="9"/>
  </si>
  <si>
    <t># The previous GWP were from the IPCC Second Assessment Report (1995) and were used before 2013.</t>
    <phoneticPr fontId="9"/>
  </si>
  <si>
    <t>Manufacture of Coal Products</t>
    <phoneticPr fontId="9"/>
  </si>
  <si>
    <t>Gas Conversion and Production</t>
    <phoneticPr fontId="9"/>
  </si>
  <si>
    <t>Statistical discrepancy from power and heat allocation</t>
    <phoneticPr fontId="9"/>
  </si>
  <si>
    <t>Agriculture, Fishery, Mining and Construction</t>
    <phoneticPr fontId="9"/>
  </si>
  <si>
    <t>Food, Beverages, Tobacco and Feed</t>
    <phoneticPr fontId="9"/>
  </si>
  <si>
    <t>Textile Mill Products</t>
    <phoneticPr fontId="9"/>
  </si>
  <si>
    <t>Pulp, Paper and Paper Products</t>
    <phoneticPr fontId="9"/>
  </si>
  <si>
    <t>Iron and Steel</t>
    <phoneticPr fontId="9"/>
  </si>
  <si>
    <t>Non-Ferrous Metals and Products</t>
    <phoneticPr fontId="0"/>
  </si>
  <si>
    <t>Machinery (incl. Fabricated Metal Products)</t>
    <phoneticPr fontId="9"/>
  </si>
  <si>
    <t>Government, Unable to Classify</t>
    <phoneticPr fontId="9"/>
  </si>
  <si>
    <t>Passenger</t>
    <phoneticPr fontId="9"/>
  </si>
  <si>
    <t>Road Transportation</t>
    <phoneticPr fontId="9"/>
  </si>
  <si>
    <t>Freight</t>
    <phoneticPr fontId="9"/>
  </si>
  <si>
    <t>Residential</t>
    <phoneticPr fontId="9"/>
  </si>
  <si>
    <t>Total</t>
    <phoneticPr fontId="9"/>
  </si>
  <si>
    <t>Agriculture</t>
  </si>
  <si>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</si>
  <si>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</si>
  <si>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</si>
  <si>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</si>
  <si>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</si>
  <si>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</si>
  <si>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</si>
  <si>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</si>
  <si>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</si>
  <si>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</si>
  <si>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</si>
  <si>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</si>
  <si>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</si>
  <si>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</si>
  <si>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</si>
  <si>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</si>
  <si>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</si>
  <si>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</si>
  <si>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</si>
  <si>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Lumber and Wood Products, except Furniture and Fixtures</t>
  </si>
  <si>
    <t>Furniture and Fixtures</t>
  </si>
  <si>
    <t>Plastic Products, except Otherwise Classified</t>
  </si>
  <si>
    <t>Rubber Products</t>
  </si>
  <si>
    <t>Leather Tanning, Leather Products and Fur Skins</t>
  </si>
  <si>
    <t>Miscellaneous Manufacturing Industry</t>
    <phoneticPr fontId="9"/>
  </si>
  <si>
    <t>Electricity, Gas, Heat Supply and Water</t>
    <phoneticPr fontId="9"/>
  </si>
  <si>
    <t>Information and Communications</t>
    <phoneticPr fontId="9"/>
  </si>
  <si>
    <t>Transport and Postal Activities</t>
    <phoneticPr fontId="9"/>
  </si>
  <si>
    <t>Wholesale and Retail Trade</t>
    <phoneticPr fontId="9"/>
  </si>
  <si>
    <t>Finance and Insurance</t>
    <phoneticPr fontId="9"/>
  </si>
  <si>
    <t>Real Estate and Goods Rental and Leasing</t>
    <phoneticPr fontId="9"/>
  </si>
  <si>
    <t>Scientific Research, Professional and Technical Services</t>
    <phoneticPr fontId="9"/>
  </si>
  <si>
    <t>Accommodations, Eating and Drinking Services</t>
    <phoneticPr fontId="9"/>
  </si>
  <si>
    <t>Living Related and Personal Services and Amusement Services</t>
    <phoneticPr fontId="9"/>
  </si>
  <si>
    <t>Education, Learning Support</t>
  </si>
  <si>
    <t>Medical, Health Care and Welfare</t>
    <phoneticPr fontId="9"/>
  </si>
  <si>
    <t>Compound Services</t>
    <phoneticPr fontId="9"/>
  </si>
  <si>
    <t>Miscellaneous Services</t>
    <phoneticPr fontId="9"/>
  </si>
  <si>
    <t>Unable to Classify</t>
  </si>
  <si>
    <t>Railways</t>
  </si>
  <si>
    <t>Domestic Aviation</t>
    <phoneticPr fontId="9"/>
  </si>
  <si>
    <t xml:space="preserve">Truck and Lorry </t>
    <phoneticPr fontId="9"/>
  </si>
  <si>
    <t>Hokkaido District</t>
    <phoneticPr fontId="9"/>
  </si>
  <si>
    <t>Tohoku District</t>
    <phoneticPr fontId="9"/>
  </si>
  <si>
    <t>Kanto District</t>
    <phoneticPr fontId="9"/>
  </si>
  <si>
    <t>Hokuriku District</t>
    <phoneticPr fontId="9"/>
  </si>
  <si>
    <t>Tokai District</t>
    <phoneticPr fontId="9"/>
  </si>
  <si>
    <t>Kansai District</t>
    <phoneticPr fontId="9"/>
  </si>
  <si>
    <t>Chugoku District</t>
    <phoneticPr fontId="9"/>
  </si>
  <si>
    <t>Shikoku District</t>
    <phoneticPr fontId="9"/>
  </si>
  <si>
    <t>Kyushu District</t>
    <phoneticPr fontId="9"/>
  </si>
  <si>
    <t>Okinawa District</t>
    <phoneticPr fontId="9"/>
  </si>
  <si>
    <t>District statistical discrepancy, etc.</t>
  </si>
  <si>
    <t xml:space="preserve">Government </t>
    <phoneticPr fontId="9"/>
  </si>
  <si>
    <t>Population</t>
    <phoneticPr fontId="9"/>
  </si>
  <si>
    <t>Thousand</t>
    <phoneticPr fontId="9"/>
  </si>
  <si>
    <t xml:space="preserve">Population </t>
    <phoneticPr fontId="9"/>
  </si>
  <si>
    <t>Unit</t>
    <phoneticPr fontId="9"/>
  </si>
  <si>
    <t>Billion yen</t>
    <phoneticPr fontId="9"/>
  </si>
  <si>
    <t>GDP</t>
    <phoneticPr fontId="9"/>
  </si>
  <si>
    <t>Coal</t>
    <phoneticPr fontId="8"/>
  </si>
  <si>
    <t>Coal Products</t>
    <phoneticPr fontId="8"/>
  </si>
  <si>
    <t>Oil Products</t>
    <phoneticPr fontId="8"/>
  </si>
  <si>
    <t>Natural Gas</t>
    <phoneticPr fontId="8"/>
  </si>
  <si>
    <t>Total</t>
    <phoneticPr fontId="11"/>
  </si>
  <si>
    <t>Total</t>
    <phoneticPr fontId="11"/>
  </si>
  <si>
    <t>FY2013</t>
    <phoneticPr fontId="9"/>
  </si>
  <si>
    <t>Share of 
emissions</t>
    <phoneticPr fontId="9"/>
  </si>
  <si>
    <t>Industries</t>
    <phoneticPr fontId="9"/>
  </si>
  <si>
    <t>Residential</t>
    <phoneticPr fontId="9"/>
  </si>
  <si>
    <t>Waste</t>
    <phoneticPr fontId="9"/>
  </si>
  <si>
    <t>Total</t>
    <phoneticPr fontId="9"/>
  </si>
  <si>
    <t>FY2013</t>
    <phoneticPr fontId="9"/>
  </si>
  <si>
    <t>Share of 
emissions</t>
    <phoneticPr fontId="9"/>
  </si>
  <si>
    <t xml:space="preserve">
</t>
    <phoneticPr fontId="9"/>
  </si>
  <si>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9"/>
  </si>
  <si>
    <r>
      <rPr>
        <sz val="10"/>
        <rFont val="ＭＳ 明朝"/>
        <family val="1"/>
        <charset val="128"/>
      </rPr>
      <t>※電気熱配分誤差を含む</t>
    </r>
    <rPh sb="1" eb="3">
      <t>デンキ</t>
    </rPh>
    <rPh sb="3" eb="4">
      <t>ネツ</t>
    </rPh>
    <rPh sb="4" eb="6">
      <t>ハイブン</t>
    </rPh>
    <rPh sb="6" eb="8">
      <t>ゴサ</t>
    </rPh>
    <rPh sb="9" eb="10">
      <t>フク</t>
    </rPh>
    <phoneticPr fontId="9"/>
  </si>
  <si>
    <t xml:space="preserve">   in FY2015</t>
    <phoneticPr fontId="9"/>
  </si>
  <si>
    <t>3. Agriculture</t>
    <phoneticPr fontId="9"/>
  </si>
  <si>
    <t>5. Waste</t>
    <phoneticPr fontId="9"/>
  </si>
  <si>
    <r>
      <rPr>
        <sz val="11"/>
        <rFont val="ＭＳ 明朝"/>
        <family val="1"/>
        <charset val="128"/>
      </rPr>
      <t>■</t>
    </r>
    <r>
      <rPr>
        <sz val="11"/>
        <rFont val="Century"/>
        <family val="1"/>
      </rPr>
      <t>Emissions [kt CO</t>
    </r>
    <r>
      <rPr>
        <vertAlign val="subscript"/>
        <sz val="11"/>
        <rFont val="Century"/>
        <family val="1"/>
      </rPr>
      <t xml:space="preserve">2 </t>
    </r>
    <r>
      <rPr>
        <sz val="11"/>
        <rFont val="Century"/>
        <family val="1"/>
      </rPr>
      <t>eq.]</t>
    </r>
    <phoneticPr fontId="9"/>
  </si>
  <si>
    <r>
      <rPr>
        <sz val="11"/>
        <rFont val="ＭＳ Ｐゴシック"/>
        <family val="3"/>
        <charset val="128"/>
      </rPr>
      <t>合計</t>
    </r>
    <rPh sb="0" eb="2">
      <t>ゴウケイ</t>
    </rPh>
    <phoneticPr fontId="11"/>
  </si>
  <si>
    <r>
      <rPr>
        <sz val="11"/>
        <rFont val="ＭＳ Ｐゴシック"/>
        <family val="3"/>
        <charset val="128"/>
      </rPr>
      <t>■シェア</t>
    </r>
    <phoneticPr fontId="9"/>
  </si>
  <si>
    <r>
      <rPr>
        <sz val="11"/>
        <rFont val="ＭＳ 明朝"/>
        <family val="1"/>
        <charset val="128"/>
      </rPr>
      <t>■</t>
    </r>
    <r>
      <rPr>
        <sz val="11"/>
        <rFont val="Century"/>
        <family val="1"/>
      </rPr>
      <t>Share</t>
    </r>
    <phoneticPr fontId="9"/>
  </si>
  <si>
    <r>
      <rPr>
        <sz val="11"/>
        <rFont val="ＭＳ Ｐゴシック"/>
        <family val="3"/>
        <charset val="128"/>
      </rPr>
      <t>■</t>
    </r>
    <r>
      <rPr>
        <sz val="11"/>
        <rFont val="Century"/>
        <family val="1"/>
      </rPr>
      <t>2013</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</si>
  <si>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FY2013</t>
    </r>
    <phoneticPr fontId="9"/>
  </si>
  <si>
    <r>
      <rPr>
        <sz val="11"/>
        <rFont val="ＭＳ Ｐゴシック"/>
        <family val="3"/>
        <charset val="128"/>
      </rPr>
      <t>■前年度比</t>
    </r>
    <rPh sb="1" eb="2">
      <t>ゼン</t>
    </rPh>
    <rPh sb="2" eb="4">
      <t>ネンド</t>
    </rPh>
    <rPh sb="4" eb="5">
      <t>ヒ</t>
    </rPh>
    <phoneticPr fontId="9"/>
  </si>
  <si>
    <r>
      <rPr>
        <sz val="11"/>
        <rFont val="ＭＳ 明朝"/>
        <family val="1"/>
        <charset val="128"/>
      </rPr>
      <t>■</t>
    </r>
    <r>
      <rPr>
        <sz val="11"/>
        <rFont val="Century"/>
        <family val="1"/>
      </rPr>
      <t>Comparison with the previous year</t>
    </r>
    <phoneticPr fontId="9"/>
  </si>
  <si>
    <r>
      <t>CO</t>
    </r>
    <r>
      <rPr>
        <b/>
        <vertAlign val="subscript"/>
        <sz val="16"/>
        <rFont val="Century"/>
        <family val="1"/>
      </rPr>
      <t>2</t>
    </r>
    <r>
      <rPr>
        <b/>
        <sz val="16"/>
        <rFont val="Century"/>
        <family val="1"/>
      </rPr>
      <t xml:space="preserve"> emissions by fuel type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</si>
  <si>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</si>
  <si>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</si>
  <si>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Share</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</si>
  <si>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</si>
  <si>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t>
    </r>
    <phoneticPr fontId="9"/>
  </si>
  <si>
    <r>
      <t>Total CO</t>
    </r>
    <r>
      <rPr>
        <vertAlign val="subscript"/>
        <sz val="11"/>
        <rFont val="Century"/>
        <family val="1"/>
      </rPr>
      <t>2</t>
    </r>
    <r>
      <rPr>
        <sz val="11"/>
        <rFont val="Century"/>
        <family val="1"/>
      </rPr>
      <t xml:space="preserve"> emissions per capita </t>
    </r>
    <phoneticPr fontId="9"/>
  </si>
  <si>
    <r>
      <t>CO</t>
    </r>
    <r>
      <rPr>
        <vertAlign val="subscript"/>
        <sz val="11"/>
        <rFont val="Century"/>
        <family val="1"/>
      </rPr>
      <t>2</t>
    </r>
    <r>
      <rPr>
        <sz val="11"/>
        <rFont val="Century"/>
        <family val="1"/>
      </rPr>
      <t xml:space="preserve"> emissions from fuel combustion per capita </t>
    </r>
    <phoneticPr fontId="9"/>
  </si>
  <si>
    <r>
      <rPr>
        <sz val="11"/>
        <rFont val="ＭＳ Ｐ明朝"/>
        <family val="1"/>
        <charset val="128"/>
      </rPr>
      <t>■</t>
    </r>
    <r>
      <rPr>
        <sz val="11"/>
        <rFont val="Century"/>
        <family val="1"/>
      </rPr>
      <t>Comparison with the previous year</t>
    </r>
    <phoneticPr fontId="9"/>
  </si>
  <si>
    <r>
      <t>Breakdown of CO</t>
    </r>
    <r>
      <rPr>
        <b/>
        <vertAlign val="subscript"/>
        <sz val="16"/>
        <rFont val="Century"/>
        <family val="1"/>
      </rPr>
      <t>2</t>
    </r>
    <r>
      <rPr>
        <b/>
        <sz val="16"/>
        <rFont val="Century"/>
        <family val="1"/>
      </rPr>
      <t xml:space="preserve"> emissions (Share of Unallocated and Allocated emissions)</t>
    </r>
    <phoneticPr fontId="9"/>
  </si>
  <si>
    <r>
      <rPr>
        <sz val="14"/>
        <rFont val="ＭＳ 明朝"/>
        <family val="1"/>
        <charset val="128"/>
      </rPr>
      <t>■【電気・熱配分前】</t>
    </r>
    <phoneticPr fontId="9"/>
  </si>
  <si>
    <r>
      <rPr>
        <sz val="14"/>
        <rFont val="ＭＳ Ｐ明朝"/>
        <family val="1"/>
        <charset val="128"/>
      </rPr>
      <t>■</t>
    </r>
    <r>
      <rPr>
        <sz val="14"/>
        <rFont val="Century"/>
        <family val="1"/>
      </rPr>
      <t>Unallocated</t>
    </r>
    <phoneticPr fontId="9"/>
  </si>
  <si>
    <r>
      <t xml:space="preserve">
</t>
    </r>
    <r>
      <rPr>
        <sz val="11"/>
        <rFont val="ＭＳ 明朝"/>
        <family val="1"/>
        <charset val="128"/>
      </rPr>
      <t>シェア</t>
    </r>
    <phoneticPr fontId="9"/>
  </si>
  <si>
    <r>
      <t>emissions
[kt CO</t>
    </r>
    <r>
      <rPr>
        <vertAlign val="subscript"/>
        <sz val="11"/>
        <rFont val="Century"/>
        <family val="1"/>
      </rPr>
      <t>2</t>
    </r>
    <r>
      <rPr>
        <sz val="11"/>
        <rFont val="Century"/>
        <family val="1"/>
      </rPr>
      <t>]</t>
    </r>
    <phoneticPr fontId="9"/>
  </si>
  <si>
    <r>
      <rPr>
        <sz val="14"/>
        <rFont val="ＭＳ Ｐ明朝"/>
        <family val="1"/>
        <charset val="128"/>
      </rPr>
      <t>■</t>
    </r>
    <r>
      <rPr>
        <sz val="14"/>
        <rFont val="Century"/>
        <family val="1"/>
      </rPr>
      <t>Allocated</t>
    </r>
    <phoneticPr fontId="9"/>
  </si>
  <si>
    <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</si>
  <si>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</si>
  <si>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rPr>
        <sz val="11"/>
        <rFont val="ＭＳ Ｐ明朝"/>
        <family val="1"/>
        <charset val="128"/>
      </rPr>
      <t>　</t>
    </r>
    <r>
      <rPr>
        <sz val="11"/>
        <rFont val="Century"/>
        <family val="1"/>
      </rPr>
      <t>Passenger Vehicle</t>
    </r>
    <phoneticPr fontId="9"/>
  </si>
  <si>
    <r>
      <rPr>
        <sz val="11"/>
        <rFont val="ＭＳ Ｐ明朝"/>
        <family val="1"/>
        <charset val="128"/>
      </rPr>
      <t>　　　　</t>
    </r>
    <r>
      <rPr>
        <sz val="11"/>
        <rFont val="Century"/>
        <family val="1"/>
      </rPr>
      <t>Household Use</t>
    </r>
    <phoneticPr fontId="9"/>
  </si>
  <si>
    <r>
      <rPr>
        <sz val="11"/>
        <rFont val="ＭＳ Ｐ明朝"/>
        <family val="1"/>
        <charset val="128"/>
      </rPr>
      <t>　</t>
    </r>
    <r>
      <rPr>
        <sz val="11"/>
        <rFont val="Century"/>
        <family val="1"/>
      </rPr>
      <t>Bus</t>
    </r>
    <phoneticPr fontId="9"/>
  </si>
  <si>
    <r>
      <rPr>
        <sz val="11"/>
        <rFont val="ＭＳ Ｐ明朝"/>
        <family val="1"/>
        <charset val="128"/>
      </rPr>
      <t>　</t>
    </r>
    <r>
      <rPr>
        <sz val="11"/>
        <rFont val="Century"/>
        <family val="1"/>
      </rPr>
      <t>Motorcycle</t>
    </r>
    <phoneticPr fontId="9"/>
  </si>
  <si>
    <r>
      <rPr>
        <sz val="11"/>
        <rFont val="ＭＳ 明朝"/>
        <family val="1"/>
        <charset val="128"/>
      </rPr>
      <t>貨物自動車</t>
    </r>
    <r>
      <rPr>
        <sz val="11"/>
        <rFont val="Century"/>
        <family val="1"/>
      </rPr>
      <t xml:space="preserve">/ </t>
    </r>
    <r>
      <rPr>
        <sz val="11"/>
        <rFont val="ＭＳ 明朝"/>
        <family val="1"/>
        <charset val="128"/>
      </rPr>
      <t>トラック</t>
    </r>
    <phoneticPr fontId="9"/>
  </si>
  <si>
    <r>
      <t>Indirect CO</t>
    </r>
    <r>
      <rPr>
        <vertAlign val="subscript"/>
        <sz val="11"/>
        <rFont val="Century"/>
        <family val="1"/>
      </rPr>
      <t>2</t>
    </r>
    <phoneticPr fontId="9"/>
  </si>
  <si>
    <r>
      <t>Energy-related CO</t>
    </r>
    <r>
      <rPr>
        <b/>
        <vertAlign val="subscript"/>
        <sz val="11"/>
        <rFont val="Century"/>
        <family val="1"/>
      </rPr>
      <t>2</t>
    </r>
    <phoneticPr fontId="9"/>
  </si>
  <si>
    <r>
      <t>Miscellaneous Manufacturing Industry (other than the above</t>
    </r>
    <r>
      <rPr>
        <sz val="11"/>
        <rFont val="ＭＳ Ｐ明朝"/>
        <family val="1"/>
        <charset val="128"/>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</si>
  <si>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</si>
  <si>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FY2013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</si>
  <si>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</si>
  <si>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</si>
  <si>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b/>
        <sz val="11"/>
        <rFont val="ＭＳ 明朝"/>
        <family val="1"/>
        <charset val="128"/>
      </rPr>
      <t>電気熱配分誤差</t>
    </r>
    <phoneticPr fontId="9"/>
  </si>
  <si>
    <r>
      <rPr>
        <sz val="11"/>
        <rFont val="ＭＳ 明朝"/>
        <family val="1"/>
        <charset val="128"/>
      </rPr>
      <t>建設業</t>
    </r>
    <phoneticPr fontId="9"/>
  </si>
  <si>
    <r>
      <rPr>
        <sz val="11"/>
        <rFont val="ＭＳ 明朝"/>
        <family val="1"/>
        <charset val="128"/>
      </rPr>
      <t>繊維</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</si>
  <si>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</si>
  <si>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FY2013 </t>
    </r>
    <phoneticPr fontId="9"/>
  </si>
  <si>
    <r>
      <t>Energy-related CO</t>
    </r>
    <r>
      <rPr>
        <vertAlign val="subscript"/>
        <sz val="11"/>
        <rFont val="Century"/>
        <family val="1"/>
      </rPr>
      <t>2</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</si>
  <si>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</si>
  <si>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t>Methane (CH</t>
    </r>
    <r>
      <rPr>
        <vertAlign val="subscript"/>
        <sz val="11"/>
        <rFont val="Century"/>
        <family val="1"/>
      </rPr>
      <t>4</t>
    </r>
    <r>
      <rPr>
        <sz val="11"/>
        <rFont val="Century"/>
        <family val="1"/>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</si>
  <si>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</si>
  <si>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</si>
  <si>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</si>
  <si>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rPr>
        <sz val="11"/>
        <rFont val="ＭＳ 明朝"/>
        <family val="1"/>
        <charset val="128"/>
      </rPr>
      <t>■シェア</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</si>
  <si>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</si>
  <si>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t>Total</t>
    <phoneticPr fontId="11"/>
  </si>
  <si>
    <t>Total</t>
    <phoneticPr fontId="11"/>
  </si>
  <si>
    <t>Refrigeration and 
Air Conditioning Equipment</t>
    <phoneticPr fontId="9"/>
  </si>
  <si>
    <t>Foam Blowing</t>
  </si>
  <si>
    <t>Aerosols / MDI</t>
  </si>
  <si>
    <t>Fugitive emissions from HFCs manufacturing</t>
  </si>
  <si>
    <t>Semiconductor Manufacturing</t>
  </si>
  <si>
    <t xml:space="preserve">By-product emissions from HCFC-22  </t>
    <phoneticPr fontId="9"/>
  </si>
  <si>
    <t>Fire Extinguishers</t>
  </si>
  <si>
    <t>Liquid Crystals</t>
    <phoneticPr fontId="9"/>
  </si>
  <si>
    <t>Magnesium Foundries</t>
  </si>
  <si>
    <t>PFCs</t>
    <phoneticPr fontId="9"/>
  </si>
  <si>
    <t>Fugitive emissions from PFCs manufacturing</t>
    <phoneticPr fontId="11"/>
  </si>
  <si>
    <t>Other</t>
    <phoneticPr fontId="9"/>
  </si>
  <si>
    <t>Aluminum Production</t>
  </si>
  <si>
    <t>Accelerators</t>
    <phoneticPr fontId="9"/>
  </si>
  <si>
    <t>Electrical Equipment</t>
    <phoneticPr fontId="9"/>
  </si>
  <si>
    <t>Magnesium Foundries</t>
    <phoneticPr fontId="9"/>
  </si>
  <si>
    <t>Liquid Crystals</t>
  </si>
  <si>
    <t xml:space="preserve">Total F-gases </t>
    <phoneticPr fontId="9"/>
  </si>
  <si>
    <t xml:space="preserve">Total F-gases </t>
    <phoneticPr fontId="9"/>
  </si>
  <si>
    <t>PFCs</t>
    <phoneticPr fontId="9"/>
  </si>
  <si>
    <t xml:space="preserve">Total F-gases </t>
    <phoneticPr fontId="9"/>
  </si>
  <si>
    <t>HFCs</t>
    <phoneticPr fontId="9"/>
  </si>
  <si>
    <t>Coal</t>
  </si>
  <si>
    <t>Kerosene</t>
  </si>
  <si>
    <t>Electricity</t>
  </si>
  <si>
    <t>Heat</t>
  </si>
  <si>
    <t>Gasoline</t>
  </si>
  <si>
    <t>Diesel Oil</t>
  </si>
  <si>
    <t>Municipal Solid Waste</t>
  </si>
  <si>
    <t>Water and Waste Water</t>
    <phoneticPr fontId="9"/>
  </si>
  <si>
    <t>Heating</t>
  </si>
  <si>
    <t>Cooling</t>
    <phoneticPr fontId="14"/>
  </si>
  <si>
    <t>Hot Water</t>
    <phoneticPr fontId="14"/>
  </si>
  <si>
    <t>Cooking</t>
    <phoneticPr fontId="14"/>
  </si>
  <si>
    <t>Car</t>
    <phoneticPr fontId="14"/>
  </si>
  <si>
    <t>Municipal Solid Waste</t>
    <phoneticPr fontId="14"/>
  </si>
  <si>
    <t>Number of Households</t>
    <phoneticPr fontId="9"/>
  </si>
  <si>
    <t>Fiscal Year</t>
    <phoneticPr fontId="9"/>
  </si>
  <si>
    <t>Car</t>
    <phoneticPr fontId="14"/>
  </si>
  <si>
    <t>Water and Waste Water</t>
    <phoneticPr fontId="9"/>
  </si>
  <si>
    <t>Cooling</t>
    <phoneticPr fontId="14"/>
  </si>
  <si>
    <t>Cooking</t>
    <phoneticPr fontId="14"/>
  </si>
  <si>
    <t>Municipal Solid Waste</t>
    <phoneticPr fontId="14"/>
  </si>
  <si>
    <r>
      <rPr>
        <sz val="11"/>
        <rFont val="ＭＳ Ｐ明朝"/>
        <family val="1"/>
        <charset val="128"/>
      </rPr>
      <t>■</t>
    </r>
    <r>
      <rPr>
        <sz val="11"/>
        <rFont val="Times New Roman"/>
        <family val="1"/>
      </rPr>
      <t>Emissions [kt CO</t>
    </r>
    <r>
      <rPr>
        <vertAlign val="subscript"/>
        <sz val="11"/>
        <rFont val="Times New Roman"/>
        <family val="1"/>
      </rPr>
      <t xml:space="preserve">2 </t>
    </r>
    <r>
      <rPr>
        <sz val="11"/>
        <rFont val="Times New Roman"/>
        <family val="1"/>
      </rPr>
      <t>eq.]</t>
    </r>
    <phoneticPr fontId="9"/>
  </si>
  <si>
    <t>International aviation</t>
    <phoneticPr fontId="9"/>
  </si>
  <si>
    <t>International navigation</t>
    <phoneticPr fontId="9"/>
  </si>
  <si>
    <t>International bunker total</t>
    <phoneticPr fontId="9"/>
  </si>
  <si>
    <t>National total GHG emissions</t>
    <phoneticPr fontId="9"/>
  </si>
  <si>
    <t>Ratio to national total GHG</t>
    <phoneticPr fontId="9"/>
  </si>
  <si>
    <t>source / sink</t>
    <phoneticPr fontId="9"/>
  </si>
  <si>
    <t>1.A.1. Energy Industries</t>
    <phoneticPr fontId="9"/>
  </si>
  <si>
    <t>Public Electricity and Heat Production</t>
    <phoneticPr fontId="9"/>
  </si>
  <si>
    <t>Petroleum Refining</t>
    <phoneticPr fontId="9"/>
  </si>
  <si>
    <t>Manufacture of Solid Fuels and Other Energy Industries</t>
    <phoneticPr fontId="9"/>
  </si>
  <si>
    <t>1.A.2. Manufacturing Industries and Construction</t>
    <phoneticPr fontId="9"/>
  </si>
  <si>
    <t>Non-Ferrous Metals</t>
    <phoneticPr fontId="9"/>
  </si>
  <si>
    <t>Chemicals</t>
    <phoneticPr fontId="9"/>
  </si>
  <si>
    <t>Pulp, Paper and Print</t>
    <phoneticPr fontId="9"/>
  </si>
  <si>
    <t>Food Processing, Beverages and Tobacco</t>
    <phoneticPr fontId="9"/>
  </si>
  <si>
    <t>Other Industries</t>
  </si>
  <si>
    <t>1.A.3. Transport</t>
    <phoneticPr fontId="9"/>
  </si>
  <si>
    <t>Domestic Navigation</t>
    <phoneticPr fontId="9"/>
  </si>
  <si>
    <t>Commercial/Institutional</t>
  </si>
  <si>
    <t>Agriculture/Forestry/Fisheries</t>
    <phoneticPr fontId="9"/>
  </si>
  <si>
    <t>Glass Production</t>
  </si>
  <si>
    <t>Other Process Uses of Carbonates</t>
  </si>
  <si>
    <t>Ethylene &amp; Carbide, etc.</t>
  </si>
  <si>
    <t>4. Land-Use, Land-Use Change, and Forestry (LULUCF)</t>
    <phoneticPr fontId="9"/>
  </si>
  <si>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</si>
  <si>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</si>
  <si>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Category</t>
  </si>
  <si>
    <t>1.A.1. Energy Industries</t>
  </si>
  <si>
    <t>1.A.2. Manufacturing Industries and Construction</t>
  </si>
  <si>
    <t>1.A.3. Transport</t>
  </si>
  <si>
    <t>1.A.4. Other Sector</t>
  </si>
  <si>
    <t>1.B. Fugitive Emissions from Fuels</t>
    <phoneticPr fontId="9"/>
  </si>
  <si>
    <t>Including Waste for Energy Purposes</t>
  </si>
  <si>
    <t>Excluding Agriculture/Forestry/Fisheries</t>
    <phoneticPr fontId="9"/>
  </si>
  <si>
    <t>Including lubricant uses</t>
    <phoneticPr fontId="9"/>
  </si>
  <si>
    <t>Excluding Waste for Energy Purposes</t>
  </si>
  <si>
    <t>Deforestation</t>
    <phoneticPr fontId="9"/>
  </si>
  <si>
    <t>*1</t>
  </si>
  <si>
    <t>*2</t>
  </si>
  <si>
    <t>*3</t>
  </si>
  <si>
    <t>*4</t>
  </si>
  <si>
    <t>Fiscal Year</t>
    <phoneticPr fontId="9"/>
  </si>
  <si>
    <t>Hot Water</t>
    <phoneticPr fontId="14"/>
  </si>
  <si>
    <r>
      <rPr>
        <sz val="11"/>
        <rFont val="ＭＳ 明朝"/>
        <family val="1"/>
        <charset val="128"/>
      </rPr>
      <t>森林減少活動</t>
    </r>
    <r>
      <rPr>
        <vertAlign val="superscript"/>
        <sz val="11"/>
        <rFont val="ＭＳ Ｐゴシック"/>
        <family val="3"/>
        <charset val="128"/>
      </rPr>
      <t/>
    </r>
    <phoneticPr fontId="9"/>
  </si>
  <si>
    <r>
      <t xml:space="preserve"> [Unit: Mt-CO</t>
    </r>
    <r>
      <rPr>
        <vertAlign val="subscript"/>
        <sz val="11"/>
        <rFont val="Century"/>
        <family val="1"/>
      </rPr>
      <t>2</t>
    </r>
    <r>
      <rPr>
        <sz val="11"/>
        <rFont val="Century"/>
        <family val="1"/>
      </rPr>
      <t xml:space="preserve"> eq.] </t>
    </r>
    <phoneticPr fontId="9"/>
  </si>
  <si>
    <r>
      <rPr>
        <sz val="11"/>
        <rFont val="ＭＳ 明朝"/>
        <family val="1"/>
        <charset val="128"/>
      </rPr>
      <t>※</t>
    </r>
    <r>
      <rPr>
        <sz val="11"/>
        <rFont val="Century"/>
        <family val="1"/>
      </rPr>
      <t>3</t>
    </r>
    <phoneticPr fontId="9"/>
  </si>
  <si>
    <r>
      <t>*5</t>
    </r>
    <r>
      <rPr>
        <sz val="11"/>
        <rFont val="Times New Roman"/>
        <family val="1"/>
      </rPr>
      <t>　</t>
    </r>
  </si>
  <si>
    <r>
      <rPr>
        <b/>
        <sz val="16"/>
        <rFont val="ＭＳ Ｐゴシック"/>
        <family val="3"/>
        <charset val="128"/>
      </rPr>
      <t>【</t>
    </r>
    <r>
      <rPr>
        <b/>
        <sz val="16"/>
        <rFont val="Century"/>
        <family val="1"/>
      </rPr>
      <t>Annex</t>
    </r>
    <r>
      <rPr>
        <b/>
        <sz val="16"/>
        <rFont val="ＭＳ Ｐゴシック"/>
        <family val="3"/>
        <charset val="128"/>
      </rPr>
      <t>】</t>
    </r>
    <r>
      <rPr>
        <b/>
        <sz val="16"/>
        <rFont val="Century"/>
        <family val="1"/>
      </rPr>
      <t>CO</t>
    </r>
    <r>
      <rPr>
        <b/>
        <vertAlign val="subscript"/>
        <sz val="16"/>
        <rFont val="Century"/>
        <family val="1"/>
      </rPr>
      <t>2</t>
    </r>
    <r>
      <rPr>
        <b/>
        <sz val="16"/>
        <rFont val="Century"/>
        <family val="1"/>
      </rPr>
      <t xml:space="preserve"> emissions and removals by sector reported in the CRF and NIR submitted to the UNFCCC</t>
    </r>
    <phoneticPr fontId="9"/>
  </si>
  <si>
    <r>
      <rPr>
        <sz val="11"/>
        <rFont val="ＭＳ Ｐ明朝"/>
        <family val="1"/>
        <charset val="128"/>
      </rPr>
      <t>■</t>
    </r>
    <r>
      <rPr>
        <sz val="11"/>
        <rFont val="Century"/>
        <family val="1"/>
      </rPr>
      <t>Emissions / Removals [kt CO</t>
    </r>
    <r>
      <rPr>
        <vertAlign val="subscript"/>
        <sz val="11"/>
        <rFont val="Century"/>
        <family val="1"/>
      </rPr>
      <t>2</t>
    </r>
    <r>
      <rPr>
        <sz val="11"/>
        <rFont val="Century"/>
        <family val="1"/>
      </rPr>
      <t>]</t>
    </r>
    <phoneticPr fontId="9"/>
  </si>
  <si>
    <r>
      <rPr>
        <sz val="11"/>
        <rFont val="ＭＳ Ｐ明朝"/>
        <family val="1"/>
        <charset val="128"/>
      </rPr>
      <t>一部の潤滑油の利用を含む</t>
    </r>
    <phoneticPr fontId="9"/>
  </si>
  <si>
    <r>
      <t>1.A.4. Other Sector</t>
    </r>
    <r>
      <rPr>
        <sz val="11"/>
        <rFont val="ＭＳ 明朝"/>
        <family val="1"/>
        <charset val="128"/>
      </rPr>
      <t/>
    </r>
    <phoneticPr fontId="9"/>
  </si>
  <si>
    <r>
      <rPr>
        <sz val="11"/>
        <rFont val="ＭＳ 明朝"/>
        <family val="1"/>
        <charset val="128"/>
      </rPr>
      <t>ガラス製造</t>
    </r>
    <phoneticPr fontId="9"/>
  </si>
  <si>
    <r>
      <t>Indirect CO</t>
    </r>
    <r>
      <rPr>
        <b/>
        <vertAlign val="subscript"/>
        <sz val="11"/>
        <rFont val="Century"/>
        <family val="1"/>
      </rPr>
      <t>2</t>
    </r>
    <phoneticPr fontId="9"/>
  </si>
  <si>
    <r>
      <t>Total (excluding LULUCF, excluding indirect CO</t>
    </r>
    <r>
      <rPr>
        <b/>
        <vertAlign val="subscript"/>
        <sz val="11"/>
        <rFont val="Century"/>
        <family val="1"/>
      </rPr>
      <t>2</t>
    </r>
    <r>
      <rPr>
        <b/>
        <sz val="11"/>
        <rFont val="Century"/>
        <family val="1"/>
      </rPr>
      <t>)</t>
    </r>
    <phoneticPr fontId="9"/>
  </si>
  <si>
    <r>
      <t>Total (including LULUCF, excluding indirect CO</t>
    </r>
    <r>
      <rPr>
        <b/>
        <vertAlign val="subscript"/>
        <sz val="11"/>
        <rFont val="Century"/>
        <family val="1"/>
      </rPr>
      <t>2</t>
    </r>
    <r>
      <rPr>
        <b/>
        <sz val="11"/>
        <rFont val="Century"/>
        <family val="1"/>
      </rPr>
      <t>)</t>
    </r>
    <phoneticPr fontId="9"/>
  </si>
  <si>
    <r>
      <t>Total (excluding LULUCF, including indirect CO</t>
    </r>
    <r>
      <rPr>
        <b/>
        <vertAlign val="subscript"/>
        <sz val="11"/>
        <rFont val="Century"/>
        <family val="1"/>
      </rPr>
      <t>2</t>
    </r>
    <r>
      <rPr>
        <b/>
        <sz val="11"/>
        <rFont val="Century"/>
        <family val="1"/>
      </rPr>
      <t>)</t>
    </r>
    <phoneticPr fontId="9"/>
  </si>
  <si>
    <r>
      <t>Total (including LULUCF, including indirect CO</t>
    </r>
    <r>
      <rPr>
        <b/>
        <vertAlign val="subscript"/>
        <sz val="11"/>
        <rFont val="Century"/>
        <family val="1"/>
      </rPr>
      <t>2</t>
    </r>
    <r>
      <rPr>
        <b/>
        <sz val="11"/>
        <rFont val="Century"/>
        <family val="1"/>
      </rPr>
      <t>)</t>
    </r>
    <phoneticPr fontId="9"/>
  </si>
  <si>
    <r>
      <rPr>
        <sz val="11"/>
        <rFont val="ＭＳ Ｐ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</si>
  <si>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</si>
  <si>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Comparison with 1990</t>
    </r>
    <phoneticPr fontId="9"/>
  </si>
  <si>
    <r>
      <rPr>
        <sz val="11"/>
        <rFont val="ＭＳ Ｐ明朝"/>
        <family val="1"/>
        <charset val="128"/>
      </rPr>
      <t>■</t>
    </r>
    <r>
      <rPr>
        <sz val="11"/>
        <rFont val="Century"/>
        <family val="1"/>
      </rPr>
      <t>Comparison with the previous year</t>
    </r>
    <phoneticPr fontId="9"/>
  </si>
  <si>
    <r>
      <rPr>
        <sz val="11"/>
        <rFont val="ＭＳ 明朝"/>
        <family val="1"/>
        <charset val="128"/>
      </rPr>
      <t>■シェア</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</si>
  <si>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emissions</t>
    </r>
    <phoneticPr fontId="9"/>
  </si>
  <si>
    <r>
      <rPr>
        <sz val="11"/>
        <rFont val="ＭＳ 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</si>
  <si>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SF</t>
    </r>
    <r>
      <rPr>
        <vertAlign val="subscript"/>
        <sz val="11"/>
        <rFont val="Century"/>
        <family val="1"/>
      </rPr>
      <t>6</t>
    </r>
    <phoneticPr fontId="9"/>
  </si>
  <si>
    <r>
      <t>Fugitive emissions from SF</t>
    </r>
    <r>
      <rPr>
        <vertAlign val="subscript"/>
        <sz val="11"/>
        <rFont val="Century"/>
        <family val="1"/>
      </rPr>
      <t>6</t>
    </r>
    <r>
      <rPr>
        <sz val="11"/>
        <rFont val="Century"/>
        <family val="1"/>
      </rPr>
      <t xml:space="preserve"> manufacturing</t>
    </r>
    <phoneticPr fontId="9"/>
  </si>
  <si>
    <r>
      <t>NF</t>
    </r>
    <r>
      <rPr>
        <vertAlign val="subscript"/>
        <sz val="11"/>
        <rFont val="Century"/>
        <family val="1"/>
      </rPr>
      <t>3</t>
    </r>
    <phoneticPr fontId="9"/>
  </si>
  <si>
    <r>
      <t>Fugitive emissions from NF</t>
    </r>
    <r>
      <rPr>
        <vertAlign val="subscript"/>
        <sz val="11"/>
        <rFont val="Century"/>
        <family val="1"/>
      </rPr>
      <t>3</t>
    </r>
    <r>
      <rPr>
        <sz val="11"/>
        <rFont val="Century"/>
        <family val="1"/>
      </rPr>
      <t xml:space="preserve"> manufacturing</t>
    </r>
    <phoneticPr fontId="9"/>
  </si>
  <si>
    <r>
      <rPr>
        <sz val="11"/>
        <rFont val="ＭＳ Ｐゴシック"/>
        <family val="3"/>
        <charset val="128"/>
      </rPr>
      <t>■</t>
    </r>
    <r>
      <rPr>
        <sz val="11"/>
        <rFont val="Century"/>
        <family val="1"/>
      </rPr>
      <t>Share</t>
    </r>
    <phoneticPr fontId="9"/>
  </si>
  <si>
    <r>
      <rPr>
        <sz val="11"/>
        <rFont val="ＭＳ Ｐ明朝"/>
        <family val="1"/>
        <charset val="128"/>
      </rPr>
      <t>■</t>
    </r>
    <r>
      <rPr>
        <sz val="11"/>
        <rFont val="Century"/>
        <family val="1"/>
      </rPr>
      <t>Comparison with CY2013</t>
    </r>
    <phoneticPr fontId="9"/>
  </si>
  <si>
    <r>
      <rPr>
        <sz val="11"/>
        <rFont val="ＭＳ 明朝"/>
        <family val="1"/>
        <charset val="128"/>
      </rPr>
      <t>■</t>
    </r>
    <r>
      <rPr>
        <sz val="11"/>
        <rFont val="Century"/>
        <family val="1"/>
      </rPr>
      <t>Comparison with the previous year</t>
    </r>
    <phoneticPr fontId="9"/>
  </si>
  <si>
    <r>
      <t>SF</t>
    </r>
    <r>
      <rPr>
        <vertAlign val="subscript"/>
        <sz val="11"/>
        <rFont val="Century"/>
        <family val="1"/>
      </rPr>
      <t>6</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</si>
  <si>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</si>
  <si>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Number of households [1000 households]</t>
    </r>
    <phoneticPr fontId="9"/>
  </si>
  <si>
    <r>
      <rPr>
        <sz val="11"/>
        <rFont val="ＭＳ Ｐ明朝"/>
        <family val="1"/>
        <charset val="128"/>
      </rPr>
      <t>■</t>
    </r>
    <r>
      <rPr>
        <sz val="11"/>
        <rFont val="Century"/>
        <family val="1"/>
      </rPr>
      <t>Emissions by fuel type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</si>
  <si>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fuel type</t>
    </r>
    <phoneticPr fontId="14"/>
  </si>
  <si>
    <r>
      <rPr>
        <sz val="11"/>
        <rFont val="ＭＳ Ｐ明朝"/>
        <family val="1"/>
        <charset val="128"/>
      </rPr>
      <t>■</t>
    </r>
    <r>
      <rPr>
        <sz val="11"/>
        <rFont val="Century"/>
        <family val="1"/>
      </rPr>
      <t>Emissions by purpose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</si>
  <si>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purpose</t>
    </r>
    <phoneticPr fontId="14"/>
  </si>
  <si>
    <r>
      <rPr>
        <sz val="11"/>
        <rFont val="ＭＳ 明朝"/>
        <family val="1"/>
        <charset val="128"/>
      </rPr>
      <t>※</t>
    </r>
    <r>
      <rPr>
        <sz val="11"/>
        <rFont val="Century"/>
        <family val="1"/>
      </rPr>
      <t xml:space="preserve"> </t>
    </r>
    <r>
      <rPr>
        <sz val="11"/>
        <rFont val="ＭＳ 明朝"/>
        <family val="1"/>
        <charset val="128"/>
      </rPr>
      <t>電気を使用し、他の用途に含まれないものが含まれる。例：照明、冷蔵庫、掃除機、テレビなど。</t>
    </r>
    <phoneticPr fontId="9"/>
  </si>
  <si>
    <r>
      <rPr>
        <sz val="11"/>
        <rFont val="ＭＳ 明朝"/>
        <family val="1"/>
        <charset val="128"/>
      </rPr>
      <t>■</t>
    </r>
    <r>
      <rPr>
        <sz val="11"/>
        <rFont val="Century"/>
        <family val="1"/>
      </rPr>
      <t>Share</t>
    </r>
    <phoneticPr fontId="9"/>
  </si>
  <si>
    <t>Energy
(Fuel combustion and
 fugitive emissions)</t>
    <phoneticPr fontId="9"/>
  </si>
  <si>
    <r>
      <rPr>
        <sz val="11"/>
        <rFont val="ＭＳ 明朝"/>
        <family val="1"/>
        <charset val="128"/>
      </rPr>
      <t>■排出量および</t>
    </r>
    <r>
      <rPr>
        <sz val="11"/>
        <rFont val="Century"/>
        <family val="1"/>
      </rPr>
      <t>GDP</t>
    </r>
    <phoneticPr fontId="9"/>
  </si>
  <si>
    <r>
      <t>t CO</t>
    </r>
    <r>
      <rPr>
        <vertAlign val="subscript"/>
        <sz val="11"/>
        <rFont val="Century"/>
        <family val="1"/>
      </rPr>
      <t>2</t>
    </r>
    <r>
      <rPr>
        <sz val="11"/>
        <rFont val="Century"/>
        <family val="1"/>
      </rPr>
      <t>/</t>
    </r>
    <r>
      <rPr>
        <sz val="11"/>
        <rFont val="ＭＳ 明朝"/>
        <family val="1"/>
        <charset val="128"/>
      </rPr>
      <t>百万円</t>
    </r>
    <phoneticPr fontId="9"/>
  </si>
  <si>
    <r>
      <t>Total CO</t>
    </r>
    <r>
      <rPr>
        <vertAlign val="subscript"/>
        <sz val="11"/>
        <rFont val="Century"/>
        <family val="1"/>
      </rPr>
      <t>2</t>
    </r>
    <r>
      <rPr>
        <sz val="11"/>
        <rFont val="Century"/>
        <family val="1"/>
      </rPr>
      <t xml:space="preserve"> emissions per GDP</t>
    </r>
    <phoneticPr fontId="9"/>
  </si>
  <si>
    <r>
      <t>t CO</t>
    </r>
    <r>
      <rPr>
        <vertAlign val="subscript"/>
        <sz val="11"/>
        <rFont val="Century"/>
        <family val="1"/>
      </rPr>
      <t>2</t>
    </r>
    <r>
      <rPr>
        <sz val="11"/>
        <rFont val="Century"/>
        <family val="1"/>
      </rPr>
      <t>/million yen</t>
    </r>
    <phoneticPr fontId="9"/>
  </si>
  <si>
    <r>
      <t>CO</t>
    </r>
    <r>
      <rPr>
        <vertAlign val="subscript"/>
        <sz val="11"/>
        <rFont val="Century"/>
        <family val="1"/>
      </rPr>
      <t>2</t>
    </r>
    <r>
      <rPr>
        <sz val="11"/>
        <rFont val="Century"/>
        <family val="1"/>
      </rPr>
      <t xml:space="preserve"> emissions from fuel combustion per GDP</t>
    </r>
    <phoneticPr fontId="9"/>
  </si>
  <si>
    <r>
      <t>GDP</t>
    </r>
    <r>
      <rPr>
        <sz val="10"/>
        <rFont val="Century"/>
        <family val="1"/>
      </rPr>
      <t/>
    </r>
    <phoneticPr fontId="9"/>
  </si>
  <si>
    <r>
      <rPr>
        <sz val="11"/>
        <color indexed="8"/>
        <rFont val="ＭＳ Ｐ明朝"/>
        <family val="1"/>
        <charset val="128"/>
      </rPr>
      <t>■</t>
    </r>
    <r>
      <rPr>
        <sz val="11"/>
        <color indexed="8"/>
        <rFont val="Century"/>
        <family val="1"/>
      </rPr>
      <t>Notes</t>
    </r>
    <phoneticPr fontId="9"/>
  </si>
  <si>
    <r>
      <rPr>
        <sz val="11"/>
        <color indexed="8"/>
        <rFont val="ＭＳ Ｐ明朝"/>
        <family val="1"/>
        <charset val="128"/>
      </rPr>
      <t>■</t>
    </r>
    <r>
      <rPr>
        <sz val="11"/>
        <color indexed="8"/>
        <rFont val="Century"/>
        <family val="1"/>
      </rPr>
      <t>Units of measures</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</si>
  <si>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</si>
  <si>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9</t>
    </r>
    <r>
      <rPr>
        <sz val="11"/>
        <color indexed="8"/>
        <rFont val="Century"/>
        <family val="1"/>
      </rPr>
      <t xml:space="preserve"> g</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</si>
  <si>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</si>
  <si>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6</t>
    </r>
    <r>
      <rPr>
        <sz val="11"/>
        <color indexed="8"/>
        <rFont val="Century"/>
        <family val="1"/>
      </rPr>
      <t xml:space="preserve"> g</t>
    </r>
    <phoneticPr fontId="9"/>
  </si>
  <si>
    <r>
      <t>1</t>
    </r>
    <r>
      <rPr>
        <sz val="11"/>
        <color indexed="8"/>
        <rFont val="ＭＳ 明朝"/>
        <family val="1"/>
        <charset val="128"/>
      </rPr>
      <t>トン</t>
    </r>
    <phoneticPr fontId="9"/>
  </si>
  <si>
    <r>
      <t>10</t>
    </r>
    <r>
      <rPr>
        <vertAlign val="superscript"/>
        <sz val="11"/>
        <color indexed="8"/>
        <rFont val="Century"/>
        <family val="1"/>
      </rPr>
      <t>3</t>
    </r>
    <r>
      <rPr>
        <sz val="11"/>
        <color indexed="8"/>
        <rFont val="Century"/>
        <family val="1"/>
      </rPr>
      <t xml:space="preserve"> g</t>
    </r>
    <phoneticPr fontId="9"/>
  </si>
  <si>
    <r>
      <t>CO</t>
    </r>
    <r>
      <rPr>
        <vertAlign val="subscript"/>
        <sz val="11"/>
        <color indexed="8"/>
        <rFont val="Century"/>
        <family val="1"/>
      </rPr>
      <t>2</t>
    </r>
    <phoneticPr fontId="9"/>
  </si>
  <si>
    <r>
      <t>CH</t>
    </r>
    <r>
      <rPr>
        <vertAlign val="subscript"/>
        <sz val="11"/>
        <color indexed="8"/>
        <rFont val="Century"/>
        <family val="1"/>
      </rPr>
      <t>4</t>
    </r>
    <phoneticPr fontId="9"/>
  </si>
  <si>
    <r>
      <t>N</t>
    </r>
    <r>
      <rPr>
        <vertAlign val="subscript"/>
        <sz val="11"/>
        <color indexed="8"/>
        <rFont val="Century"/>
        <family val="1"/>
      </rPr>
      <t>2</t>
    </r>
    <r>
      <rPr>
        <sz val="11"/>
        <color indexed="8"/>
        <rFont val="Century"/>
        <family val="1"/>
      </rPr>
      <t>O</t>
    </r>
    <phoneticPr fontId="9"/>
  </si>
  <si>
    <r>
      <t xml:space="preserve">1,430 </t>
    </r>
    <r>
      <rPr>
        <sz val="11"/>
        <color indexed="8"/>
        <rFont val="ＭＳ 明朝"/>
        <family val="1"/>
        <charset val="128"/>
      </rPr>
      <t>など</t>
    </r>
    <phoneticPr fontId="9"/>
  </si>
  <si>
    <r>
      <t xml:space="preserve">7,390 </t>
    </r>
    <r>
      <rPr>
        <sz val="11"/>
        <color indexed="8"/>
        <rFont val="ＭＳ 明朝"/>
        <family val="1"/>
        <charset val="128"/>
      </rPr>
      <t>など</t>
    </r>
    <phoneticPr fontId="9"/>
  </si>
  <si>
    <r>
      <t>SF</t>
    </r>
    <r>
      <rPr>
        <vertAlign val="subscript"/>
        <sz val="11"/>
        <color indexed="8"/>
        <rFont val="Century"/>
        <family val="1"/>
      </rPr>
      <t>6</t>
    </r>
    <phoneticPr fontId="9"/>
  </si>
  <si>
    <r>
      <t>NF</t>
    </r>
    <r>
      <rPr>
        <vertAlign val="subscript"/>
        <sz val="11"/>
        <color indexed="8"/>
        <rFont val="Century"/>
        <family val="1"/>
      </rPr>
      <t>3</t>
    </r>
    <phoneticPr fontId="9"/>
  </si>
  <si>
    <r>
      <rPr>
        <sz val="11"/>
        <color theme="1"/>
        <rFont val="ＭＳ 明朝"/>
        <family val="1"/>
        <charset val="128"/>
      </rPr>
      <t>間接</t>
    </r>
    <r>
      <rPr>
        <sz val="11"/>
        <color theme="1"/>
        <rFont val="Century"/>
        <family val="1"/>
      </rPr>
      <t>CO</t>
    </r>
    <r>
      <rPr>
        <vertAlign val="subscript"/>
        <sz val="11"/>
        <color indexed="8"/>
        <rFont val="Century"/>
        <family val="1"/>
      </rPr>
      <t>2</t>
    </r>
    <r>
      <rPr>
        <sz val="11"/>
        <color indexed="8"/>
        <rFont val="ＭＳ 明朝"/>
        <family val="1"/>
        <charset val="128"/>
      </rPr>
      <t>はこれらの排出量を</t>
    </r>
    <r>
      <rPr>
        <sz val="11"/>
        <color indexed="8"/>
        <rFont val="Century"/>
        <family val="1"/>
      </rPr>
      <t>CO</t>
    </r>
    <r>
      <rPr>
        <vertAlign val="subscript"/>
        <sz val="11"/>
        <color indexed="8"/>
        <rFont val="Century"/>
        <family val="1"/>
      </rPr>
      <t>2</t>
    </r>
    <r>
      <rPr>
        <sz val="11"/>
        <color indexed="8"/>
        <rFont val="ＭＳ 明朝"/>
        <family val="1"/>
        <charset val="128"/>
      </rPr>
      <t>換算した値を示す。ただし、燃焼起源及びバイオマス起源の</t>
    </r>
    <r>
      <rPr>
        <sz val="11"/>
        <color indexed="8"/>
        <rFont val="Century"/>
        <family val="1"/>
      </rPr>
      <t>CO</t>
    </r>
    <r>
      <rPr>
        <sz val="11"/>
        <color indexed="8"/>
        <rFont val="ＭＳ 明朝"/>
        <family val="1"/>
        <charset val="128"/>
      </rPr>
      <t>、</t>
    </r>
    <r>
      <rPr>
        <sz val="11"/>
        <color indexed="8"/>
        <rFont val="Century"/>
        <family val="1"/>
      </rPr>
      <t>CH</t>
    </r>
    <r>
      <rPr>
        <vertAlign val="subscript"/>
        <sz val="11"/>
        <color indexed="8"/>
        <rFont val="Century"/>
        <family val="1"/>
      </rPr>
      <t>4</t>
    </r>
    <r>
      <rPr>
        <sz val="11"/>
        <color indexed="8"/>
        <rFont val="ＭＳ 明朝"/>
        <family val="1"/>
        <charset val="128"/>
      </rPr>
      <t>及び</t>
    </r>
    <r>
      <rPr>
        <sz val="11"/>
        <color indexed="8"/>
        <rFont val="Century"/>
        <family val="1"/>
      </rPr>
      <t>NMVOC</t>
    </r>
    <r>
      <rPr>
        <sz val="11"/>
        <color indexed="8"/>
        <rFont val="ＭＳ 明朝"/>
        <family val="1"/>
        <charset val="128"/>
      </rPr>
      <t>に由来する排出量は、二重計上や</t>
    </r>
    <rPh sb="0" eb="2">
      <t>カンセツ</t>
    </rPh>
    <rPh sb="10" eb="12">
      <t>ハイシュツ</t>
    </rPh>
    <rPh sb="12" eb="13">
      <t>リョウ</t>
    </rPh>
    <rPh sb="17" eb="19">
      <t>カンサン</t>
    </rPh>
    <rPh sb="21" eb="22">
      <t>アタイ</t>
    </rPh>
    <rPh sb="23" eb="24">
      <t>シメ</t>
    </rPh>
    <phoneticPr fontId="9"/>
  </si>
  <si>
    <t>Notes</t>
    <phoneticPr fontId="9"/>
  </si>
  <si>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rPh sb="1" eb="3">
      <t>ネンリョウ</t>
    </rPh>
    <rPh sb="3" eb="5">
      <t>シュベツ</t>
    </rPh>
    <rPh sb="5" eb="7">
      <t>ウチワケ</t>
    </rPh>
    <phoneticPr fontId="14"/>
  </si>
  <si>
    <r>
      <rPr>
        <sz val="14"/>
        <rFont val="Century"/>
        <family val="1"/>
      </rPr>
      <t>2017</t>
    </r>
    <r>
      <rPr>
        <sz val="14"/>
        <rFont val="ＭＳ Ｐ明朝"/>
        <family val="1"/>
        <charset val="128"/>
      </rPr>
      <t>年度</t>
    </r>
    <r>
      <rPr>
        <sz val="10"/>
        <rFont val="ＭＳ Ｐ明朝"/>
        <family val="1"/>
        <charset val="128"/>
      </rPr>
      <t/>
    </r>
    <phoneticPr fontId="9"/>
  </si>
  <si>
    <r>
      <rPr>
        <sz val="14"/>
        <rFont val="Century"/>
        <family val="1"/>
      </rPr>
      <t>2018</t>
    </r>
    <r>
      <rPr>
        <sz val="14"/>
        <rFont val="ＭＳ Ｐ明朝"/>
        <family val="1"/>
        <charset val="128"/>
      </rPr>
      <t>年度</t>
    </r>
    <r>
      <rPr>
        <sz val="10"/>
        <rFont val="ＭＳ Ｐ明朝"/>
        <family val="1"/>
        <charset val="128"/>
      </rPr>
      <t/>
    </r>
    <phoneticPr fontId="9"/>
  </si>
  <si>
    <r>
      <rPr>
        <sz val="14"/>
        <rFont val="Century"/>
        <family val="1"/>
      </rPr>
      <t>2019</t>
    </r>
    <r>
      <rPr>
        <sz val="14"/>
        <rFont val="ＭＳ Ｐ明朝"/>
        <family val="1"/>
        <charset val="128"/>
      </rPr>
      <t>年度</t>
    </r>
    <r>
      <rPr>
        <sz val="10"/>
        <rFont val="ＭＳ Ｐ明朝"/>
        <family val="1"/>
        <charset val="128"/>
      </rPr>
      <t/>
    </r>
    <phoneticPr fontId="9"/>
  </si>
  <si>
    <r>
      <rPr>
        <sz val="14"/>
        <rFont val="Century"/>
        <family val="1"/>
      </rPr>
      <t>2020</t>
    </r>
    <r>
      <rPr>
        <sz val="14"/>
        <rFont val="ＭＳ Ｐ明朝"/>
        <family val="1"/>
        <charset val="128"/>
      </rPr>
      <t>年度</t>
    </r>
    <r>
      <rPr>
        <sz val="10"/>
        <rFont val="ＭＳ Ｐ明朝"/>
        <family val="1"/>
        <charset val="128"/>
      </rPr>
      <t/>
    </r>
    <phoneticPr fontId="9"/>
  </si>
  <si>
    <r>
      <rPr>
        <sz val="14"/>
        <rFont val="Century"/>
        <family val="1"/>
      </rPr>
      <t>2021</t>
    </r>
    <r>
      <rPr>
        <sz val="14"/>
        <rFont val="ＭＳ Ｐ明朝"/>
        <family val="1"/>
        <charset val="128"/>
      </rPr>
      <t>年度</t>
    </r>
    <r>
      <rPr>
        <sz val="10"/>
        <rFont val="ＭＳ Ｐ明朝"/>
        <family val="1"/>
        <charset val="128"/>
      </rPr>
      <t/>
    </r>
    <phoneticPr fontId="9"/>
  </si>
  <si>
    <r>
      <rPr>
        <sz val="14"/>
        <rFont val="Century"/>
        <family val="1"/>
      </rPr>
      <t>2022</t>
    </r>
    <r>
      <rPr>
        <sz val="14"/>
        <rFont val="ＭＳ Ｐ明朝"/>
        <family val="1"/>
        <charset val="128"/>
      </rPr>
      <t>年度</t>
    </r>
    <r>
      <rPr>
        <sz val="10"/>
        <rFont val="ＭＳ Ｐ明朝"/>
        <family val="1"/>
        <charset val="128"/>
      </rPr>
      <t/>
    </r>
    <phoneticPr fontId="9"/>
  </si>
  <si>
    <r>
      <rPr>
        <sz val="14"/>
        <rFont val="Century"/>
        <family val="1"/>
      </rPr>
      <t>2016</t>
    </r>
    <r>
      <rPr>
        <sz val="14"/>
        <rFont val="ＭＳ Ｐ明朝"/>
        <family val="1"/>
        <charset val="128"/>
      </rPr>
      <t>年度</t>
    </r>
    <r>
      <rPr>
        <sz val="10"/>
        <rFont val="ＭＳ Ｐ明朝"/>
        <family val="1"/>
        <charset val="128"/>
      </rPr>
      <t/>
    </r>
    <phoneticPr fontId="9"/>
  </si>
  <si>
    <t xml:space="preserve">      FY2016</t>
    <phoneticPr fontId="9"/>
  </si>
  <si>
    <t xml:space="preserve">      FY2017</t>
    <phoneticPr fontId="9"/>
  </si>
  <si>
    <r>
      <t>CO</t>
    </r>
    <r>
      <rPr>
        <b/>
        <vertAlign val="subscript"/>
        <sz val="16"/>
        <rFont val="Century"/>
        <family val="1"/>
      </rPr>
      <t>2</t>
    </r>
    <r>
      <rPr>
        <b/>
        <sz val="16"/>
        <rFont val="Century"/>
        <family val="1"/>
      </rPr>
      <t xml:space="preserve"> emissions by sector
(Summary)</t>
    </r>
    <phoneticPr fontId="9"/>
  </si>
  <si>
    <r>
      <t>*4:  Total (excluding LULUCF, including indirect CO</t>
    </r>
    <r>
      <rPr>
        <vertAlign val="subscript"/>
        <sz val="11"/>
        <rFont val="Century"/>
        <family val="1"/>
      </rPr>
      <t>2</t>
    </r>
    <r>
      <rPr>
        <sz val="11"/>
        <rFont val="Century"/>
        <family val="1"/>
      </rPr>
      <t>) is equal to the domestic publication version.</t>
    </r>
    <phoneticPr fontId="9"/>
  </si>
  <si>
    <r>
      <t>1990</t>
    </r>
    <r>
      <rPr>
        <sz val="10"/>
        <rFont val="ＭＳ 明朝"/>
        <family val="1"/>
        <charset val="128"/>
      </rPr>
      <t>年度　　　　　　　　　　　　　　　　　　　　　　　　　　　　　　　　　　　　　　　　　　　　　　　　　　　　　　　　　　　　　　　　</t>
    </r>
    <rPh sb="4" eb="5">
      <t>ネン</t>
    </rPh>
    <rPh sb="5" eb="6">
      <t>ド</t>
    </rPh>
    <phoneticPr fontId="9"/>
  </si>
  <si>
    <r>
      <t>2005</t>
    </r>
    <r>
      <rPr>
        <sz val="10"/>
        <rFont val="ＭＳ 明朝"/>
        <family val="1"/>
        <charset val="128"/>
      </rPr>
      <t>年度</t>
    </r>
    <r>
      <rPr>
        <sz val="10"/>
        <rFont val="Century"/>
        <family val="1"/>
      </rPr>
      <t/>
    </r>
    <rPh sb="5" eb="6">
      <t>ド</t>
    </rPh>
    <phoneticPr fontId="9"/>
  </si>
  <si>
    <r>
      <t>2013</t>
    </r>
    <r>
      <rPr>
        <sz val="10"/>
        <rFont val="ＭＳ 明朝"/>
        <family val="1"/>
        <charset val="128"/>
      </rPr>
      <t>年度</t>
    </r>
    <rPh sb="5" eb="6">
      <t>ド</t>
    </rPh>
    <phoneticPr fontId="9"/>
  </si>
  <si>
    <r>
      <t>2015</t>
    </r>
    <r>
      <rPr>
        <sz val="10"/>
        <rFont val="ＭＳ Ｐ明朝"/>
        <family val="1"/>
        <charset val="128"/>
      </rPr>
      <t>年度</t>
    </r>
    <rPh sb="5" eb="6">
      <t>ド</t>
    </rPh>
    <phoneticPr fontId="9"/>
  </si>
  <si>
    <r>
      <t>2016</t>
    </r>
    <r>
      <rPr>
        <sz val="10"/>
        <rFont val="ＭＳ Ｐ明朝"/>
        <family val="1"/>
        <charset val="128"/>
      </rPr>
      <t>年度</t>
    </r>
    <rPh sb="5" eb="6">
      <t>ド</t>
    </rPh>
    <phoneticPr fontId="9"/>
  </si>
  <si>
    <r>
      <t>2017</t>
    </r>
    <r>
      <rPr>
        <sz val="10"/>
        <rFont val="ＭＳ Ｐ明朝"/>
        <family val="1"/>
        <charset val="128"/>
      </rPr>
      <t>年度</t>
    </r>
    <rPh sb="5" eb="6">
      <t>ド</t>
    </rPh>
    <phoneticPr fontId="9"/>
  </si>
  <si>
    <r>
      <t>2018</t>
    </r>
    <r>
      <rPr>
        <sz val="10"/>
        <rFont val="ＭＳ Ｐ明朝"/>
        <family val="1"/>
        <charset val="128"/>
      </rPr>
      <t>年度</t>
    </r>
    <rPh sb="5" eb="6">
      <t>ド</t>
    </rPh>
    <phoneticPr fontId="9"/>
  </si>
  <si>
    <r>
      <t>2019</t>
    </r>
    <r>
      <rPr>
        <sz val="10"/>
        <rFont val="ＭＳ Ｐ明朝"/>
        <family val="1"/>
        <charset val="128"/>
      </rPr>
      <t>年度</t>
    </r>
    <rPh sb="5" eb="6">
      <t>ド</t>
    </rPh>
    <phoneticPr fontId="9"/>
  </si>
  <si>
    <r>
      <t>2020年度</t>
    </r>
    <r>
      <rPr>
        <sz val="10"/>
        <rFont val="ＭＳ Ｐ明朝"/>
        <family val="1"/>
        <charset val="128"/>
      </rPr>
      <t/>
    </r>
    <rPh sb="5" eb="6">
      <t>ド</t>
    </rPh>
    <phoneticPr fontId="9"/>
  </si>
  <si>
    <r>
      <t>2021年度</t>
    </r>
    <r>
      <rPr>
        <sz val="10"/>
        <rFont val="ＭＳ Ｐ明朝"/>
        <family val="1"/>
        <charset val="128"/>
      </rPr>
      <t/>
    </r>
    <rPh sb="5" eb="6">
      <t>ド</t>
    </rPh>
    <phoneticPr fontId="9"/>
  </si>
  <si>
    <r>
      <t>1990</t>
    </r>
    <r>
      <rPr>
        <sz val="10"/>
        <rFont val="ＭＳ 明朝"/>
        <family val="1"/>
        <charset val="128"/>
      </rPr>
      <t>年度</t>
    </r>
    <rPh sb="4" eb="5">
      <t>ネン</t>
    </rPh>
    <rPh sb="5" eb="6">
      <t>ド</t>
    </rPh>
    <phoneticPr fontId="9"/>
  </si>
  <si>
    <r>
      <t>2017年度</t>
    </r>
    <r>
      <rPr>
        <sz val="10"/>
        <rFont val="ＭＳ Ｐ明朝"/>
        <family val="1"/>
        <charset val="128"/>
      </rPr>
      <t/>
    </r>
    <rPh sb="5" eb="6">
      <t>ド</t>
    </rPh>
    <phoneticPr fontId="9"/>
  </si>
  <si>
    <r>
      <t>2018年度</t>
    </r>
    <r>
      <rPr>
        <sz val="10"/>
        <rFont val="ＭＳ Ｐ明朝"/>
        <family val="1"/>
        <charset val="128"/>
      </rPr>
      <t/>
    </r>
    <rPh sb="5" eb="6">
      <t>ド</t>
    </rPh>
    <phoneticPr fontId="9"/>
  </si>
  <si>
    <r>
      <t>2019年度</t>
    </r>
    <r>
      <rPr>
        <sz val="10"/>
        <rFont val="ＭＳ Ｐ明朝"/>
        <family val="1"/>
        <charset val="128"/>
      </rPr>
      <t/>
    </r>
    <rPh sb="5" eb="6">
      <t>ド</t>
    </rPh>
    <phoneticPr fontId="9"/>
  </si>
  <si>
    <r>
      <t>1990</t>
    </r>
    <r>
      <rPr>
        <sz val="10"/>
        <rFont val="ＭＳ 明朝"/>
        <family val="1"/>
        <charset val="128"/>
      </rPr>
      <t>年</t>
    </r>
    <rPh sb="4" eb="5">
      <t>ネン</t>
    </rPh>
    <phoneticPr fontId="9"/>
  </si>
  <si>
    <r>
      <t>2005</t>
    </r>
    <r>
      <rPr>
        <sz val="10"/>
        <rFont val="ＭＳ 明朝"/>
        <family val="1"/>
        <charset val="128"/>
      </rPr>
      <t>年</t>
    </r>
    <r>
      <rPr>
        <sz val="10"/>
        <rFont val="Century"/>
        <family val="1"/>
      </rPr>
      <t/>
    </r>
    <phoneticPr fontId="9"/>
  </si>
  <si>
    <r>
      <t>2013</t>
    </r>
    <r>
      <rPr>
        <sz val="10"/>
        <rFont val="ＭＳ 明朝"/>
        <family val="1"/>
        <charset val="128"/>
      </rPr>
      <t>年</t>
    </r>
    <phoneticPr fontId="9"/>
  </si>
  <si>
    <r>
      <t>2015</t>
    </r>
    <r>
      <rPr>
        <sz val="10"/>
        <rFont val="ＭＳ Ｐ明朝"/>
        <family val="1"/>
        <charset val="128"/>
      </rPr>
      <t>年</t>
    </r>
    <phoneticPr fontId="9"/>
  </si>
  <si>
    <r>
      <t>2016</t>
    </r>
    <r>
      <rPr>
        <sz val="10"/>
        <rFont val="ＭＳ Ｐ明朝"/>
        <family val="1"/>
        <charset val="128"/>
      </rPr>
      <t>年</t>
    </r>
    <phoneticPr fontId="9"/>
  </si>
  <si>
    <r>
      <t>2017年</t>
    </r>
    <r>
      <rPr>
        <sz val="10"/>
        <rFont val="ＭＳ Ｐ明朝"/>
        <family val="1"/>
        <charset val="128"/>
      </rPr>
      <t/>
    </r>
  </si>
  <si>
    <r>
      <t>2018年</t>
    </r>
    <r>
      <rPr>
        <sz val="10"/>
        <rFont val="ＭＳ Ｐ明朝"/>
        <family val="1"/>
        <charset val="128"/>
      </rPr>
      <t/>
    </r>
  </si>
  <si>
    <r>
      <t>2019年</t>
    </r>
    <r>
      <rPr>
        <sz val="10"/>
        <rFont val="ＭＳ Ｐ明朝"/>
        <family val="1"/>
        <charset val="128"/>
      </rPr>
      <t/>
    </r>
  </si>
  <si>
    <r>
      <t>2020年</t>
    </r>
    <r>
      <rPr>
        <sz val="10"/>
        <rFont val="ＭＳ Ｐ明朝"/>
        <family val="1"/>
        <charset val="128"/>
      </rPr>
      <t/>
    </r>
  </si>
  <si>
    <r>
      <t>2021年</t>
    </r>
    <r>
      <rPr>
        <sz val="10"/>
        <rFont val="ＭＳ Ｐ明朝"/>
        <family val="1"/>
        <charset val="128"/>
      </rPr>
      <t/>
    </r>
  </si>
  <si>
    <t>工業プロセス及び製品の使用
（化学産業、半導体・液晶製造工程等）</t>
    <phoneticPr fontId="9"/>
  </si>
  <si>
    <t>工業プロセス及び製品の使用</t>
    <rPh sb="0" eb="2">
      <t>コウギョウ</t>
    </rPh>
    <rPh sb="6" eb="7">
      <t>オヨ</t>
    </rPh>
    <rPh sb="8" eb="10">
      <t>セイヒン</t>
    </rPh>
    <rPh sb="11" eb="13">
      <t>シヨウ</t>
    </rPh>
    <phoneticPr fontId="9"/>
  </si>
  <si>
    <r>
      <t xml:space="preserve">2. </t>
    </r>
    <r>
      <rPr>
        <sz val="11"/>
        <rFont val="ＭＳ 明朝"/>
        <family val="1"/>
        <charset val="128"/>
      </rPr>
      <t>工業プロセス及び製品の使用</t>
    </r>
    <phoneticPr fontId="9"/>
  </si>
  <si>
    <t>エネルギー転換部門
（電気熱配分統計誤差除く）</t>
    <rPh sb="5" eb="7">
      <t>テンカン</t>
    </rPh>
    <rPh sb="7" eb="9">
      <t>ブモン</t>
    </rPh>
    <phoneticPr fontId="9"/>
  </si>
  <si>
    <r>
      <rPr>
        <sz val="11"/>
        <rFont val="ＭＳ 明朝"/>
        <family val="1"/>
        <charset val="128"/>
      </rPr>
      <t>■</t>
    </r>
    <r>
      <rPr>
        <sz val="11"/>
        <rFont val="Century"/>
        <family val="1"/>
      </rPr>
      <t>Emissions [Mt CO</t>
    </r>
    <r>
      <rPr>
        <vertAlign val="subscript"/>
        <sz val="11"/>
        <rFont val="Century"/>
        <family val="1"/>
      </rPr>
      <t>2</t>
    </r>
    <r>
      <rPr>
        <sz val="11"/>
        <rFont val="Century"/>
        <family val="1"/>
      </rPr>
      <t xml:space="preserve"> eq.]</t>
    </r>
    <phoneticPr fontId="9"/>
  </si>
  <si>
    <r>
      <rPr>
        <sz val="11"/>
        <rFont val="ＭＳ 明朝"/>
        <family val="1"/>
        <charset val="128"/>
      </rPr>
      <t>■</t>
    </r>
    <r>
      <rPr>
        <sz val="11"/>
        <rFont val="Century"/>
        <family val="1"/>
      </rPr>
      <t>Share</t>
    </r>
    <phoneticPr fontId="8"/>
  </si>
  <si>
    <r>
      <rPr>
        <sz val="11"/>
        <rFont val="ＭＳ 明朝"/>
        <family val="1"/>
        <charset val="128"/>
      </rPr>
      <t>■</t>
    </r>
    <r>
      <rPr>
        <sz val="11"/>
        <rFont val="Century"/>
        <family val="1"/>
      </rPr>
      <t>Comparison with FY2013</t>
    </r>
    <phoneticPr fontId="9"/>
  </si>
  <si>
    <t>Cement Production</t>
    <phoneticPr fontId="9"/>
  </si>
  <si>
    <t>Lime Production</t>
    <phoneticPr fontId="9"/>
  </si>
  <si>
    <t>Glass Production</t>
    <phoneticPr fontId="9"/>
  </si>
  <si>
    <t>Other Process Uses of Carbonates</t>
    <phoneticPr fontId="9"/>
  </si>
  <si>
    <t>Mineral Products</t>
    <phoneticPr fontId="9"/>
  </si>
  <si>
    <t>Ammonia</t>
    <phoneticPr fontId="9"/>
  </si>
  <si>
    <t>Ethylene &amp; Carbide, etc.</t>
    <phoneticPr fontId="9"/>
  </si>
  <si>
    <t>Chemical Industry</t>
    <phoneticPr fontId="9"/>
  </si>
  <si>
    <t>Non-energy Products from Fuels and Solvent Use</t>
    <phoneticPr fontId="9"/>
  </si>
  <si>
    <t>Waste for Energy Purposes</t>
    <phoneticPr fontId="9"/>
  </si>
  <si>
    <t>Waste</t>
    <phoneticPr fontId="9"/>
  </si>
  <si>
    <t>Liming</t>
    <phoneticPr fontId="9"/>
  </si>
  <si>
    <t>Agriculture</t>
    <phoneticPr fontId="9"/>
  </si>
  <si>
    <t>Fugitive Emissions from Fuel, etc.</t>
    <phoneticPr fontId="9"/>
  </si>
  <si>
    <t>Indirect CO2</t>
    <phoneticPr fontId="9"/>
  </si>
  <si>
    <t>非エネルギー起源</t>
    <phoneticPr fontId="9"/>
  </si>
  <si>
    <t>in FY2017</t>
    <phoneticPr fontId="9"/>
  </si>
  <si>
    <t>in FY2013</t>
    <phoneticPr fontId="9"/>
  </si>
  <si>
    <t>in FY2005</t>
    <phoneticPr fontId="9"/>
  </si>
  <si>
    <t>in FY1990</t>
    <phoneticPr fontId="9"/>
  </si>
  <si>
    <t>in FY2018</t>
    <phoneticPr fontId="9"/>
  </si>
  <si>
    <t>in FY2019</t>
    <phoneticPr fontId="9"/>
  </si>
  <si>
    <t xml:space="preserve">   in FY1990</t>
    <phoneticPr fontId="9"/>
  </si>
  <si>
    <t xml:space="preserve">   in FY2005</t>
    <phoneticPr fontId="9"/>
  </si>
  <si>
    <t xml:space="preserve">   in FY2013</t>
    <phoneticPr fontId="9"/>
  </si>
  <si>
    <t xml:space="preserve">   in FY2016</t>
    <phoneticPr fontId="9"/>
  </si>
  <si>
    <t xml:space="preserve">   in FY2017</t>
    <phoneticPr fontId="9"/>
  </si>
  <si>
    <t xml:space="preserve">   in FY2018</t>
    <phoneticPr fontId="9"/>
  </si>
  <si>
    <t xml:space="preserve"> in FY2019</t>
    <phoneticPr fontId="9"/>
  </si>
  <si>
    <t xml:space="preserve"> in FY2020</t>
    <phoneticPr fontId="9"/>
  </si>
  <si>
    <t xml:space="preserve">  in CY2005</t>
    <phoneticPr fontId="9"/>
  </si>
  <si>
    <t xml:space="preserve">  in CY1990</t>
    <phoneticPr fontId="9"/>
  </si>
  <si>
    <t xml:space="preserve">  in CY2013</t>
    <phoneticPr fontId="9"/>
  </si>
  <si>
    <t xml:space="preserve">  in CY2015</t>
    <phoneticPr fontId="9"/>
  </si>
  <si>
    <t xml:space="preserve">  in CY2016</t>
    <phoneticPr fontId="9"/>
  </si>
  <si>
    <t xml:space="preserve">  in CY2017</t>
    <phoneticPr fontId="9"/>
  </si>
  <si>
    <t xml:space="preserve">  in CY2018</t>
    <phoneticPr fontId="9"/>
  </si>
  <si>
    <t xml:space="preserve">  in CY2019</t>
    <phoneticPr fontId="9"/>
  </si>
  <si>
    <t xml:space="preserve">  in CY2020</t>
    <phoneticPr fontId="9"/>
  </si>
  <si>
    <t>in FY2016</t>
    <phoneticPr fontId="9"/>
  </si>
  <si>
    <t>in FY2015</t>
    <phoneticPr fontId="9"/>
  </si>
  <si>
    <t>in FY2014</t>
    <phoneticPr fontId="9"/>
  </si>
  <si>
    <r>
      <t xml:space="preserve">5. </t>
    </r>
    <r>
      <rPr>
        <b/>
        <sz val="11"/>
        <rFont val="ＭＳ 明朝"/>
        <family val="1"/>
        <charset val="128"/>
      </rPr>
      <t>廃棄物</t>
    </r>
    <rPh sb="3" eb="6">
      <t>ハイキブツ</t>
    </rPh>
    <phoneticPr fontId="9"/>
  </si>
  <si>
    <r>
      <rPr>
        <sz val="10"/>
        <rFont val="ＭＳ Ｐ明朝"/>
        <family val="1"/>
        <charset val="128"/>
      </rPr>
      <t>一人当たり</t>
    </r>
    <r>
      <rPr>
        <sz val="10"/>
        <rFont val="Century"/>
        <family val="1"/>
      </rPr>
      <t>CO</t>
    </r>
    <r>
      <rPr>
        <vertAlign val="subscript"/>
        <sz val="10"/>
        <rFont val="Century"/>
        <family val="1"/>
      </rPr>
      <t>2</t>
    </r>
    <r>
      <rPr>
        <sz val="10"/>
        <rFont val="ＭＳ 明朝"/>
        <family val="1"/>
        <charset val="128"/>
      </rPr>
      <t>排出量</t>
    </r>
    <rPh sb="0" eb="2">
      <t>ヒトリ</t>
    </rPh>
    <rPh sb="2" eb="3">
      <t>ア</t>
    </rPh>
    <rPh sb="8" eb="10">
      <t>ハイシュツ</t>
    </rPh>
    <rPh sb="10" eb="11">
      <t>リョウ</t>
    </rPh>
    <phoneticPr fontId="9"/>
  </si>
  <si>
    <r>
      <rPr>
        <sz val="11"/>
        <rFont val="ＭＳ 明朝"/>
        <family val="1"/>
        <charset val="128"/>
      </rPr>
      <t>シート名／</t>
    </r>
    <r>
      <rPr>
        <sz val="11"/>
        <rFont val="Century"/>
        <family val="1"/>
      </rPr>
      <t>Sheets</t>
    </r>
    <rPh sb="3" eb="4">
      <t>メイ</t>
    </rPh>
    <phoneticPr fontId="9"/>
  </si>
  <si>
    <r>
      <t>CO</t>
    </r>
    <r>
      <rPr>
        <sz val="11"/>
        <color theme="0" tint="-0.499984740745262"/>
        <rFont val="ＭＳ Ｐ明朝"/>
        <family val="1"/>
        <charset val="128"/>
      </rPr>
      <t>₂</t>
    </r>
    <phoneticPr fontId="9"/>
  </si>
  <si>
    <r>
      <t>N</t>
    </r>
    <r>
      <rPr>
        <sz val="11"/>
        <rFont val="ＭＳ 明朝"/>
        <family val="1"/>
        <charset val="128"/>
      </rPr>
      <t>₂</t>
    </r>
    <r>
      <rPr>
        <sz val="11"/>
        <rFont val="Century"/>
        <family val="1"/>
      </rPr>
      <t>O</t>
    </r>
    <phoneticPr fontId="9"/>
  </si>
  <si>
    <t>*Including "Statistical discrepancy from power and heat allocation"</t>
    <phoneticPr fontId="9"/>
  </si>
  <si>
    <t>セメント製造</t>
    <rPh sb="4" eb="6">
      <t>セイゾウ</t>
    </rPh>
    <phoneticPr fontId="9"/>
  </si>
  <si>
    <t>石灰製造</t>
    <rPh sb="2" eb="4">
      <t>セイゾウ</t>
    </rPh>
    <phoneticPr fontId="9"/>
  </si>
  <si>
    <t>ガラス製造</t>
    <rPh sb="3" eb="5">
      <t>セイゾウ</t>
    </rPh>
    <phoneticPr fontId="9"/>
  </si>
  <si>
    <t>アンモニア製造</t>
    <rPh sb="5" eb="7">
      <t>セイゾウ</t>
    </rPh>
    <phoneticPr fontId="9"/>
  </si>
  <si>
    <t>エチレン、カーバイド製造ほか</t>
    <rPh sb="10" eb="12">
      <t>セイゾウ</t>
    </rPh>
    <phoneticPr fontId="9"/>
  </si>
  <si>
    <t>金属製造</t>
    <rPh sb="0" eb="2">
      <t>キンゾク</t>
    </rPh>
    <rPh sb="2" eb="4">
      <t>セイゾウ</t>
    </rPh>
    <phoneticPr fontId="9"/>
  </si>
  <si>
    <t>その他プロセスにおける炭酸塩の使用</t>
    <rPh sb="2" eb="3">
      <t>タ</t>
    </rPh>
    <rPh sb="11" eb="14">
      <t>タンサンエン</t>
    </rPh>
    <rPh sb="15" eb="17">
      <t>シヨウ</t>
    </rPh>
    <phoneticPr fontId="9"/>
  </si>
  <si>
    <t>燃料からの非エネルギー製品及び溶剤の使用</t>
    <rPh sb="0" eb="2">
      <t>ネンリョウ</t>
    </rPh>
    <rPh sb="5" eb="6">
      <t>ヒ</t>
    </rPh>
    <rPh sb="11" eb="13">
      <t>セイヒン</t>
    </rPh>
    <rPh sb="13" eb="14">
      <t>オヨ</t>
    </rPh>
    <rPh sb="15" eb="17">
      <t>ヨウザイ</t>
    </rPh>
    <rPh sb="18" eb="20">
      <t>シヨウ</t>
    </rPh>
    <phoneticPr fontId="9"/>
  </si>
  <si>
    <r>
      <t>CO</t>
    </r>
    <r>
      <rPr>
        <u/>
        <sz val="8"/>
        <color rgb="FF0000FF"/>
        <rFont val="Century"/>
        <family val="1"/>
      </rPr>
      <t>2</t>
    </r>
    <r>
      <rPr>
        <u/>
        <sz val="11"/>
        <color indexed="12"/>
        <rFont val="Century"/>
        <family val="1"/>
      </rPr>
      <t xml:space="preserve"> emissions by sector (without allocation of CO</t>
    </r>
    <r>
      <rPr>
        <u/>
        <sz val="8"/>
        <color rgb="FF0000FF"/>
        <rFont val="Century"/>
        <family val="1"/>
      </rPr>
      <t>2</t>
    </r>
    <r>
      <rPr>
        <u/>
        <sz val="11"/>
        <color indexed="12"/>
        <rFont val="Century"/>
        <family val="1"/>
      </rPr>
      <t xml:space="preserve"> emissions from power generation and steam generation to each sector) (Summary)</t>
    </r>
    <phoneticPr fontId="9"/>
  </si>
  <si>
    <t>廃棄物の焼却と野焼き（エネルギー利用を含まない）</t>
    <rPh sb="0" eb="3">
      <t>ハイキブツ</t>
    </rPh>
    <rPh sb="4" eb="6">
      <t>ショウキャク</t>
    </rPh>
    <rPh sb="7" eb="9">
      <t>ノヤ</t>
    </rPh>
    <rPh sb="16" eb="18">
      <t>リヨウ</t>
    </rPh>
    <rPh sb="19" eb="20">
      <t>フク</t>
    </rPh>
    <phoneticPr fontId="9"/>
  </si>
  <si>
    <t>Incineration and Open Burning of Waste (excluding waste for energy purposes)</t>
    <phoneticPr fontId="9"/>
  </si>
  <si>
    <r>
      <rPr>
        <sz val="11"/>
        <rFont val="ＭＳ 明朝"/>
        <family val="1"/>
        <charset val="128"/>
      </rPr>
      <t>新規植林・再植林活動及び森林減少活動は京都議定書</t>
    </r>
    <r>
      <rPr>
        <sz val="11"/>
        <rFont val="Century"/>
        <family val="1"/>
      </rPr>
      <t>3</t>
    </r>
    <r>
      <rPr>
        <sz val="11"/>
        <rFont val="ＭＳ 明朝"/>
        <family val="1"/>
        <charset val="128"/>
      </rPr>
      <t>条</t>
    </r>
    <r>
      <rPr>
        <sz val="11"/>
        <rFont val="Century"/>
        <family val="1"/>
      </rPr>
      <t>3</t>
    </r>
    <r>
      <rPr>
        <sz val="11"/>
        <rFont val="ＭＳ 明朝"/>
        <family val="1"/>
        <charset val="128"/>
      </rPr>
      <t>に、森林経営活動・農地管理活動・牧草地管理活動及び</t>
    </r>
    <phoneticPr fontId="9"/>
  </si>
  <si>
    <r>
      <rPr>
        <sz val="11"/>
        <rFont val="ＭＳ 明朝"/>
        <family val="1"/>
        <charset val="128"/>
      </rPr>
      <t>伐採木材製品（</t>
    </r>
    <r>
      <rPr>
        <sz val="11"/>
        <rFont val="Century"/>
        <family val="1"/>
      </rPr>
      <t>HWP</t>
    </r>
    <r>
      <rPr>
        <sz val="11"/>
        <rFont val="ＭＳ 明朝"/>
        <family val="1"/>
        <charset val="128"/>
      </rPr>
      <t>））に算定することとされている。上表に示したのは、各炭素プールの</t>
    </r>
    <r>
      <rPr>
        <sz val="11"/>
        <rFont val="Century"/>
        <family val="1"/>
      </rPr>
      <t>CO</t>
    </r>
    <r>
      <rPr>
        <vertAlign val="subscript"/>
        <sz val="11"/>
        <rFont val="Century"/>
        <family val="1"/>
      </rPr>
      <t>2</t>
    </r>
    <r>
      <rPr>
        <sz val="11"/>
        <rFont val="ＭＳ 明朝"/>
        <family val="1"/>
        <charset val="128"/>
      </rPr>
      <t>排出・吸収量及び関連する</t>
    </r>
    <phoneticPr fontId="9"/>
  </si>
  <si>
    <t>新規植林・再植林活動</t>
    <phoneticPr fontId="9"/>
  </si>
  <si>
    <t>セメント製造</t>
    <phoneticPr fontId="9"/>
  </si>
  <si>
    <t>石灰製造</t>
    <phoneticPr fontId="9"/>
  </si>
  <si>
    <t>その他プロセスにおける炭酸塩の使用</t>
    <phoneticPr fontId="9"/>
  </si>
  <si>
    <r>
      <rPr>
        <sz val="11"/>
        <rFont val="ＭＳ 明朝"/>
        <family val="1"/>
        <charset val="128"/>
      </rPr>
      <t>植生回復活動</t>
    </r>
    <r>
      <rPr>
        <vertAlign val="superscript"/>
        <sz val="11"/>
        <rFont val="ＭＳ Ｐゴシック"/>
        <family val="3"/>
        <charset val="128"/>
      </rPr>
      <t>※</t>
    </r>
    <r>
      <rPr>
        <vertAlign val="superscript"/>
        <sz val="11"/>
        <rFont val="Century"/>
        <family val="1"/>
      </rPr>
      <t>6</t>
    </r>
    <phoneticPr fontId="9"/>
  </si>
  <si>
    <r>
      <t>Revegetation (RV)</t>
    </r>
    <r>
      <rPr>
        <vertAlign val="superscript"/>
        <sz val="11"/>
        <rFont val="Century"/>
        <family val="1"/>
      </rPr>
      <t>*6</t>
    </r>
    <phoneticPr fontId="9"/>
  </si>
  <si>
    <r>
      <rPr>
        <sz val="11"/>
        <rFont val="ＭＳ Ｐ明朝"/>
        <family val="1"/>
        <charset val="128"/>
      </rPr>
      <t>■</t>
    </r>
    <r>
      <rPr>
        <sz val="11"/>
        <rFont val="Century"/>
        <family val="1"/>
      </rPr>
      <t>Population [thousand]</t>
    </r>
    <phoneticPr fontId="9"/>
  </si>
  <si>
    <r>
      <rPr>
        <sz val="11"/>
        <rFont val="Segoe UI Symbol"/>
        <family val="1"/>
      </rPr>
      <t>■</t>
    </r>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人</t>
    </r>
    <r>
      <rPr>
        <sz val="11"/>
        <rFont val="Century"/>
        <family val="1"/>
      </rPr>
      <t>]</t>
    </r>
    <rPh sb="1" eb="3">
      <t>ネンリョウ</t>
    </rPh>
    <rPh sb="3" eb="5">
      <t>シュベツ</t>
    </rPh>
    <rPh sb="5" eb="7">
      <t>ウチワケ</t>
    </rPh>
    <phoneticPr fontId="14"/>
  </si>
  <si>
    <r>
      <rPr>
        <sz val="11"/>
        <rFont val="ＭＳ Ｐ明朝"/>
        <family val="1"/>
        <charset val="128"/>
      </rPr>
      <t>■</t>
    </r>
    <r>
      <rPr>
        <sz val="11"/>
        <rFont val="Century"/>
        <family val="1"/>
      </rPr>
      <t>Emissions by fuel type [kg CO</t>
    </r>
    <r>
      <rPr>
        <vertAlign val="subscript"/>
        <sz val="11"/>
        <rFont val="Century"/>
        <family val="1"/>
      </rPr>
      <t>2</t>
    </r>
    <r>
      <rPr>
        <sz val="11"/>
        <rFont val="Century"/>
        <family val="1"/>
      </rPr>
      <t>/capita]</t>
    </r>
    <phoneticPr fontId="14"/>
  </si>
  <si>
    <r>
      <rPr>
        <sz val="11"/>
        <rFont val="ＭＳ Ｐ明朝"/>
        <family val="1"/>
        <charset val="128"/>
      </rPr>
      <t>■</t>
    </r>
    <r>
      <rPr>
        <sz val="11"/>
        <rFont val="Century"/>
        <family val="1"/>
      </rPr>
      <t>Emissions by purpose [kg CO</t>
    </r>
    <r>
      <rPr>
        <vertAlign val="subscript"/>
        <sz val="11"/>
        <rFont val="Century"/>
        <family val="1"/>
      </rPr>
      <t>2</t>
    </r>
    <r>
      <rPr>
        <sz val="11"/>
        <rFont val="Century"/>
        <family val="1"/>
      </rPr>
      <t>/capita]</t>
    </r>
    <phoneticPr fontId="14"/>
  </si>
  <si>
    <r>
      <t>Household CO</t>
    </r>
    <r>
      <rPr>
        <b/>
        <vertAlign val="subscript"/>
        <sz val="16"/>
        <rFont val="Century"/>
        <family val="1"/>
      </rPr>
      <t>2</t>
    </r>
    <r>
      <rPr>
        <b/>
        <sz val="16"/>
        <rFont val="Century"/>
        <family val="1"/>
      </rPr>
      <t xml:space="preserve"> emissions
(per capita)</t>
    </r>
    <phoneticPr fontId="9"/>
  </si>
  <si>
    <r>
      <rPr>
        <sz val="11"/>
        <rFont val="ＭＳ 明朝"/>
        <family val="1"/>
        <charset val="128"/>
      </rPr>
      <t>アンモニア</t>
    </r>
    <r>
      <rPr>
        <sz val="11"/>
        <rFont val="MS明朝"/>
        <family val="3"/>
        <charset val="128"/>
      </rPr>
      <t>製造</t>
    </r>
    <rPh sb="5" eb="7">
      <t>セイゾウ</t>
    </rPh>
    <phoneticPr fontId="9"/>
  </si>
  <si>
    <t>石油由来の界面活性剤の分解</t>
    <phoneticPr fontId="9"/>
  </si>
  <si>
    <t>Decomposition of Petroleum-Derived Surfactants</t>
    <phoneticPr fontId="9"/>
  </si>
  <si>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9"/>
  </si>
  <si>
    <t>2. Industrial Processes and Product Use</t>
    <phoneticPr fontId="9"/>
  </si>
  <si>
    <t>2. Industrial Processes and Product Use</t>
    <phoneticPr fontId="9"/>
  </si>
  <si>
    <t>Industrial Processes and Product Use</t>
    <phoneticPr fontId="9"/>
  </si>
  <si>
    <t>Industrial Processes and Product Use</t>
    <phoneticPr fontId="9"/>
  </si>
  <si>
    <t>2005年度比</t>
  </si>
  <si>
    <t>2005年度比-3.8%</t>
  </si>
  <si>
    <t>2013年度比-26%</t>
  </si>
  <si>
    <t>FY2018</t>
    <phoneticPr fontId="9"/>
  </si>
  <si>
    <t>The emissions and removals by the Land Use, Land-use Change and Forestry (LULUCF) sector are excluded from each emissions.</t>
    <phoneticPr fontId="9"/>
  </si>
  <si>
    <r>
      <t>Carbon monoxide (CO), methane (CH</t>
    </r>
    <r>
      <rPr>
        <vertAlign val="subscript"/>
        <sz val="11"/>
        <rFont val="Century"/>
        <family val="1"/>
      </rPr>
      <t>4</t>
    </r>
    <r>
      <rPr>
        <sz val="11"/>
        <rFont val="Century"/>
        <family val="1"/>
      </rPr>
      <t>) and non-methane volatile organic compounds (NMVOC) are oxidized in the atmosphere in the long term and converted to CO</t>
    </r>
    <r>
      <rPr>
        <vertAlign val="subscript"/>
        <sz val="11"/>
        <rFont val="Century"/>
        <family val="1"/>
      </rPr>
      <t>2</t>
    </r>
    <r>
      <rPr>
        <sz val="11"/>
        <rFont val="Century"/>
        <family val="1"/>
      </rPr>
      <t xml:space="preserve">. </t>
    </r>
    <phoneticPr fontId="9"/>
  </si>
  <si>
    <r>
      <t>Indirect CO</t>
    </r>
    <r>
      <rPr>
        <vertAlign val="subscript"/>
        <sz val="11"/>
        <rFont val="Century"/>
        <family val="1"/>
      </rPr>
      <t>2</t>
    </r>
    <r>
      <rPr>
        <sz val="11"/>
        <rFont val="Century"/>
        <family val="1"/>
      </rPr>
      <t xml:space="preserve"> means the CO</t>
    </r>
    <r>
      <rPr>
        <vertAlign val="subscript"/>
        <sz val="11"/>
        <rFont val="Century"/>
        <family val="1"/>
      </rPr>
      <t>2</t>
    </r>
    <r>
      <rPr>
        <sz val="11"/>
        <rFont val="Century"/>
        <family val="1"/>
      </rPr>
      <t xml:space="preserve"> equivalent value of these emissions. However, emissions derived from combustion-origin  and biomass-origin CO, CH</t>
    </r>
    <r>
      <rPr>
        <vertAlign val="subscript"/>
        <sz val="11"/>
        <rFont val="Century"/>
        <family val="1"/>
      </rPr>
      <t>4</t>
    </r>
    <r>
      <rPr>
        <sz val="11"/>
        <rFont val="Century"/>
        <family val="1"/>
      </rPr>
      <t xml:space="preserve">, and NMVOC are </t>
    </r>
    <phoneticPr fontId="9"/>
  </si>
  <si>
    <t>excluded to avoid double counting and/or by the concept of carbon neutrality.</t>
    <phoneticPr fontId="9"/>
  </si>
  <si>
    <r>
      <t>The indirect CO</t>
    </r>
    <r>
      <rPr>
        <vertAlign val="subscript"/>
        <sz val="11"/>
        <rFont val="Century"/>
        <family val="1"/>
      </rPr>
      <t>2</t>
    </r>
    <r>
      <rPr>
        <sz val="11"/>
        <rFont val="Century"/>
        <family val="1"/>
      </rPr>
      <t xml:space="preserve"> does not mean the </t>
    </r>
    <r>
      <rPr>
        <sz val="11"/>
        <rFont val="ＭＳ Ｐ明朝"/>
        <family val="1"/>
        <charset val="128"/>
      </rPr>
      <t>【</t>
    </r>
    <r>
      <rPr>
        <sz val="11"/>
        <rFont val="Century"/>
        <family val="1"/>
      </rPr>
      <t>allocated emissions</t>
    </r>
    <r>
      <rPr>
        <sz val="11"/>
        <rFont val="ＭＳ Ｐ明朝"/>
        <family val="1"/>
        <charset val="128"/>
      </rPr>
      <t>】</t>
    </r>
    <r>
      <rPr>
        <sz val="11"/>
        <rFont val="Century"/>
        <family val="1"/>
      </rPr>
      <t>, which were called as "indirect emissions" until 2015 preliminary figures.</t>
    </r>
    <phoneticPr fontId="9"/>
  </si>
  <si>
    <r>
      <rPr>
        <sz val="11"/>
        <color indexed="8"/>
        <rFont val="ＭＳ Ｐ明朝"/>
        <family val="1"/>
        <charset val="128"/>
      </rPr>
      <t>【</t>
    </r>
    <r>
      <rPr>
        <sz val="11"/>
        <color indexed="8"/>
        <rFont val="Century"/>
        <family val="1"/>
      </rPr>
      <t>Unallocated emissions</t>
    </r>
    <r>
      <rPr>
        <sz val="11"/>
        <color indexed="8"/>
        <rFont val="ＭＳ Ｐ明朝"/>
        <family val="1"/>
        <charset val="128"/>
      </rPr>
      <t>】</t>
    </r>
    <r>
      <rPr>
        <sz val="11"/>
        <color indexed="8"/>
        <rFont val="Century"/>
        <family val="1"/>
      </rPr>
      <t>deal with the CO</t>
    </r>
    <r>
      <rPr>
        <vertAlign val="subscript"/>
        <sz val="11"/>
        <color indexed="8"/>
        <rFont val="Century"/>
        <family val="1"/>
      </rPr>
      <t>2</t>
    </r>
    <r>
      <rPr>
        <sz val="11"/>
        <color indexed="8"/>
        <rFont val="Century"/>
        <family val="1"/>
      </rPr>
      <t xml:space="preserve"> emissions from electricity and heat generation as the emissions from those entities.</t>
    </r>
    <phoneticPr fontId="9"/>
  </si>
  <si>
    <t xml:space="preserve">(*The emissions from power generation by electric power companies and steam generation by heat suppliers are accounted for under energy industry sector, 
</t>
    <phoneticPr fontId="9"/>
  </si>
  <si>
    <t>and the emissions from autoproducers are accounted for under industry and commercial sectors. )</t>
    <phoneticPr fontId="9"/>
  </si>
  <si>
    <r>
      <rPr>
        <sz val="11"/>
        <color indexed="8"/>
        <rFont val="ＭＳ Ｐ明朝"/>
        <family val="1"/>
        <charset val="128"/>
      </rPr>
      <t>【</t>
    </r>
    <r>
      <rPr>
        <sz val="11"/>
        <color indexed="8"/>
        <rFont val="Century"/>
        <family val="1"/>
      </rPr>
      <t>Allocated emissions</t>
    </r>
    <r>
      <rPr>
        <sz val="11"/>
        <color indexed="8"/>
        <rFont val="ＭＳ Ｐ明朝"/>
        <family val="1"/>
        <charset val="128"/>
      </rPr>
      <t>】</t>
    </r>
    <r>
      <rPr>
        <sz val="11"/>
        <color indexed="8"/>
        <rFont val="Century"/>
        <family val="1"/>
      </rPr>
      <t>indicate the CO</t>
    </r>
    <r>
      <rPr>
        <vertAlign val="subscript"/>
        <sz val="11"/>
        <color indexed="8"/>
        <rFont val="Century"/>
        <family val="1"/>
      </rPr>
      <t>2</t>
    </r>
    <r>
      <rPr>
        <sz val="11"/>
        <color indexed="8"/>
        <rFont val="Century"/>
        <family val="1"/>
      </rPr>
      <t xml:space="preserve"> emissions with allocation  from power generation and steam generation to each sector in proportion to the consumption of electricity and heat.</t>
    </r>
    <phoneticPr fontId="9"/>
  </si>
  <si>
    <r>
      <rPr>
        <sz val="11"/>
        <color rgb="FF000000"/>
        <rFont val="Segoe UI Symbol"/>
        <family val="3"/>
      </rPr>
      <t>■</t>
    </r>
    <r>
      <rPr>
        <sz val="11"/>
        <color indexed="8"/>
        <rFont val="Century"/>
        <family val="1"/>
      </rPr>
      <t xml:space="preserve">Global Warming Potentials  (GWP) </t>
    </r>
    <r>
      <rPr>
        <sz val="11"/>
        <color indexed="8"/>
        <rFont val="ＭＳ Ｐゴシック"/>
        <family val="3"/>
        <charset val="128"/>
      </rPr>
      <t xml:space="preserve">: </t>
    </r>
    <r>
      <rPr>
        <sz val="11"/>
        <color indexed="8"/>
        <rFont val="Century"/>
        <family val="1"/>
      </rPr>
      <t>Time span = 100 years</t>
    </r>
    <phoneticPr fontId="9"/>
  </si>
  <si>
    <r>
      <t>Reference</t>
    </r>
    <r>
      <rPr>
        <sz val="11"/>
        <color indexed="8"/>
        <rFont val="ＭＳ Ｐ明朝"/>
        <family val="1"/>
        <charset val="128"/>
      </rPr>
      <t xml:space="preserve"> :</t>
    </r>
    <r>
      <rPr>
        <sz val="11"/>
        <color indexed="8"/>
        <rFont val="Century"/>
        <family val="1"/>
      </rPr>
      <t xml:space="preserve"> the IPCC Forth Assessment Report (2007)</t>
    </r>
    <phoneticPr fontId="9"/>
  </si>
  <si>
    <t>運輸部門
（自動車等）</t>
    <phoneticPr fontId="9"/>
  </si>
  <si>
    <t>工業プロセス及び製品の使用</t>
    <rPh sb="0" eb="2">
      <t>シヨウ</t>
    </rPh>
    <phoneticPr fontId="9"/>
  </si>
  <si>
    <t>廃棄物
（焼却等）</t>
    <rPh sb="7" eb="8">
      <t>トウ</t>
    </rPh>
    <phoneticPr fontId="9"/>
  </si>
  <si>
    <t>Waste
(Incineration, etc.)</t>
    <phoneticPr fontId="9"/>
  </si>
  <si>
    <t>冷蔵庫及び空調機器</t>
    <rPh sb="0" eb="3">
      <t>レイゾウコ</t>
    </rPh>
    <rPh sb="3" eb="4">
      <t>オヨ</t>
    </rPh>
    <rPh sb="5" eb="7">
      <t>クウチョウ</t>
    </rPh>
    <rPh sb="7" eb="9">
      <t>キキ</t>
    </rPh>
    <phoneticPr fontId="11"/>
  </si>
  <si>
    <t>発泡剤</t>
    <rPh sb="2" eb="3">
      <t>ザイ</t>
    </rPh>
    <phoneticPr fontId="9"/>
  </si>
  <si>
    <r>
      <rPr>
        <sz val="11"/>
        <rFont val="ＭＳ Ｐ明朝"/>
        <family val="1"/>
        <charset val="128"/>
      </rPr>
      <t>エアゾール・</t>
    </r>
    <r>
      <rPr>
        <sz val="11"/>
        <rFont val="Century"/>
        <family val="1"/>
      </rPr>
      <t>MDI</t>
    </r>
    <r>
      <rPr>
        <sz val="11"/>
        <rFont val="ＭＳ Ｐ明朝"/>
        <family val="1"/>
        <charset val="128"/>
      </rPr>
      <t>（定量噴射剤）</t>
    </r>
    <rPh sb="10" eb="12">
      <t>テイリョウ</t>
    </rPh>
    <rPh sb="12" eb="15">
      <t>フンシャザイ</t>
    </rPh>
    <phoneticPr fontId="9"/>
  </si>
  <si>
    <r>
      <rPr>
        <sz val="11"/>
        <color theme="6"/>
        <rFont val="ＭＳ Ｐ明朝"/>
        <family val="1"/>
        <charset val="128"/>
      </rPr>
      <t>半導体製造</t>
    </r>
    <rPh sb="0" eb="3">
      <t>ハンドウタイ</t>
    </rPh>
    <rPh sb="3" eb="5">
      <t>セイゾウ</t>
    </rPh>
    <phoneticPr fontId="9"/>
  </si>
  <si>
    <r>
      <rPr>
        <sz val="11"/>
        <color theme="6"/>
        <rFont val="ＭＳ Ｐ明朝"/>
        <family val="1"/>
        <charset val="128"/>
      </rPr>
      <t>液晶製造</t>
    </r>
    <rPh sb="0" eb="2">
      <t>エキショウ</t>
    </rPh>
    <rPh sb="2" eb="4">
      <t>セイゾウ</t>
    </rPh>
    <phoneticPr fontId="9"/>
  </si>
  <si>
    <t>洗浄剤・溶剤</t>
    <rPh sb="4" eb="6">
      <t>ヨウザイ</t>
    </rPh>
    <phoneticPr fontId="9"/>
  </si>
  <si>
    <r>
      <t>HFCs</t>
    </r>
    <r>
      <rPr>
        <sz val="11"/>
        <rFont val="ＭＳ Ｐ明朝"/>
        <family val="1"/>
        <charset val="128"/>
      </rPr>
      <t>の製造時の漏出</t>
    </r>
    <rPh sb="5" eb="7">
      <t>セイゾウ</t>
    </rPh>
    <rPh sb="7" eb="8">
      <t>ジ</t>
    </rPh>
    <rPh sb="9" eb="11">
      <t>ロウシュツ</t>
    </rPh>
    <phoneticPr fontId="11"/>
  </si>
  <si>
    <r>
      <t>HCFC22</t>
    </r>
    <r>
      <rPr>
        <sz val="11"/>
        <rFont val="ＭＳ Ｐ明朝"/>
        <family val="1"/>
        <charset val="128"/>
      </rPr>
      <t>製造時の副生</t>
    </r>
    <r>
      <rPr>
        <sz val="11"/>
        <rFont val="Century"/>
        <family val="1"/>
      </rPr>
      <t>HFC23</t>
    </r>
    <rPh sb="6" eb="8">
      <t>セイゾウ</t>
    </rPh>
    <rPh sb="8" eb="9">
      <t>ジ</t>
    </rPh>
    <rPh sb="10" eb="11">
      <t>フク</t>
    </rPh>
    <rPh sb="11" eb="12">
      <t>ナマ</t>
    </rPh>
    <phoneticPr fontId="11"/>
  </si>
  <si>
    <r>
      <rPr>
        <sz val="11"/>
        <rFont val="ＭＳ Ｐ明朝"/>
        <family val="1"/>
        <charset val="128"/>
      </rPr>
      <t>消火剤</t>
    </r>
    <rPh sb="0" eb="3">
      <t>ショウカザイ</t>
    </rPh>
    <phoneticPr fontId="9"/>
  </si>
  <si>
    <t>マグネシウム鋳造</t>
    <phoneticPr fontId="9"/>
  </si>
  <si>
    <r>
      <rPr>
        <sz val="11"/>
        <color theme="6"/>
        <rFont val="ＭＳ Ｐ明朝"/>
        <family val="1"/>
        <charset val="128"/>
      </rPr>
      <t>半導体製造</t>
    </r>
    <rPh sb="0" eb="3">
      <t>ハンドウタイ</t>
    </rPh>
    <rPh sb="3" eb="5">
      <t>セイゾウ</t>
    </rPh>
    <phoneticPr fontId="11"/>
  </si>
  <si>
    <t>洗浄剤・溶剤</t>
    <rPh sb="0" eb="3">
      <t>センジョウザイ</t>
    </rPh>
    <rPh sb="4" eb="6">
      <t>ヨウザイ</t>
    </rPh>
    <phoneticPr fontId="9"/>
  </si>
  <si>
    <r>
      <t>PFCs</t>
    </r>
    <r>
      <rPr>
        <sz val="11"/>
        <rFont val="ＭＳ Ｐ明朝"/>
        <family val="1"/>
        <charset val="128"/>
      </rPr>
      <t>の製造時の漏出</t>
    </r>
    <rPh sb="5" eb="7">
      <t>セイゾウ</t>
    </rPh>
    <rPh sb="7" eb="8">
      <t>ジ</t>
    </rPh>
    <rPh sb="9" eb="11">
      <t>ロウシュツ</t>
    </rPh>
    <phoneticPr fontId="11"/>
  </si>
  <si>
    <r>
      <rPr>
        <sz val="11"/>
        <rFont val="ＭＳ Ｐ明朝"/>
        <family val="1"/>
        <charset val="128"/>
      </rPr>
      <t>その他</t>
    </r>
    <rPh sb="2" eb="3">
      <t>タ</t>
    </rPh>
    <phoneticPr fontId="9"/>
  </si>
  <si>
    <r>
      <rPr>
        <sz val="11"/>
        <rFont val="ＭＳ Ｐ明朝"/>
        <family val="1"/>
        <charset val="128"/>
      </rPr>
      <t>アルミニウム精錬</t>
    </r>
    <rPh sb="6" eb="8">
      <t>セイレン</t>
    </rPh>
    <phoneticPr fontId="9"/>
  </si>
  <si>
    <r>
      <rPr>
        <sz val="11"/>
        <rFont val="ＭＳ Ｐ明朝"/>
        <family val="1"/>
        <charset val="128"/>
      </rPr>
      <t>粒子加速器等</t>
    </r>
    <rPh sb="0" eb="2">
      <t>リュウシ</t>
    </rPh>
    <rPh sb="2" eb="5">
      <t>カソクキ</t>
    </rPh>
    <rPh sb="5" eb="6">
      <t>トウ</t>
    </rPh>
    <phoneticPr fontId="9"/>
  </si>
  <si>
    <r>
      <rPr>
        <sz val="11"/>
        <rFont val="ＭＳ Ｐ明朝"/>
        <family val="1"/>
        <charset val="128"/>
      </rPr>
      <t>電気絶縁ガス使用機器</t>
    </r>
    <rPh sb="0" eb="2">
      <t>デンキ</t>
    </rPh>
    <rPh sb="2" eb="4">
      <t>ゼツエン</t>
    </rPh>
    <rPh sb="6" eb="8">
      <t>シヨウ</t>
    </rPh>
    <rPh sb="8" eb="10">
      <t>キキ</t>
    </rPh>
    <phoneticPr fontId="9"/>
  </si>
  <si>
    <r>
      <t>SF</t>
    </r>
    <r>
      <rPr>
        <vertAlign val="subscript"/>
        <sz val="11"/>
        <rFont val="Century"/>
        <family val="1"/>
      </rPr>
      <t xml:space="preserve">6 </t>
    </r>
    <r>
      <rPr>
        <sz val="11"/>
        <rFont val="ＭＳ Ｐ明朝"/>
        <family val="1"/>
        <charset val="128"/>
      </rPr>
      <t>製造時の漏出</t>
    </r>
    <rPh sb="4" eb="6">
      <t>セイゾウ</t>
    </rPh>
    <rPh sb="6" eb="7">
      <t>ジ</t>
    </rPh>
    <rPh sb="8" eb="10">
      <t>ロウシュツ</t>
    </rPh>
    <phoneticPr fontId="9"/>
  </si>
  <si>
    <r>
      <t>NF</t>
    </r>
    <r>
      <rPr>
        <vertAlign val="subscript"/>
        <sz val="11"/>
        <rFont val="Century"/>
        <family val="1"/>
      </rPr>
      <t>3</t>
    </r>
    <r>
      <rPr>
        <sz val="11"/>
        <rFont val="Yu Gothic"/>
        <family val="3"/>
        <charset val="128"/>
      </rPr>
      <t>の</t>
    </r>
    <r>
      <rPr>
        <sz val="11"/>
        <rFont val="ＭＳ Ｐ明朝"/>
        <family val="1"/>
        <charset val="128"/>
      </rPr>
      <t>製造時の漏出</t>
    </r>
    <rPh sb="4" eb="6">
      <t>セイゾウ</t>
    </rPh>
    <rPh sb="6" eb="7">
      <t>ジ</t>
    </rPh>
    <rPh sb="8" eb="10">
      <t>ロウシュツ</t>
    </rPh>
    <phoneticPr fontId="9"/>
  </si>
  <si>
    <r>
      <rPr>
        <b/>
        <sz val="10"/>
        <color theme="6"/>
        <rFont val="Yu Gothic"/>
        <family val="1"/>
        <charset val="128"/>
      </rPr>
      <t>※公表資料での合算範囲と異なるが</t>
    </r>
    <r>
      <rPr>
        <b/>
        <sz val="10"/>
        <color theme="6"/>
        <rFont val="Century"/>
        <family val="1"/>
      </rPr>
      <t>7gas</t>
    </r>
    <r>
      <rPr>
        <b/>
        <sz val="10"/>
        <color theme="6"/>
        <rFont val="Yu Gothic"/>
        <family val="1"/>
        <charset val="128"/>
      </rPr>
      <t>の整理がサブカテゴリに呼応している＆差支えがないことを</t>
    </r>
    <r>
      <rPr>
        <b/>
        <sz val="10"/>
        <color theme="6"/>
        <rFont val="Century"/>
        <family val="1"/>
      </rPr>
      <t>2019</t>
    </r>
    <r>
      <rPr>
        <b/>
        <sz val="10"/>
        <color theme="6"/>
        <rFont val="ＭＳ Ｐ明朝"/>
        <family val="1"/>
        <charset val="128"/>
      </rPr>
      <t>確報時に確認済みのものを示す</t>
    </r>
    <rPh sb="1" eb="3">
      <t>コウヒョウ</t>
    </rPh>
    <rPh sb="3" eb="5">
      <t>シリョウ</t>
    </rPh>
    <rPh sb="7" eb="9">
      <t>ガッサン</t>
    </rPh>
    <rPh sb="9" eb="11">
      <t>ハンイ</t>
    </rPh>
    <rPh sb="12" eb="13">
      <t>コト</t>
    </rPh>
    <rPh sb="21" eb="23">
      <t>セイリ</t>
    </rPh>
    <rPh sb="31" eb="33">
      <t>コオウ</t>
    </rPh>
    <rPh sb="38" eb="40">
      <t>サシツカ</t>
    </rPh>
    <rPh sb="51" eb="53">
      <t>カクホウ</t>
    </rPh>
    <rPh sb="53" eb="54">
      <t>ジ</t>
    </rPh>
    <rPh sb="55" eb="57">
      <t>カクニン</t>
    </rPh>
    <rPh sb="57" eb="58">
      <t>ズ</t>
    </rPh>
    <rPh sb="63" eb="64">
      <t>シメ</t>
    </rPh>
    <phoneticPr fontId="9"/>
  </si>
  <si>
    <t>部門・分野</t>
    <rPh sb="0" eb="2">
      <t>ブモン</t>
    </rPh>
    <rPh sb="3" eb="5">
      <t>ブンヤ</t>
    </rPh>
    <phoneticPr fontId="9"/>
  </si>
  <si>
    <r>
      <t>RGB</t>
    </r>
    <r>
      <rPr>
        <sz val="10"/>
        <rFont val="ＭＳ Ｐ明朝"/>
        <family val="1"/>
        <charset val="128"/>
      </rPr>
      <t>値</t>
    </r>
    <rPh sb="3" eb="4">
      <t>チ</t>
    </rPh>
    <phoneticPr fontId="9"/>
  </si>
  <si>
    <r>
      <t>エネルギー転換部門</t>
    </r>
    <r>
      <rPr>
        <sz val="10"/>
        <color rgb="FF4572A7"/>
        <rFont val="ＭＳ Ｐゴシック"/>
        <family val="3"/>
        <charset val="128"/>
      </rPr>
      <t>（製油所・発電所等）</t>
    </r>
  </si>
  <si>
    <t>69、114、167</t>
    <phoneticPr fontId="9"/>
  </si>
  <si>
    <r>
      <t>産業部門</t>
    </r>
    <r>
      <rPr>
        <sz val="10"/>
        <color rgb="FFA8423F"/>
        <rFont val="ＭＳ Ｐゴシック"/>
        <family val="3"/>
        <charset val="128"/>
      </rPr>
      <t>（工場等）</t>
    </r>
  </si>
  <si>
    <t>168、66、63</t>
    <phoneticPr fontId="9"/>
  </si>
  <si>
    <r>
      <t xml:space="preserve">運輸部門 </t>
    </r>
    <r>
      <rPr>
        <sz val="10"/>
        <color rgb="FF669900"/>
        <rFont val="ＭＳ Ｐゴシック"/>
        <family val="3"/>
        <charset val="128"/>
      </rPr>
      <t>（自動車等）</t>
    </r>
    <r>
      <rPr>
        <sz val="12"/>
        <color rgb="FF669900"/>
        <rFont val="ＭＳ Ｐゴシック"/>
        <family val="3"/>
        <charset val="128"/>
      </rPr>
      <t>　</t>
    </r>
  </si>
  <si>
    <t>134、164、74</t>
    <phoneticPr fontId="9"/>
  </si>
  <si>
    <r>
      <t>業務その他</t>
    </r>
    <r>
      <rPr>
        <sz val="11"/>
        <color rgb="FF6E548D"/>
        <rFont val="ＭＳ Ｐゴシック"/>
        <family val="3"/>
        <charset val="128"/>
      </rPr>
      <t>部門</t>
    </r>
  </si>
  <si>
    <t>110、84、141</t>
    <phoneticPr fontId="9"/>
  </si>
  <si>
    <t>家庭部門</t>
  </si>
  <si>
    <t>61、150、174</t>
    <phoneticPr fontId="9"/>
  </si>
  <si>
    <t>工業プロセス及び製品の使用</t>
  </si>
  <si>
    <t>247、150、70</t>
    <phoneticPr fontId="9"/>
  </si>
  <si>
    <t>廃棄物（焼却等）</t>
  </si>
  <si>
    <t>142、165、203</t>
    <phoneticPr fontId="9"/>
  </si>
  <si>
    <t>その他</t>
    <phoneticPr fontId="9"/>
  </si>
  <si>
    <t>74、69、42</t>
    <phoneticPr fontId="9"/>
  </si>
  <si>
    <t xml:space="preserve">   in FY2019</t>
  </si>
  <si>
    <t xml:space="preserve">   in FY2020</t>
  </si>
  <si>
    <t xml:space="preserve">   in FY2021</t>
  </si>
  <si>
    <t xml:space="preserve"> in FY2021</t>
  </si>
  <si>
    <t xml:space="preserve"> in FY2022</t>
  </si>
  <si>
    <r>
      <t>2022年度</t>
    </r>
    <r>
      <rPr>
        <sz val="10"/>
        <rFont val="ＭＳ Ｐ明朝"/>
        <family val="1"/>
        <charset val="128"/>
      </rPr>
      <t/>
    </r>
    <rPh sb="5" eb="6">
      <t>ド</t>
    </rPh>
    <phoneticPr fontId="9"/>
  </si>
  <si>
    <t xml:space="preserve">   in FY2022</t>
  </si>
  <si>
    <t>in FY2020</t>
  </si>
  <si>
    <t>in FY2021</t>
  </si>
  <si>
    <t>in FY2022</t>
  </si>
  <si>
    <t>FY2019</t>
  </si>
  <si>
    <t>FY2020</t>
  </si>
  <si>
    <r>
      <t>CO</t>
    </r>
    <r>
      <rPr>
        <vertAlign val="subscript"/>
        <sz val="11"/>
        <color rgb="FF000000"/>
        <rFont val="Century"/>
        <family val="1"/>
      </rPr>
      <t>2</t>
    </r>
    <r>
      <rPr>
        <sz val="11"/>
        <color indexed="8"/>
        <rFont val="Century"/>
        <family val="1"/>
      </rPr>
      <t xml:space="preserve"> emissions from fossil fuel combustion are shown in sectors (and subdivided sectors), which follow the “General Energy Statistics”.</t>
    </r>
    <phoneticPr fontId="9"/>
  </si>
  <si>
    <t>The difference between them is to which sector the emissions from fuel combustion for power and heat generation are allocated.</t>
    <phoneticPr fontId="9"/>
  </si>
  <si>
    <r>
      <t>Furthermore, CO</t>
    </r>
    <r>
      <rPr>
        <vertAlign val="subscript"/>
        <sz val="11"/>
        <color rgb="FF000000"/>
        <rFont val="Century"/>
        <family val="1"/>
      </rPr>
      <t>2</t>
    </r>
    <r>
      <rPr>
        <sz val="11"/>
        <color indexed="8"/>
        <rFont val="Century"/>
        <family val="1"/>
      </rPr>
      <t xml:space="preserve"> emissions are shown in two ways; one is </t>
    </r>
    <r>
      <rPr>
        <sz val="11"/>
        <color rgb="FF000000"/>
        <rFont val="游ゴシック"/>
        <family val="1"/>
        <charset val="128"/>
      </rPr>
      <t>【</t>
    </r>
    <r>
      <rPr>
        <sz val="11"/>
        <color indexed="8"/>
        <rFont val="Century"/>
        <family val="1"/>
      </rPr>
      <t>Unallocated emissions</t>
    </r>
    <r>
      <rPr>
        <sz val="11"/>
        <color rgb="FF000000"/>
        <rFont val="游ゴシック"/>
        <family val="1"/>
        <charset val="128"/>
      </rPr>
      <t>】</t>
    </r>
    <r>
      <rPr>
        <sz val="11"/>
        <color indexed="8"/>
        <rFont val="Century"/>
        <family val="1"/>
      </rPr>
      <t xml:space="preserve"> and the other is </t>
    </r>
    <r>
      <rPr>
        <sz val="11"/>
        <color rgb="FF000000"/>
        <rFont val="游ゴシック"/>
        <family val="1"/>
        <charset val="128"/>
      </rPr>
      <t>【</t>
    </r>
    <r>
      <rPr>
        <sz val="11"/>
        <color indexed="8"/>
        <rFont val="Century"/>
        <family val="1"/>
      </rPr>
      <t>Allocated emissions</t>
    </r>
    <r>
      <rPr>
        <sz val="11"/>
        <color rgb="FF000000"/>
        <rFont val="Yu Gothic"/>
        <family val="1"/>
        <charset val="128"/>
      </rPr>
      <t>】</t>
    </r>
    <r>
      <rPr>
        <sz val="11"/>
        <color indexed="8"/>
        <rFont val="Century"/>
        <family val="1"/>
      </rPr>
      <t xml:space="preserve">. </t>
    </r>
    <phoneticPr fontId="9"/>
  </si>
  <si>
    <t>Industry
(Factories, etc.)</t>
    <phoneticPr fontId="9"/>
  </si>
  <si>
    <r>
      <rPr>
        <sz val="11"/>
        <rFont val="Segoe UI Symbol"/>
        <family val="3"/>
      </rPr>
      <t>■</t>
    </r>
    <r>
      <rPr>
        <sz val="11"/>
        <rFont val="ＭＳ Ｐゴシック"/>
        <family val="3"/>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Ｐゴシック"/>
        <family val="3"/>
        <charset val="128"/>
      </rPr>
      <t>換算</t>
    </r>
    <r>
      <rPr>
        <sz val="11"/>
        <rFont val="Century"/>
        <family val="1"/>
      </rPr>
      <t>]</t>
    </r>
    <rPh sb="1" eb="3">
      <t>ハイシュツ</t>
    </rPh>
    <rPh sb="3" eb="4">
      <t>リョウ</t>
    </rPh>
    <rPh sb="13" eb="15">
      <t>カンサン</t>
    </rPh>
    <phoneticPr fontId="9"/>
  </si>
  <si>
    <r>
      <rPr>
        <sz val="10"/>
        <rFont val="ＭＳ Ｐ明朝"/>
        <family val="1"/>
        <charset val="128"/>
      </rPr>
      <t>工業プロセス及び製品の使用</t>
    </r>
    <r>
      <rPr>
        <sz val="10"/>
        <rFont val="Century"/>
        <family val="1"/>
      </rPr>
      <t xml:space="preserve"> </t>
    </r>
    <r>
      <rPr>
        <sz val="10"/>
        <rFont val="Yu Gothic"/>
        <family val="1"/>
        <charset val="128"/>
      </rPr>
      <t>（化学産業・金属生産）</t>
    </r>
    <rPh sb="0" eb="2">
      <t>コウギョウ</t>
    </rPh>
    <rPh sb="15" eb="17">
      <t>カガク</t>
    </rPh>
    <rPh sb="17" eb="19">
      <t>サンギョウ</t>
    </rPh>
    <rPh sb="20" eb="22">
      <t>キンゾク</t>
    </rPh>
    <rPh sb="22" eb="24">
      <t>セイサン</t>
    </rPh>
    <phoneticPr fontId="11"/>
  </si>
  <si>
    <t>Industrial Processes and Product Use
( Chemical Industry and Metal Industry)</t>
    <phoneticPr fontId="11"/>
  </si>
  <si>
    <t>Industrial Processes and Product Use
(Chemical Industry, Semiconductor and Liquid crystals manufacturing,etc)</t>
    <phoneticPr fontId="9"/>
  </si>
  <si>
    <r>
      <rPr>
        <b/>
        <sz val="11"/>
        <color theme="1"/>
        <rFont val="ＭＳ 明朝"/>
        <family val="1"/>
        <charset val="128"/>
      </rPr>
      <t>その他（間接</t>
    </r>
    <r>
      <rPr>
        <b/>
        <sz val="11"/>
        <color theme="1"/>
        <rFont val="Century"/>
        <family val="1"/>
      </rPr>
      <t>CO</t>
    </r>
    <r>
      <rPr>
        <b/>
        <vertAlign val="subscript"/>
        <sz val="11"/>
        <color theme="1"/>
        <rFont val="Century"/>
        <family val="1"/>
      </rPr>
      <t>2</t>
    </r>
    <r>
      <rPr>
        <b/>
        <sz val="11"/>
        <color theme="1"/>
        <rFont val="ＭＳ 明朝"/>
        <family val="1"/>
        <charset val="128"/>
      </rPr>
      <t>等）</t>
    </r>
    <rPh sb="2" eb="3">
      <t>タ</t>
    </rPh>
    <rPh sb="4" eb="6">
      <t>カンセツ</t>
    </rPh>
    <rPh sb="9" eb="10">
      <t>トウ</t>
    </rPh>
    <phoneticPr fontId="9"/>
  </si>
  <si>
    <t>Other (Indirect CO2, etc.)</t>
    <phoneticPr fontId="9"/>
  </si>
  <si>
    <r>
      <rPr>
        <sz val="11"/>
        <rFont val="ＭＳ 明朝"/>
        <family val="1"/>
        <charset val="128"/>
      </rPr>
      <t>その他（間接</t>
    </r>
    <r>
      <rPr>
        <sz val="11"/>
        <rFont val="Century"/>
        <family val="1"/>
      </rPr>
      <t>CO</t>
    </r>
    <r>
      <rPr>
        <vertAlign val="subscript"/>
        <sz val="11"/>
        <rFont val="Century"/>
        <family val="1"/>
      </rPr>
      <t>2</t>
    </r>
    <r>
      <rPr>
        <sz val="11"/>
        <rFont val="ＭＳ 明朝"/>
        <family val="1"/>
        <charset val="128"/>
      </rPr>
      <t>等）</t>
    </r>
    <rPh sb="2" eb="3">
      <t>タ</t>
    </rPh>
    <rPh sb="4" eb="6">
      <t>カンセツ</t>
    </rPh>
    <rPh sb="9" eb="10">
      <t>トウ</t>
    </rPh>
    <phoneticPr fontId="9"/>
  </si>
  <si>
    <r>
      <t>Other (Indirect CO</t>
    </r>
    <r>
      <rPr>
        <vertAlign val="subscript"/>
        <sz val="11"/>
        <rFont val="Century"/>
        <family val="1"/>
      </rPr>
      <t>2</t>
    </r>
    <r>
      <rPr>
        <sz val="11"/>
        <rFont val="Century"/>
        <family val="1"/>
      </rPr>
      <t>, etc.)</t>
    </r>
    <phoneticPr fontId="9"/>
  </si>
  <si>
    <r>
      <t>Other (Indirect CO</t>
    </r>
    <r>
      <rPr>
        <b/>
        <vertAlign val="subscript"/>
        <sz val="11"/>
        <rFont val="Century"/>
        <family val="1"/>
      </rPr>
      <t>2</t>
    </r>
    <r>
      <rPr>
        <b/>
        <sz val="11"/>
        <rFont val="Century"/>
        <family val="1"/>
      </rPr>
      <t>, etc.)</t>
    </r>
    <phoneticPr fontId="9"/>
  </si>
  <si>
    <r>
      <t>その他
（間接CO</t>
    </r>
    <r>
      <rPr>
        <sz val="6"/>
        <rFont val="ＭＳ Ｐ明朝"/>
        <family val="1"/>
        <charset val="128"/>
      </rPr>
      <t>2</t>
    </r>
    <r>
      <rPr>
        <sz val="10"/>
        <rFont val="ＭＳ Ｐ明朝"/>
        <family val="1"/>
        <charset val="128"/>
      </rPr>
      <t>等）</t>
    </r>
    <phoneticPr fontId="9"/>
  </si>
  <si>
    <r>
      <t>Other (Indirect CO</t>
    </r>
    <r>
      <rPr>
        <vertAlign val="subscript"/>
        <sz val="10"/>
        <rFont val="Times New Roman"/>
        <family val="1"/>
      </rPr>
      <t>2</t>
    </r>
    <r>
      <rPr>
        <sz val="10"/>
        <rFont val="Times New Roman"/>
        <family val="1"/>
      </rPr>
      <t>, etc.)</t>
    </r>
    <phoneticPr fontId="9"/>
  </si>
  <si>
    <t>Population*</t>
    <phoneticPr fontId="9"/>
  </si>
  <si>
    <t>その他（ドライアイスの利用）</t>
  </si>
  <si>
    <t>その他（ドライアイスの利用）</t>
    <phoneticPr fontId="9"/>
  </si>
  <si>
    <t>Other (Use of Dry Ice)</t>
  </si>
  <si>
    <r>
      <rPr>
        <sz val="11"/>
        <rFont val="ＭＳ 明朝"/>
        <family val="1"/>
        <charset val="128"/>
      </rPr>
      <t>動力他</t>
    </r>
    <r>
      <rPr>
        <vertAlign val="superscript"/>
        <sz val="11"/>
        <rFont val="MS UI Gothic"/>
        <family val="3"/>
        <charset val="128"/>
      </rPr>
      <t>※</t>
    </r>
    <phoneticPr fontId="9"/>
  </si>
  <si>
    <r>
      <rPr>
        <sz val="11"/>
        <rFont val="Segoe UI Symbol"/>
        <family val="1"/>
      </rPr>
      <t>■</t>
    </r>
    <r>
      <rPr>
        <sz val="11"/>
        <rFont val="Century"/>
        <family val="1"/>
      </rPr>
      <t>Share of emissions by purpose</t>
    </r>
    <phoneticPr fontId="14"/>
  </si>
  <si>
    <r>
      <t>Nitrous Oxide (N</t>
    </r>
    <r>
      <rPr>
        <vertAlign val="subscript"/>
        <sz val="11"/>
        <rFont val="Century"/>
        <family val="1"/>
      </rPr>
      <t>2</t>
    </r>
    <r>
      <rPr>
        <sz val="11"/>
        <rFont val="Century"/>
        <family val="1"/>
      </rPr>
      <t>O)</t>
    </r>
    <phoneticPr fontId="8"/>
  </si>
  <si>
    <r>
      <t>Nitrogen Trifluoride (NF</t>
    </r>
    <r>
      <rPr>
        <vertAlign val="subscript"/>
        <sz val="11"/>
        <rFont val="Century"/>
        <family val="1"/>
      </rPr>
      <t>3</t>
    </r>
    <r>
      <rPr>
        <sz val="11"/>
        <rFont val="Century"/>
        <family val="1"/>
      </rPr>
      <t>)</t>
    </r>
    <phoneticPr fontId="8"/>
  </si>
  <si>
    <r>
      <t>Carbon Dioxide (CO</t>
    </r>
    <r>
      <rPr>
        <vertAlign val="subscript"/>
        <sz val="11"/>
        <rFont val="Century"/>
        <family val="1"/>
      </rPr>
      <t>2</t>
    </r>
    <r>
      <rPr>
        <sz val="11"/>
        <rFont val="Century"/>
        <family val="1"/>
      </rPr>
      <t>)</t>
    </r>
    <phoneticPr fontId="8"/>
  </si>
  <si>
    <r>
      <t>Sulphur Hexafluoride (SF</t>
    </r>
    <r>
      <rPr>
        <vertAlign val="subscript"/>
        <sz val="11"/>
        <rFont val="Century"/>
        <family val="1"/>
      </rPr>
      <t>6</t>
    </r>
    <r>
      <rPr>
        <sz val="11"/>
        <rFont val="Century"/>
        <family val="1"/>
      </rPr>
      <t>)</t>
    </r>
    <phoneticPr fontId="8"/>
  </si>
  <si>
    <t>電気熱配分誤差</t>
    <rPh sb="0" eb="2">
      <t>デンキ</t>
    </rPh>
    <rPh sb="2" eb="3">
      <t>ネツ</t>
    </rPh>
    <rPh sb="3" eb="5">
      <t>ハイブン</t>
    </rPh>
    <phoneticPr fontId="9"/>
  </si>
  <si>
    <t>Power etc.*</t>
    <phoneticPr fontId="14"/>
  </si>
  <si>
    <t>Solvents / Cleaning agents</t>
    <phoneticPr fontId="9"/>
  </si>
  <si>
    <t>*Power, etc: Includes lighting, refrigerators, vacuum cleaners, and TVs which use electricity, and which are not included in other uses.</t>
    <phoneticPr fontId="9"/>
  </si>
  <si>
    <r>
      <rPr>
        <sz val="11"/>
        <rFont val="Segoe UI Symbol"/>
        <family val="1"/>
      </rPr>
      <t>■</t>
    </r>
    <r>
      <rPr>
        <sz val="11"/>
        <rFont val="ＭＳ 明朝"/>
        <family val="1"/>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明朝"/>
        <family val="1"/>
        <charset val="128"/>
      </rPr>
      <t>換算</t>
    </r>
    <r>
      <rPr>
        <sz val="11"/>
        <rFont val="Century"/>
        <family val="1"/>
      </rPr>
      <t>]</t>
    </r>
    <rPh sb="1" eb="3">
      <t>ハイシュツ</t>
    </rPh>
    <rPh sb="3" eb="4">
      <t>リョウ</t>
    </rPh>
    <phoneticPr fontId="9"/>
  </si>
  <si>
    <r>
      <rPr>
        <sz val="11"/>
        <rFont val="Segoe UI Symbol"/>
        <family val="1"/>
      </rPr>
      <t>■</t>
    </r>
    <r>
      <rPr>
        <sz val="11"/>
        <rFont val="ＭＳ 明朝"/>
        <family val="1"/>
        <charset val="128"/>
      </rPr>
      <t>世帯数　</t>
    </r>
    <r>
      <rPr>
        <sz val="11"/>
        <rFont val="Century"/>
        <family val="1"/>
      </rPr>
      <t>[</t>
    </r>
    <r>
      <rPr>
        <sz val="11"/>
        <rFont val="ＭＳ 明朝"/>
        <family val="1"/>
        <charset val="128"/>
      </rPr>
      <t>千世帯</t>
    </r>
    <r>
      <rPr>
        <sz val="11"/>
        <rFont val="Century"/>
        <family val="1"/>
      </rPr>
      <t>]</t>
    </r>
    <rPh sb="1" eb="4">
      <t>セタイスウ</t>
    </rPh>
    <phoneticPr fontId="9"/>
  </si>
  <si>
    <r>
      <rPr>
        <sz val="11"/>
        <rFont val="Segoe UI Symbol"/>
        <family val="1"/>
      </rPr>
      <t>■</t>
    </r>
    <r>
      <rPr>
        <sz val="11"/>
        <rFont val="ＭＳ 明朝"/>
        <family val="1"/>
        <charset val="128"/>
      </rPr>
      <t>燃料種別割合</t>
    </r>
    <rPh sb="1" eb="3">
      <t>ネンリョウ</t>
    </rPh>
    <rPh sb="3" eb="5">
      <t>シュベツ</t>
    </rPh>
    <rPh sb="5" eb="7">
      <t>ワリアイ</t>
    </rPh>
    <phoneticPr fontId="14"/>
  </si>
  <si>
    <r>
      <rPr>
        <sz val="11"/>
        <rFont val="Segoe UI Symbol"/>
        <family val="3"/>
      </rPr>
      <t>■</t>
    </r>
    <r>
      <rPr>
        <sz val="11"/>
        <rFont val="ＭＳ 明朝"/>
        <family val="1"/>
        <charset val="128"/>
      </rPr>
      <t>用途別排出量</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phoneticPr fontId="9"/>
  </si>
  <si>
    <r>
      <rPr>
        <sz val="11"/>
        <rFont val="ＭＳ Ｐ明朝"/>
        <family val="1"/>
        <charset val="128"/>
      </rPr>
      <t>※</t>
    </r>
    <r>
      <rPr>
        <sz val="11"/>
        <rFont val="Century"/>
        <family val="1"/>
      </rPr>
      <t>4</t>
    </r>
    <r>
      <rPr>
        <sz val="11"/>
        <rFont val="ＭＳ 明朝"/>
        <family val="1"/>
        <charset val="128"/>
      </rPr>
      <t>：</t>
    </r>
    <r>
      <rPr>
        <sz val="11"/>
        <rFont val="ＭＳ Ｐ明朝"/>
        <family val="1"/>
        <charset val="128"/>
      </rPr>
      <t>合計（</t>
    </r>
    <r>
      <rPr>
        <sz val="11"/>
        <rFont val="Century"/>
        <family val="1"/>
      </rPr>
      <t>LULUCF</t>
    </r>
    <r>
      <rPr>
        <sz val="11"/>
        <rFont val="ＭＳ Ｐ明朝"/>
        <family val="1"/>
        <charset val="128"/>
      </rPr>
      <t>を除く、間接</t>
    </r>
    <r>
      <rPr>
        <sz val="11"/>
        <rFont val="Century"/>
        <family val="1"/>
      </rPr>
      <t>CO</t>
    </r>
    <r>
      <rPr>
        <vertAlign val="subscript"/>
        <sz val="11"/>
        <rFont val="Century"/>
        <family val="1"/>
      </rPr>
      <t>2</t>
    </r>
    <r>
      <rPr>
        <sz val="11"/>
        <rFont val="ＭＳ Ｐ明朝"/>
        <family val="1"/>
        <charset val="128"/>
      </rPr>
      <t>を含む）は国内公表の</t>
    </r>
    <r>
      <rPr>
        <sz val="11"/>
        <rFont val="Century"/>
        <family val="1"/>
      </rPr>
      <t>CO</t>
    </r>
    <r>
      <rPr>
        <vertAlign val="subscript"/>
        <sz val="11"/>
        <rFont val="Century"/>
        <family val="1"/>
      </rPr>
      <t>2</t>
    </r>
    <r>
      <rPr>
        <sz val="11"/>
        <rFont val="ＭＳ Ｐ明朝"/>
        <family val="1"/>
        <charset val="128"/>
      </rPr>
      <t>総排出量と等しい。</t>
    </r>
    <rPh sb="3" eb="5">
      <t>ゴウケイ</t>
    </rPh>
    <rPh sb="13" eb="14">
      <t>ノゾ</t>
    </rPh>
    <rPh sb="16" eb="18">
      <t>カンセツ</t>
    </rPh>
    <rPh sb="22" eb="23">
      <t>フク</t>
    </rPh>
    <rPh sb="26" eb="28">
      <t>コクナイ</t>
    </rPh>
    <rPh sb="28" eb="30">
      <t>コウヒョウ</t>
    </rPh>
    <rPh sb="34" eb="35">
      <t>ソウ</t>
    </rPh>
    <rPh sb="35" eb="37">
      <t>ハイシュツ</t>
    </rPh>
    <rPh sb="37" eb="38">
      <t>リョウ</t>
    </rPh>
    <rPh sb="39" eb="40">
      <t>ヒト</t>
    </rPh>
    <phoneticPr fontId="9"/>
  </si>
  <si>
    <r>
      <rPr>
        <b/>
        <sz val="11"/>
        <rFont val="ＭＳ 明朝"/>
        <family val="1"/>
        <charset val="128"/>
      </rPr>
      <t xml:space="preserve">合計 </t>
    </r>
    <r>
      <rPr>
        <b/>
        <sz val="11"/>
        <rFont val="Century"/>
        <family val="1"/>
      </rPr>
      <t>(LULUCF</t>
    </r>
    <r>
      <rPr>
        <b/>
        <sz val="11"/>
        <rFont val="ＭＳ 明朝"/>
        <family val="1"/>
        <charset val="128"/>
      </rPr>
      <t>分野を除く、間接</t>
    </r>
    <r>
      <rPr>
        <b/>
        <sz val="11"/>
        <rFont val="Century"/>
        <family val="1"/>
      </rPr>
      <t>CO2</t>
    </r>
    <r>
      <rPr>
        <b/>
        <sz val="11"/>
        <rFont val="ＭＳ 明朝"/>
        <family val="1"/>
        <charset val="128"/>
      </rPr>
      <t>を除く。</t>
    </r>
    <r>
      <rPr>
        <b/>
        <sz val="11"/>
        <rFont val="Century"/>
        <family val="1"/>
      </rPr>
      <t>)</t>
    </r>
    <rPh sb="0" eb="2">
      <t>ゴウケイ</t>
    </rPh>
    <rPh sb="10" eb="12">
      <t>ブンヤ</t>
    </rPh>
    <rPh sb="13" eb="14">
      <t>ノゾ</t>
    </rPh>
    <rPh sb="16" eb="18">
      <t>カンセツ</t>
    </rPh>
    <rPh sb="22" eb="23">
      <t>ノゾ</t>
    </rPh>
    <phoneticPr fontId="9"/>
  </si>
  <si>
    <t>GHG emissions from International Bunkers [Reference values]</t>
    <phoneticPr fontId="9"/>
  </si>
  <si>
    <t>PFC-14:
7,390 etc.</t>
    <phoneticPr fontId="8"/>
  </si>
  <si>
    <r>
      <t>Household CO</t>
    </r>
    <r>
      <rPr>
        <b/>
        <vertAlign val="subscript"/>
        <sz val="16"/>
        <rFont val="Century"/>
        <family val="1"/>
      </rPr>
      <t>2</t>
    </r>
    <r>
      <rPr>
        <b/>
        <sz val="16"/>
        <rFont val="Century"/>
        <family val="1"/>
      </rPr>
      <t xml:space="preserve"> emissions
(per household) </t>
    </r>
    <phoneticPr fontId="9"/>
  </si>
  <si>
    <t>Note) Emissions from international bunker are reported as reference and not included in national total.</t>
    <phoneticPr fontId="9"/>
  </si>
  <si>
    <t>廃棄物のエネルギー利用含む</t>
  </si>
  <si>
    <r>
      <rPr>
        <sz val="11"/>
        <rFont val="ＭＳ 明朝"/>
        <family val="1"/>
        <charset val="128"/>
      </rPr>
      <t>※</t>
    </r>
    <r>
      <rPr>
        <sz val="11"/>
        <rFont val="Century"/>
        <family val="1"/>
      </rPr>
      <t>3</t>
    </r>
    <r>
      <rPr>
        <sz val="11"/>
        <rFont val="ＭＳ 明朝"/>
        <family val="1"/>
        <charset val="128"/>
      </rPr>
      <t>：「廃棄物のエネルギー利用」は「</t>
    </r>
    <r>
      <rPr>
        <sz val="11"/>
        <rFont val="Century"/>
        <family val="1"/>
      </rPr>
      <t>5.</t>
    </r>
    <r>
      <rPr>
        <sz val="11"/>
        <rFont val="ＭＳ 明朝"/>
        <family val="1"/>
        <charset val="128"/>
      </rPr>
      <t>廃棄物」ではなく、「</t>
    </r>
    <r>
      <rPr>
        <sz val="11"/>
        <rFont val="Century"/>
        <family val="1"/>
      </rPr>
      <t>1.A.</t>
    </r>
    <r>
      <rPr>
        <sz val="11"/>
        <rFont val="ＭＳ 明朝"/>
        <family val="1"/>
        <charset val="128"/>
      </rPr>
      <t>燃料の燃焼」の各部門（</t>
    </r>
    <r>
      <rPr>
        <sz val="11"/>
        <rFont val="Century"/>
        <family val="1"/>
      </rPr>
      <t>1A1</t>
    </r>
    <r>
      <rPr>
        <sz val="11"/>
        <rFont val="Yu Gothic"/>
        <family val="1"/>
        <charset val="128"/>
      </rPr>
      <t>、</t>
    </r>
    <r>
      <rPr>
        <sz val="11"/>
        <rFont val="Century"/>
        <family val="1"/>
      </rPr>
      <t>1A2</t>
    </r>
    <r>
      <rPr>
        <sz val="11"/>
        <rFont val="ＭＳ 明朝"/>
        <family val="1"/>
        <charset val="128"/>
      </rPr>
      <t>及び</t>
    </r>
    <r>
      <rPr>
        <sz val="11"/>
        <rFont val="Century"/>
        <family val="1"/>
      </rPr>
      <t>1A4</t>
    </r>
    <r>
      <rPr>
        <sz val="11"/>
        <rFont val="ＭＳ 明朝"/>
        <family val="1"/>
        <charset val="128"/>
      </rPr>
      <t>の各部門）に振り分けられている（上表備考欄参照）。</t>
    </r>
    <rPh sb="20" eb="23">
      <t>ハイキブツ</t>
    </rPh>
    <rPh sb="34" eb="36">
      <t>ネンリョウ</t>
    </rPh>
    <rPh sb="37" eb="39">
      <t>ネンショウ</t>
    </rPh>
    <rPh sb="42" eb="44">
      <t>ブモン</t>
    </rPh>
    <rPh sb="73" eb="75">
      <t>ジョウヒョウ</t>
    </rPh>
    <rPh sb="74" eb="75">
      <t>ヒョウ</t>
    </rPh>
    <rPh sb="75" eb="77">
      <t>ビコウ</t>
    </rPh>
    <rPh sb="77" eb="78">
      <t>ラン</t>
    </rPh>
    <rPh sb="78" eb="80">
      <t>サンショウ</t>
    </rPh>
    <phoneticPr fontId="9"/>
  </si>
  <si>
    <t>Non-metallic minerals</t>
    <phoneticPr fontId="9"/>
  </si>
  <si>
    <t>*3: "Waste for energy purposes" is distributed to 1A1,1A2 and 1A4 of "1A fuel combustion" instead of "5 Waste" (refer to "Note" column in the table ).</t>
    <phoneticPr fontId="9"/>
  </si>
  <si>
    <t>最新年</t>
    <rPh sb="0" eb="3">
      <t>サイシンネン</t>
    </rPh>
    <phoneticPr fontId="9"/>
  </si>
  <si>
    <t>発電所・製油所等</t>
    <rPh sb="4" eb="7">
      <t>セイユジョ</t>
    </rPh>
    <rPh sb="7" eb="8">
      <t>トウ</t>
    </rPh>
    <phoneticPr fontId="9"/>
  </si>
  <si>
    <t>Electric Power Plant, Oil Refinery, etc.</t>
    <phoneticPr fontId="9"/>
  </si>
  <si>
    <t>石炭製品製造（コークス製造）</t>
    <phoneticPr fontId="9"/>
  </si>
  <si>
    <t>石油製品製造（石油精製）</t>
    <phoneticPr fontId="9"/>
  </si>
  <si>
    <t>地域熱供給（地域冷暖房）</t>
    <rPh sb="6" eb="8">
      <t>チイキ</t>
    </rPh>
    <rPh sb="8" eb="11">
      <t>レイダンボウ</t>
    </rPh>
    <phoneticPr fontId="9"/>
  </si>
  <si>
    <t>窯業･土石製品（セメント焼成等）</t>
    <rPh sb="0" eb="2">
      <t>ヨウギョウ</t>
    </rPh>
    <rPh sb="3" eb="5">
      <t>ドセキ</t>
    </rPh>
    <rPh sb="5" eb="7">
      <t>セイヒン</t>
    </rPh>
    <rPh sb="12" eb="14">
      <t>ショウセイ</t>
    </rPh>
    <rPh sb="14" eb="15">
      <t>トウ</t>
    </rPh>
    <phoneticPr fontId="0"/>
  </si>
  <si>
    <t>非鉄金属（銅精錬等）</t>
    <rPh sb="5" eb="6">
      <t>ドウ</t>
    </rPh>
    <rPh sb="6" eb="8">
      <t>セイレン</t>
    </rPh>
    <rPh sb="8" eb="9">
      <t>トウ</t>
    </rPh>
    <phoneticPr fontId="9"/>
  </si>
  <si>
    <t>City Gas</t>
    <phoneticPr fontId="9"/>
  </si>
  <si>
    <t>City Gas</t>
    <phoneticPr fontId="8"/>
  </si>
  <si>
    <t>温室効果ガス総排出量</t>
    <rPh sb="6" eb="7">
      <t>ソウ</t>
    </rPh>
    <phoneticPr fontId="8"/>
  </si>
  <si>
    <t>エネルギー転換部門
（発電所、製油所等）</t>
    <phoneticPr fontId="9"/>
  </si>
  <si>
    <t>Afforestation, reforestation</t>
    <phoneticPr fontId="9"/>
  </si>
  <si>
    <t>GDP *
(Expenditure approach, in real terms: chain-linked method [Benchmark year: 2015])</t>
    <phoneticPr fontId="9"/>
  </si>
  <si>
    <t>Public Power Generation</t>
    <phoneticPr fontId="9"/>
  </si>
  <si>
    <t>Crude Oil</t>
    <phoneticPr fontId="8"/>
  </si>
  <si>
    <t>*Reference: 
Cabinet Office, Government of Japan, "National Accounts"</t>
    <phoneticPr fontId="9"/>
  </si>
  <si>
    <t>Energy Transformation</t>
  </si>
  <si>
    <t>Energy Transformation</t>
    <phoneticPr fontId="9"/>
  </si>
  <si>
    <t>Energy Transformation
 (Oil Refinery, Electric Power Plant)</t>
    <phoneticPr fontId="9"/>
  </si>
  <si>
    <t>Energy Transformation</t>
    <phoneticPr fontId="9"/>
  </si>
  <si>
    <t>Energy Transformation*</t>
    <phoneticPr fontId="9"/>
  </si>
  <si>
    <t>業務他部門</t>
    <rPh sb="0" eb="2">
      <t>ギョウム</t>
    </rPh>
    <rPh sb="2" eb="3">
      <t>タ</t>
    </rPh>
    <rPh sb="3" eb="5">
      <t>ブモン</t>
    </rPh>
    <phoneticPr fontId="9"/>
  </si>
  <si>
    <t>Transportation</t>
    <phoneticPr fontId="9"/>
  </si>
  <si>
    <t>Energy Transformation
(Electric Power Plant, etc.)</t>
    <phoneticPr fontId="9"/>
  </si>
  <si>
    <t>Commercial Industry
(Commerce, Service, Office, etc.)</t>
    <phoneticPr fontId="9"/>
  </si>
  <si>
    <t>Transportation
(Cars, etc.)</t>
    <phoneticPr fontId="9"/>
  </si>
  <si>
    <t>Transportation</t>
    <phoneticPr fontId="9"/>
  </si>
  <si>
    <r>
      <t>Non energy related CO</t>
    </r>
    <r>
      <rPr>
        <b/>
        <vertAlign val="subscript"/>
        <sz val="11"/>
        <rFont val="Century"/>
        <family val="1"/>
      </rPr>
      <t>2</t>
    </r>
    <phoneticPr fontId="9"/>
  </si>
  <si>
    <r>
      <rPr>
        <sz val="11"/>
        <color rgb="FF000000"/>
        <rFont val="ＭＳ 明朝"/>
        <family val="1"/>
        <charset val="128"/>
      </rPr>
      <t>なお、この間接</t>
    </r>
    <r>
      <rPr>
        <sz val="11"/>
        <color indexed="8"/>
        <rFont val="Century"/>
        <family val="1"/>
      </rPr>
      <t>CO</t>
    </r>
    <r>
      <rPr>
        <vertAlign val="subscript"/>
        <sz val="11"/>
        <color rgb="FF000000"/>
        <rFont val="Century"/>
        <family val="1"/>
      </rPr>
      <t>2</t>
    </r>
    <r>
      <rPr>
        <sz val="11"/>
        <color rgb="FF000000"/>
        <rFont val="ＭＳ 明朝"/>
        <family val="1"/>
        <charset val="128"/>
      </rPr>
      <t>とは、電気・熱配分後排出量（</t>
    </r>
    <r>
      <rPr>
        <sz val="11"/>
        <color indexed="8"/>
        <rFont val="Century"/>
        <family val="1"/>
      </rPr>
      <t>2015</t>
    </r>
    <r>
      <rPr>
        <sz val="11"/>
        <color rgb="FF000000"/>
        <rFont val="ＭＳ 明朝"/>
        <family val="1"/>
        <charset val="128"/>
      </rPr>
      <t>年度速報値まで「間接排出量」と呼称）とは異なる。</t>
    </r>
    <phoneticPr fontId="9"/>
  </si>
  <si>
    <r>
      <rPr>
        <b/>
        <sz val="16"/>
        <rFont val="ＭＳ Ｐゴシック"/>
        <family val="3"/>
        <charset val="128"/>
      </rPr>
      <t>日本の温室効果ガス排出量データ（</t>
    </r>
    <r>
      <rPr>
        <b/>
        <sz val="16"/>
        <rFont val="Century"/>
        <family val="1"/>
      </rPr>
      <t>1990</t>
    </r>
    <r>
      <rPr>
        <b/>
        <sz val="16"/>
        <rFont val="ＭＳ Ｐゴシック"/>
        <family val="3"/>
        <charset val="128"/>
      </rPr>
      <t>～</t>
    </r>
    <r>
      <rPr>
        <b/>
        <sz val="16"/>
        <rFont val="Century"/>
        <family val="1"/>
      </rPr>
      <t>2020</t>
    </r>
    <r>
      <rPr>
        <b/>
        <sz val="16"/>
        <rFont val="ＭＳ Ｐゴシック"/>
        <family val="3"/>
        <charset val="128"/>
      </rPr>
      <t>年度）</t>
    </r>
    <phoneticPr fontId="9"/>
  </si>
  <si>
    <r>
      <t>2013</t>
    </r>
    <r>
      <rPr>
        <sz val="11"/>
        <color theme="0" tint="-0.499984740745262"/>
        <rFont val="ＭＳ 明朝"/>
        <family val="1"/>
        <charset val="128"/>
      </rPr>
      <t>年度比</t>
    </r>
    <r>
      <rPr>
        <sz val="11"/>
        <color theme="0" tint="-0.499984740745262"/>
        <rFont val="Century"/>
        <family val="1"/>
      </rPr>
      <t>-46%</t>
    </r>
    <phoneticPr fontId="9"/>
  </si>
  <si>
    <t>2013年度比　令和3年10月22日 地球温暖化対策計画</t>
    <rPh sb="4" eb="6">
      <t>ネンド</t>
    </rPh>
    <rPh sb="6" eb="7">
      <t>ヒ</t>
    </rPh>
    <phoneticPr fontId="9"/>
  </si>
  <si>
    <t>2013年度比　平成28年5月13日 地球温暖化対策計画</t>
    <rPh sb="8" eb="10">
      <t>ヘイセイ</t>
    </rPh>
    <rPh sb="12" eb="13">
      <t>ネン</t>
    </rPh>
    <rPh sb="14" eb="15">
      <t>ガツ</t>
    </rPh>
    <rPh sb="17" eb="18">
      <t>ニチ</t>
    </rPh>
    <rPh sb="19" eb="21">
      <t>チキュウ</t>
    </rPh>
    <rPh sb="21" eb="23">
      <t>オンダン</t>
    </rPh>
    <rPh sb="23" eb="24">
      <t>カ</t>
    </rPh>
    <rPh sb="24" eb="26">
      <t>タイサク</t>
    </rPh>
    <rPh sb="26" eb="28">
      <t>ケイカク</t>
    </rPh>
    <phoneticPr fontId="9"/>
  </si>
  <si>
    <r>
      <rPr>
        <sz val="10"/>
        <rFont val="ＭＳ Ｐ明朝"/>
        <family val="1"/>
        <charset val="128"/>
      </rPr>
      <t>農業</t>
    </r>
    <r>
      <rPr>
        <sz val="10"/>
        <rFont val="Century"/>
        <family val="1"/>
      </rPr>
      <t xml:space="preserve">
</t>
    </r>
    <r>
      <rPr>
        <sz val="10"/>
        <rFont val="ＭＳ Ｐ明朝"/>
        <family val="1"/>
        <charset val="128"/>
      </rPr>
      <t>（家畜の消化管内発酵、稲作等）</t>
    </r>
    <rPh sb="0" eb="2">
      <t>ノウギョウ</t>
    </rPh>
    <phoneticPr fontId="11"/>
  </si>
  <si>
    <t>1.Total</t>
    <phoneticPr fontId="9"/>
  </si>
  <si>
    <t>農業
 （家畜排せつ物の管理、
農用地の土壌等）</t>
    <phoneticPr fontId="9"/>
  </si>
  <si>
    <r>
      <rPr>
        <b/>
        <sz val="10"/>
        <color rgb="FFFF0000"/>
        <rFont val="ＭＳ 明朝"/>
        <family val="1"/>
        <charset val="128"/>
      </rPr>
      <t>隠しシート（公表時に非表示）</t>
    </r>
    <rPh sb="0" eb="1">
      <t>カク</t>
    </rPh>
    <rPh sb="6" eb="8">
      <t>コウヒョウ</t>
    </rPh>
    <rPh sb="8" eb="9">
      <t>ジ</t>
    </rPh>
    <rPh sb="10" eb="13">
      <t>ヒヒョウジ</t>
    </rPh>
    <phoneticPr fontId="9"/>
  </si>
  <si>
    <r>
      <t>2022年</t>
    </r>
    <r>
      <rPr>
        <sz val="10"/>
        <rFont val="ＭＳ Ｐ明朝"/>
        <family val="1"/>
        <charset val="128"/>
      </rPr>
      <t/>
    </r>
  </si>
  <si>
    <r>
      <rPr>
        <sz val="11"/>
        <color rgb="FF000000"/>
        <rFont val="Segoe UI Symbol"/>
        <family val="1"/>
      </rPr>
      <t>■</t>
    </r>
    <r>
      <rPr>
        <sz val="11"/>
        <color indexed="8"/>
        <rFont val="ＭＳ 明朝"/>
        <family val="1"/>
        <charset val="128"/>
      </rPr>
      <t>地球温暖化係数（</t>
    </r>
    <r>
      <rPr>
        <sz val="11"/>
        <color indexed="8"/>
        <rFont val="Century"/>
        <family val="1"/>
      </rPr>
      <t>GWP</t>
    </r>
    <r>
      <rPr>
        <sz val="11"/>
        <color rgb="FF000000"/>
        <rFont val="ＭＳ 明朝"/>
        <family val="1"/>
        <charset val="128"/>
      </rPr>
      <t>）</t>
    </r>
    <r>
      <rPr>
        <sz val="11"/>
        <color indexed="8"/>
        <rFont val="Century"/>
        <family val="1"/>
      </rPr>
      <t xml:space="preserve">: </t>
    </r>
    <r>
      <rPr>
        <sz val="11"/>
        <color indexed="8"/>
        <rFont val="ＭＳ 明朝"/>
        <family val="1"/>
        <charset val="128"/>
      </rPr>
      <t>時間枠＝</t>
    </r>
    <r>
      <rPr>
        <sz val="11"/>
        <color indexed="8"/>
        <rFont val="Century"/>
        <family val="1"/>
      </rPr>
      <t>100</t>
    </r>
    <r>
      <rPr>
        <sz val="11"/>
        <color indexed="8"/>
        <rFont val="ＭＳ 明朝"/>
        <family val="1"/>
        <charset val="128"/>
      </rPr>
      <t>年</t>
    </r>
    <rPh sb="1" eb="3">
      <t>チキュウ</t>
    </rPh>
    <rPh sb="3" eb="6">
      <t>オンダンカ</t>
    </rPh>
    <rPh sb="6" eb="8">
      <t>ケイスウ</t>
    </rPh>
    <rPh sb="15" eb="18">
      <t>ジカンワク</t>
    </rPh>
    <rPh sb="22" eb="23">
      <t>ネン</t>
    </rPh>
    <phoneticPr fontId="9"/>
  </si>
  <si>
    <r>
      <t xml:space="preserve"> </t>
    </r>
    <r>
      <rPr>
        <sz val="11"/>
        <rFont val="ＭＳ 明朝"/>
        <family val="1"/>
        <charset val="128"/>
      </rPr>
      <t>※参考：　</t>
    </r>
    <r>
      <rPr>
        <sz val="11"/>
        <rFont val="Century"/>
        <family val="1"/>
      </rPr>
      <t>2012</t>
    </r>
    <r>
      <rPr>
        <sz val="11"/>
        <rFont val="ＭＳ 明朝"/>
        <family val="1"/>
        <charset val="128"/>
      </rPr>
      <t>年度確報値以前は、</t>
    </r>
    <r>
      <rPr>
        <sz val="11"/>
        <rFont val="Century"/>
        <family val="1"/>
      </rPr>
      <t>IPCC</t>
    </r>
    <r>
      <rPr>
        <sz val="11"/>
        <rFont val="ＭＳ 明朝"/>
        <family val="1"/>
        <charset val="128"/>
      </rPr>
      <t>第二次評価報告書（</t>
    </r>
    <r>
      <rPr>
        <sz val="11"/>
        <rFont val="Century"/>
        <family val="1"/>
      </rPr>
      <t>1995</t>
    </r>
    <r>
      <rPr>
        <sz val="11"/>
        <rFont val="ＭＳ 明朝"/>
        <family val="1"/>
        <charset val="128"/>
      </rPr>
      <t>）に記載の地球温暖化係数を使用していた。</t>
    </r>
    <rPh sb="2" eb="4">
      <t>サンコウ</t>
    </rPh>
    <rPh sb="10" eb="12">
      <t>ネンド</t>
    </rPh>
    <rPh sb="12" eb="14">
      <t>カクホウ</t>
    </rPh>
    <rPh sb="14" eb="15">
      <t>チ</t>
    </rPh>
    <rPh sb="15" eb="17">
      <t>イゼン</t>
    </rPh>
    <rPh sb="23" eb="24">
      <t>ダイ</t>
    </rPh>
    <rPh sb="24" eb="26">
      <t>ニジ</t>
    </rPh>
    <rPh sb="26" eb="28">
      <t>ヒョウカ</t>
    </rPh>
    <rPh sb="28" eb="31">
      <t>ホウコクショ</t>
    </rPh>
    <rPh sb="38" eb="40">
      <t>キサイ</t>
    </rPh>
    <rPh sb="41" eb="43">
      <t>チキュウ</t>
    </rPh>
    <rPh sb="43" eb="46">
      <t>オンダンカ</t>
    </rPh>
    <rPh sb="46" eb="48">
      <t>ケイスウ</t>
    </rPh>
    <rPh sb="49" eb="51">
      <t>シヨウ</t>
    </rPh>
    <phoneticPr fontId="9"/>
  </si>
  <si>
    <t>製造業（上記を除く）</t>
    <rPh sb="0" eb="2">
      <t>セイゾウ</t>
    </rPh>
    <rPh sb="2" eb="3">
      <t>ギョウ</t>
    </rPh>
    <rPh sb="4" eb="6">
      <t>ジョウキ</t>
    </rPh>
    <rPh sb="7" eb="8">
      <t>ノゾ</t>
    </rPh>
    <phoneticPr fontId="9"/>
  </si>
  <si>
    <t>製造業（上記を除く）</t>
    <rPh sb="0" eb="3">
      <t>セイゾウギョウ</t>
    </rPh>
    <rPh sb="4" eb="6">
      <t>ジョウキ</t>
    </rPh>
    <rPh sb="7" eb="8">
      <t>ノゾ</t>
    </rPh>
    <phoneticPr fontId="0"/>
  </si>
  <si>
    <r>
      <t>CO</t>
    </r>
    <r>
      <rPr>
        <b/>
        <vertAlign val="subscript"/>
        <sz val="16"/>
        <rFont val="Century"/>
        <family val="1"/>
      </rPr>
      <t xml:space="preserve">2 </t>
    </r>
    <r>
      <rPr>
        <b/>
        <sz val="16"/>
        <rFont val="ＭＳ Ｐゴシック"/>
        <family val="3"/>
        <charset val="128"/>
      </rPr>
      <t>の部門別排出量【電気・熱配分前】（簡約表）</t>
    </r>
    <phoneticPr fontId="9"/>
  </si>
  <si>
    <r>
      <t>CO</t>
    </r>
    <r>
      <rPr>
        <b/>
        <vertAlign val="subscript"/>
        <sz val="16"/>
        <rFont val="Century"/>
        <family val="1"/>
      </rPr>
      <t xml:space="preserve">2 </t>
    </r>
    <r>
      <rPr>
        <b/>
        <sz val="16"/>
        <rFont val="ＭＳ Ｐゴシック"/>
        <family val="3"/>
        <charset val="128"/>
      </rPr>
      <t>の部門別排出量のシェア（電気・熱配分前後のシェア）</t>
    </r>
    <rPh sb="16" eb="18">
      <t>デンキ</t>
    </rPh>
    <rPh sb="19" eb="20">
      <t>ネツ</t>
    </rPh>
    <rPh sb="20" eb="22">
      <t>ハイブン</t>
    </rPh>
    <rPh sb="22" eb="24">
      <t>ゼンゴ</t>
    </rPh>
    <phoneticPr fontId="9"/>
  </si>
  <si>
    <r>
      <rPr>
        <b/>
        <sz val="16"/>
        <rFont val="ＭＳ Ｐゴシック"/>
        <family val="3"/>
        <charset val="128"/>
      </rPr>
      <t xml:space="preserve">エネルギー起源
</t>
    </r>
    <r>
      <rPr>
        <b/>
        <sz val="16"/>
        <rFont val="Century"/>
        <family val="1"/>
      </rPr>
      <t>CO</t>
    </r>
    <r>
      <rPr>
        <b/>
        <vertAlign val="subscript"/>
        <sz val="16"/>
        <rFont val="Century"/>
        <family val="1"/>
      </rPr>
      <t xml:space="preserve">2 </t>
    </r>
    <r>
      <rPr>
        <b/>
        <sz val="16"/>
        <rFont val="ＭＳ Ｐゴシック"/>
        <family val="3"/>
        <charset val="128"/>
      </rPr>
      <t>排出量
（燃料種別）</t>
    </r>
    <rPh sb="5" eb="7">
      <t>キゲン</t>
    </rPh>
    <phoneticPr fontId="9"/>
  </si>
  <si>
    <r>
      <t>F</t>
    </r>
    <r>
      <rPr>
        <b/>
        <sz val="16"/>
        <rFont val="Times New Roman"/>
        <family val="1"/>
      </rPr>
      <t>-</t>
    </r>
    <r>
      <rPr>
        <b/>
        <sz val="16"/>
        <rFont val="Century"/>
        <family val="1"/>
      </rPr>
      <t>gas</t>
    </r>
    <r>
      <rPr>
        <b/>
        <vertAlign val="subscript"/>
        <sz val="16"/>
        <rFont val="Century"/>
        <family val="1"/>
      </rPr>
      <t xml:space="preserve"> </t>
    </r>
    <r>
      <rPr>
        <b/>
        <sz val="16"/>
        <rFont val="Century"/>
        <family val="1"/>
      </rPr>
      <t>(HFCs,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xml:space="preserve">) </t>
    </r>
    <r>
      <rPr>
        <b/>
        <sz val="16"/>
        <rFont val="ＭＳ Ｐゴシック"/>
        <family val="3"/>
        <charset val="128"/>
      </rPr>
      <t>排出量</t>
    </r>
    <phoneticPr fontId="9"/>
  </si>
  <si>
    <r>
      <rPr>
        <b/>
        <sz val="16"/>
        <rFont val="ＭＳ Ｐゴシック"/>
        <family val="3"/>
        <charset val="128"/>
      </rPr>
      <t>家庭における</t>
    </r>
    <r>
      <rPr>
        <b/>
        <sz val="16"/>
        <rFont val="Century"/>
        <family val="1"/>
      </rPr>
      <t>CO</t>
    </r>
    <r>
      <rPr>
        <b/>
        <vertAlign val="subscript"/>
        <sz val="16"/>
        <rFont val="Century"/>
        <family val="1"/>
      </rPr>
      <t xml:space="preserve">2 </t>
    </r>
    <r>
      <rPr>
        <b/>
        <sz val="16"/>
        <rFont val="ＭＳ Ｐゴシック"/>
        <family val="3"/>
        <charset val="128"/>
      </rPr>
      <t>排出量（世帯あたり）</t>
    </r>
    <phoneticPr fontId="9"/>
  </si>
  <si>
    <r>
      <rPr>
        <b/>
        <sz val="16"/>
        <rFont val="ＭＳ Ｐゴシック"/>
        <family val="3"/>
        <charset val="128"/>
      </rPr>
      <t>家庭における</t>
    </r>
    <r>
      <rPr>
        <b/>
        <sz val="16"/>
        <rFont val="Century"/>
        <family val="1"/>
      </rPr>
      <t>CO</t>
    </r>
    <r>
      <rPr>
        <b/>
        <vertAlign val="subscript"/>
        <sz val="16"/>
        <rFont val="Century"/>
        <family val="1"/>
      </rPr>
      <t xml:space="preserve">2 </t>
    </r>
    <r>
      <rPr>
        <b/>
        <sz val="16"/>
        <rFont val="ＭＳ Ｐゴシック"/>
        <family val="3"/>
        <charset val="128"/>
      </rPr>
      <t>排出量（一人あたり）</t>
    </r>
    <phoneticPr fontId="9"/>
  </si>
  <si>
    <r>
      <rPr>
        <b/>
        <sz val="16"/>
        <rFont val="ＭＳ Ｐゴシック"/>
        <family val="3"/>
        <charset val="128"/>
      </rPr>
      <t>国際バンカー油起源の</t>
    </r>
    <r>
      <rPr>
        <b/>
        <sz val="16"/>
        <rFont val="Century"/>
        <family val="1"/>
      </rPr>
      <t xml:space="preserve">GHG </t>
    </r>
    <r>
      <rPr>
        <b/>
        <sz val="16"/>
        <rFont val="ＭＳ Ｐゴシック"/>
        <family val="3"/>
        <charset val="128"/>
      </rPr>
      <t>排出量の推移　【参考値】</t>
    </r>
    <rPh sb="22" eb="24">
      <t>サンコウ</t>
    </rPh>
    <rPh sb="24" eb="25">
      <t>チ</t>
    </rPh>
    <phoneticPr fontId="9"/>
  </si>
  <si>
    <r>
      <rPr>
        <b/>
        <sz val="16"/>
        <rFont val="ＭＳ Ｐゴシック"/>
        <family val="3"/>
        <charset val="128"/>
      </rPr>
      <t>【参考】</t>
    </r>
    <r>
      <rPr>
        <b/>
        <sz val="16"/>
        <rFont val="Century"/>
        <family val="1"/>
      </rPr>
      <t>UNFCCC</t>
    </r>
    <r>
      <rPr>
        <b/>
        <sz val="16"/>
        <rFont val="ＭＳ Ｐゴシック"/>
        <family val="3"/>
        <charset val="128"/>
      </rPr>
      <t>に提出された</t>
    </r>
    <r>
      <rPr>
        <b/>
        <sz val="16"/>
        <rFont val="Century"/>
        <family val="1"/>
      </rPr>
      <t>CRF</t>
    </r>
    <r>
      <rPr>
        <b/>
        <sz val="16"/>
        <rFont val="ＭＳ Ｐゴシック"/>
        <family val="3"/>
        <charset val="128"/>
      </rPr>
      <t>及び</t>
    </r>
    <r>
      <rPr>
        <b/>
        <sz val="16"/>
        <rFont val="Century"/>
        <family val="1"/>
      </rPr>
      <t>NIR</t>
    </r>
    <r>
      <rPr>
        <b/>
        <sz val="16"/>
        <rFont val="ＭＳ Ｐゴシック"/>
        <family val="3"/>
        <charset val="128"/>
      </rPr>
      <t>に記載されている部門別</t>
    </r>
    <r>
      <rPr>
        <b/>
        <sz val="16"/>
        <rFont val="Century"/>
        <family val="1"/>
      </rPr>
      <t>CO</t>
    </r>
    <r>
      <rPr>
        <b/>
        <vertAlign val="subscript"/>
        <sz val="16"/>
        <rFont val="Century"/>
        <family val="1"/>
      </rPr>
      <t xml:space="preserve">2 </t>
    </r>
    <r>
      <rPr>
        <b/>
        <sz val="16"/>
        <rFont val="ＭＳ Ｐゴシック"/>
        <family val="3"/>
        <charset val="128"/>
      </rPr>
      <t>排出吸収量</t>
    </r>
    <rPh sb="1" eb="3">
      <t>サンコウ</t>
    </rPh>
    <rPh sb="11" eb="13">
      <t>テイシュツ</t>
    </rPh>
    <rPh sb="19" eb="20">
      <t>オヨ</t>
    </rPh>
    <rPh sb="25" eb="27">
      <t>キサイ</t>
    </rPh>
    <rPh sb="32" eb="34">
      <t>ブモン</t>
    </rPh>
    <rPh sb="34" eb="35">
      <t>ベツ</t>
    </rPh>
    <rPh sb="39" eb="41">
      <t>ハイシュツ</t>
    </rPh>
    <rPh sb="41" eb="43">
      <t>キュウシュウ</t>
    </rPh>
    <rPh sb="43" eb="44">
      <t>リョウ</t>
    </rPh>
    <phoneticPr fontId="9"/>
  </si>
  <si>
    <r>
      <rPr>
        <sz val="11"/>
        <color rgb="FF000000"/>
        <rFont val="ＭＳ 明朝"/>
        <family val="1"/>
        <charset val="128"/>
      </rPr>
      <t>■二酸化炭素の排出量における排出区分（分野・部門）について</t>
    </r>
    <rPh sb="0" eb="29">
      <t>チュウイジコウ</t>
    </rPh>
    <phoneticPr fontId="9"/>
  </si>
  <si>
    <r>
      <rPr>
        <sz val="11"/>
        <color rgb="FF000000"/>
        <rFont val="ＭＳ 明朝"/>
        <family val="1"/>
        <charset val="128"/>
      </rPr>
      <t>○</t>
    </r>
    <phoneticPr fontId="9"/>
  </si>
  <si>
    <r>
      <rPr>
        <sz val="11"/>
        <color indexed="8"/>
        <rFont val="ＭＳ 明朝"/>
        <family val="1"/>
        <charset val="128"/>
      </rPr>
      <t>エネルギー起源二酸化炭素</t>
    </r>
    <phoneticPr fontId="9"/>
  </si>
  <si>
    <r>
      <rPr>
        <sz val="11"/>
        <color rgb="FF000000"/>
        <rFont val="ＭＳ 明朝"/>
        <family val="1"/>
        <charset val="128"/>
      </rPr>
      <t>「総合エネルギー統計」に準じて、化石燃料の燃焼による</t>
    </r>
    <r>
      <rPr>
        <sz val="11"/>
        <color rgb="FF000000"/>
        <rFont val="Century"/>
        <family val="1"/>
      </rPr>
      <t>CO</t>
    </r>
    <r>
      <rPr>
        <vertAlign val="subscript"/>
        <sz val="11"/>
        <color rgb="FF000000"/>
        <rFont val="Century"/>
        <family val="1"/>
      </rPr>
      <t>2</t>
    </r>
    <r>
      <rPr>
        <sz val="11"/>
        <color rgb="FF000000"/>
        <rFont val="ＭＳ 明朝"/>
        <family val="1"/>
        <charset val="128"/>
      </rPr>
      <t>排出量を部門（あるいはさらにその細分類）ごとに示している。</t>
    </r>
    <phoneticPr fontId="9"/>
  </si>
  <si>
    <r>
      <rPr>
        <sz val="11"/>
        <color indexed="8"/>
        <rFont val="ＭＳ 明朝"/>
        <family val="1"/>
        <charset val="128"/>
      </rPr>
      <t>【電気・熱配分前排出量】と【電気・熱配分後排出量】の二通りの値があり、両者の違いは、発電や熱の生産のための化石燃料の燃焼による排出量を、</t>
    </r>
    <rPh sb="35" eb="37">
      <t>リョウシャ</t>
    </rPh>
    <rPh sb="38" eb="39">
      <t>チガ</t>
    </rPh>
    <rPh sb="42" eb="44">
      <t>ハツデン</t>
    </rPh>
    <rPh sb="45" eb="46">
      <t>ネツ</t>
    </rPh>
    <rPh sb="47" eb="49">
      <t>セイサン</t>
    </rPh>
    <phoneticPr fontId="9"/>
  </si>
  <si>
    <r>
      <rPr>
        <sz val="11"/>
        <color rgb="FF000000"/>
        <rFont val="ＭＳ 明朝"/>
        <family val="1"/>
        <charset val="128"/>
      </rPr>
      <t>どの部門に配分するか、という点にある。</t>
    </r>
    <phoneticPr fontId="9"/>
  </si>
  <si>
    <r>
      <rPr>
        <sz val="11"/>
        <rFont val="ＭＳ 明朝"/>
        <family val="1"/>
        <charset val="128"/>
      </rPr>
      <t xml:space="preserve">【電気・熱配分前排出量】は、発電や熱の生産に伴う排出量を、その電力や熱の生産者からの排出として計上した値。
</t>
    </r>
    <rPh sb="48" eb="49">
      <t>ジョウ</t>
    </rPh>
    <phoneticPr fontId="9"/>
  </si>
  <si>
    <r>
      <rPr>
        <sz val="11"/>
        <color indexed="8"/>
        <rFont val="ＭＳ 明朝"/>
        <family val="1"/>
        <charset val="128"/>
      </rPr>
      <t>（電力会社の発電に伴う排出量や熱供給事業者の熱生産による排出量はエネルギー転換部門に、自家用発電や</t>
    </r>
    <phoneticPr fontId="9"/>
  </si>
  <si>
    <r>
      <rPr>
        <sz val="11"/>
        <color rgb="FF000000"/>
        <rFont val="ＭＳ 明朝"/>
        <family val="1"/>
        <charset val="128"/>
      </rPr>
      <t>自家用蒸気発生に伴う排出量は産業または業務他部門に計上。）</t>
    </r>
    <phoneticPr fontId="9"/>
  </si>
  <si>
    <r>
      <rPr>
        <sz val="11"/>
        <color indexed="8"/>
        <rFont val="ＭＳ 明朝"/>
        <family val="1"/>
        <charset val="128"/>
      </rPr>
      <t>【電気・熱配分後排出量】は、発電や熱の生産に伴う排出量を、電力や熱の消費量に応じて各部門に配分した後の値。</t>
    </r>
    <rPh sb="41" eb="42">
      <t>カク</t>
    </rPh>
    <phoneticPr fontId="9"/>
  </si>
  <si>
    <r>
      <rPr>
        <sz val="11"/>
        <color indexed="8"/>
        <rFont val="ＭＳ 明朝"/>
        <family val="1"/>
        <charset val="128"/>
      </rPr>
      <t>非エネルギー起源二酸化炭素</t>
    </r>
    <rPh sb="0" eb="1">
      <t>ヒ</t>
    </rPh>
    <phoneticPr fontId="9"/>
  </si>
  <si>
    <r>
      <rPr>
        <sz val="11"/>
        <color theme="1"/>
        <rFont val="ＭＳ 明朝"/>
        <family val="1"/>
        <charset val="128"/>
      </rPr>
      <t>カーボンニュートラルの観点から計上対象外とする。</t>
    </r>
    <phoneticPr fontId="9"/>
  </si>
  <si>
    <r>
      <rPr>
        <sz val="11"/>
        <color rgb="FF000000"/>
        <rFont val="ＭＳ 明朝"/>
        <family val="1"/>
        <charset val="128"/>
      </rPr>
      <t>■注意事項</t>
    </r>
    <rPh sb="1" eb="5">
      <t>チュウイジコウチュウイジコウ</t>
    </rPh>
    <phoneticPr fontId="9"/>
  </si>
  <si>
    <r>
      <rPr>
        <sz val="11"/>
        <color indexed="8"/>
        <rFont val="ＭＳ 明朝"/>
        <family val="1"/>
        <charset val="128"/>
      </rPr>
      <t>１．</t>
    </r>
    <phoneticPr fontId="9"/>
  </si>
  <si>
    <r>
      <rPr>
        <sz val="11"/>
        <color indexed="8"/>
        <rFont val="ＭＳ 明朝"/>
        <family val="1"/>
        <charset val="128"/>
      </rPr>
      <t>特に断りのない限り、各排出量に</t>
    </r>
    <r>
      <rPr>
        <sz val="11"/>
        <color indexed="8"/>
        <rFont val="Century"/>
        <family val="1"/>
      </rPr>
      <t>LULUCF</t>
    </r>
    <r>
      <rPr>
        <sz val="11"/>
        <color indexed="8"/>
        <rFont val="ＭＳ 明朝"/>
        <family val="1"/>
        <charset val="128"/>
      </rPr>
      <t>（土地利用、土地利用変化及び林業）分野の排出・吸収量は含まれていない。</t>
    </r>
    <phoneticPr fontId="9"/>
  </si>
  <si>
    <r>
      <rPr>
        <sz val="11"/>
        <color indexed="8"/>
        <rFont val="ＭＳ 明朝"/>
        <family val="1"/>
        <charset val="128"/>
      </rPr>
      <t>２．</t>
    </r>
    <phoneticPr fontId="9"/>
  </si>
  <si>
    <r>
      <rPr>
        <sz val="11"/>
        <color rgb="FF000000"/>
        <rFont val="ＭＳ 明朝"/>
        <family val="1"/>
        <charset val="128"/>
      </rPr>
      <t>化石燃料の燃焼以外からの</t>
    </r>
    <r>
      <rPr>
        <sz val="11"/>
        <color indexed="8"/>
        <rFont val="Century"/>
        <family val="1"/>
      </rPr>
      <t>CO</t>
    </r>
    <r>
      <rPr>
        <vertAlign val="subscript"/>
        <sz val="11"/>
        <color rgb="FF000000"/>
        <rFont val="Century"/>
        <family val="1"/>
      </rPr>
      <t>2</t>
    </r>
    <r>
      <rPr>
        <sz val="11"/>
        <color rgb="FF000000"/>
        <rFont val="ＭＳ 明朝"/>
        <family val="1"/>
        <charset val="128"/>
      </rPr>
      <t>排出のことを指し、主に、工業プロセス及び製品の使用分野、廃棄物分野（廃棄物のエネルギー利用含む）からの排出を示している。</t>
    </r>
    <phoneticPr fontId="9"/>
  </si>
  <si>
    <r>
      <rPr>
        <sz val="11"/>
        <color rgb="FF000000"/>
        <rFont val="ＭＳ 明朝"/>
        <family val="1"/>
        <charset val="128"/>
      </rPr>
      <t>その他に、間接</t>
    </r>
    <r>
      <rPr>
        <sz val="11"/>
        <color indexed="8"/>
        <rFont val="Century"/>
        <family val="1"/>
      </rPr>
      <t>CO</t>
    </r>
    <r>
      <rPr>
        <vertAlign val="subscript"/>
        <sz val="11"/>
        <color rgb="FF000000"/>
        <rFont val="Century"/>
        <family val="1"/>
      </rPr>
      <t>2</t>
    </r>
    <r>
      <rPr>
        <sz val="11"/>
        <color rgb="FF000000"/>
        <rFont val="ＭＳ 明朝"/>
        <family val="1"/>
        <charset val="128"/>
      </rPr>
      <t>、農業分野、燃料からの漏出等からの排出を含む。</t>
    </r>
    <phoneticPr fontId="9"/>
  </si>
  <si>
    <t>非エネルギー起源</t>
    <rPh sb="0" eb="1">
      <t>ヒ</t>
    </rPh>
    <rPh sb="6" eb="8">
      <t>キゲン</t>
    </rPh>
    <phoneticPr fontId="8"/>
  </si>
  <si>
    <r>
      <rPr>
        <sz val="11"/>
        <color indexed="8"/>
        <rFont val="ＭＳ 明朝"/>
        <family val="1"/>
        <charset val="128"/>
      </rPr>
      <t>一酸化炭素（</t>
    </r>
    <r>
      <rPr>
        <sz val="11"/>
        <color indexed="8"/>
        <rFont val="Century"/>
        <family val="1"/>
      </rPr>
      <t>CO</t>
    </r>
    <r>
      <rPr>
        <sz val="11"/>
        <color indexed="8"/>
        <rFont val="ＭＳ 明朝"/>
        <family val="1"/>
        <charset val="128"/>
      </rPr>
      <t>）、メタン（</t>
    </r>
    <r>
      <rPr>
        <sz val="11"/>
        <color indexed="8"/>
        <rFont val="Century"/>
        <family val="1"/>
      </rPr>
      <t>CH</t>
    </r>
    <r>
      <rPr>
        <vertAlign val="subscript"/>
        <sz val="11"/>
        <color rgb="FF000000"/>
        <rFont val="Century"/>
        <family val="1"/>
      </rPr>
      <t>4</t>
    </r>
    <r>
      <rPr>
        <sz val="11"/>
        <color indexed="8"/>
        <rFont val="ＭＳ 明朝"/>
        <family val="1"/>
        <charset val="128"/>
      </rPr>
      <t>）、及び非メタン揮発性有機化合物（</t>
    </r>
    <r>
      <rPr>
        <sz val="11"/>
        <color indexed="8"/>
        <rFont val="Century"/>
        <family val="1"/>
      </rPr>
      <t>NMVOC</t>
    </r>
    <r>
      <rPr>
        <sz val="11"/>
        <color indexed="8"/>
        <rFont val="ＭＳ 明朝"/>
        <family val="1"/>
        <charset val="128"/>
      </rPr>
      <t>）は長期的には大気中で酸化されて</t>
    </r>
    <r>
      <rPr>
        <sz val="11"/>
        <color indexed="8"/>
        <rFont val="Century"/>
        <family val="1"/>
      </rPr>
      <t>CO</t>
    </r>
    <r>
      <rPr>
        <vertAlign val="subscript"/>
        <sz val="11"/>
        <color rgb="FF000000"/>
        <rFont val="Century"/>
        <family val="1"/>
      </rPr>
      <t>2</t>
    </r>
    <r>
      <rPr>
        <sz val="11"/>
        <color indexed="8"/>
        <rFont val="ＭＳ 明朝"/>
        <family val="1"/>
        <charset val="128"/>
      </rPr>
      <t>に変換される。</t>
    </r>
    <phoneticPr fontId="9"/>
  </si>
  <si>
    <r>
      <t>2020</t>
    </r>
    <r>
      <rPr>
        <sz val="14"/>
        <rFont val="ＭＳ 明朝"/>
        <family val="1"/>
        <charset val="128"/>
      </rPr>
      <t>年度</t>
    </r>
    <rPh sb="4" eb="5">
      <t>ネン</t>
    </rPh>
    <rPh sb="5" eb="6">
      <t>ド</t>
    </rPh>
    <phoneticPr fontId="9"/>
  </si>
  <si>
    <r>
      <t>2020</t>
    </r>
    <r>
      <rPr>
        <sz val="14"/>
        <rFont val="ＭＳ Ｐ明朝"/>
        <family val="1"/>
        <charset val="128"/>
      </rPr>
      <t>年度</t>
    </r>
    <rPh sb="4" eb="6">
      <t>ネンド</t>
    </rPh>
    <phoneticPr fontId="9"/>
  </si>
  <si>
    <r>
      <t>Non-Energy-related CO</t>
    </r>
    <r>
      <rPr>
        <vertAlign val="subscript"/>
        <sz val="11"/>
        <rFont val="Century"/>
        <family val="1"/>
      </rPr>
      <t>2</t>
    </r>
    <phoneticPr fontId="8"/>
  </si>
  <si>
    <t>FY2020</t>
    <phoneticPr fontId="9"/>
  </si>
  <si>
    <t>　　　　企業利用寄与他</t>
    <rPh sb="10" eb="11">
      <t>ホカ</t>
    </rPh>
    <phoneticPr fontId="9"/>
  </si>
  <si>
    <t>Total GHG emissions</t>
    <phoneticPr fontId="9"/>
  </si>
  <si>
    <t>Total GHG emissions</t>
    <phoneticPr fontId="8"/>
  </si>
  <si>
    <r>
      <t xml:space="preserve">1.A.2. </t>
    </r>
    <r>
      <rPr>
        <sz val="11"/>
        <rFont val="ＭＳ 明朝"/>
        <family val="1"/>
        <charset val="128"/>
      </rPr>
      <t>製造業・建設業</t>
    </r>
    <phoneticPr fontId="9"/>
  </si>
  <si>
    <t>⃝</t>
    <phoneticPr fontId="9"/>
  </si>
  <si>
    <r>
      <t>Energy-related CO</t>
    </r>
    <r>
      <rPr>
        <vertAlign val="subscript"/>
        <sz val="11"/>
        <color rgb="FF000000"/>
        <rFont val="Century"/>
        <family val="1"/>
      </rPr>
      <t>2</t>
    </r>
    <phoneticPr fontId="9"/>
  </si>
  <si>
    <r>
      <t>Non energy-related CO</t>
    </r>
    <r>
      <rPr>
        <vertAlign val="subscript"/>
        <sz val="11"/>
        <color rgb="FF000000"/>
        <rFont val="Century"/>
        <family val="1"/>
      </rPr>
      <t>2</t>
    </r>
    <phoneticPr fontId="9"/>
  </si>
  <si>
    <t>食品加工･飲料・たばこ</t>
    <rPh sb="0" eb="2">
      <t>ショクヒン</t>
    </rPh>
    <rPh sb="2" eb="4">
      <t>カコウ</t>
    </rPh>
    <rPh sb="5" eb="7">
      <t>インリョウ</t>
    </rPh>
    <phoneticPr fontId="7"/>
  </si>
  <si>
    <t>国内航空</t>
    <rPh sb="0" eb="2">
      <t>コクナイ</t>
    </rPh>
    <rPh sb="2" eb="4">
      <t>コウクウ</t>
    </rPh>
    <phoneticPr fontId="9"/>
  </si>
  <si>
    <t>国内船舶</t>
    <rPh sb="0" eb="2">
      <t>コクナイ</t>
    </rPh>
    <rPh sb="2" eb="4">
      <t>センパク</t>
    </rPh>
    <phoneticPr fontId="9"/>
  </si>
  <si>
    <t>発電・熱供給</t>
    <rPh sb="0" eb="2">
      <t>ハツデン</t>
    </rPh>
    <rPh sb="3" eb="4">
      <t>ネツ</t>
    </rPh>
    <rPh sb="4" eb="6">
      <t>キョウキュウ</t>
    </rPh>
    <phoneticPr fontId="7"/>
  </si>
  <si>
    <t>石油精製</t>
    <rPh sb="0" eb="2">
      <t>セキユ</t>
    </rPh>
    <rPh sb="2" eb="4">
      <t>セイセイ</t>
    </rPh>
    <phoneticPr fontId="7"/>
  </si>
  <si>
    <t>固体燃料製造等</t>
    <rPh sb="0" eb="2">
      <t>コタイ</t>
    </rPh>
    <rPh sb="2" eb="4">
      <t>ネンリョウ</t>
    </rPh>
    <rPh sb="4" eb="6">
      <t>セイゾウ</t>
    </rPh>
    <rPh sb="6" eb="7">
      <t>トウ</t>
    </rPh>
    <phoneticPr fontId="7"/>
  </si>
  <si>
    <t>パルプ･紙・印刷</t>
    <rPh sb="6" eb="8">
      <t>インサツ</t>
    </rPh>
    <phoneticPr fontId="2"/>
  </si>
  <si>
    <t>窯業土石</t>
    <rPh sb="0" eb="2">
      <t>ヨウギョウ</t>
    </rPh>
    <rPh sb="2" eb="4">
      <t>ドセキ</t>
    </rPh>
    <phoneticPr fontId="9"/>
  </si>
  <si>
    <t>道路輸送</t>
    <rPh sb="0" eb="4">
      <t>ドウロユソウ</t>
    </rPh>
    <phoneticPr fontId="2"/>
  </si>
  <si>
    <r>
      <t xml:space="preserve">1.A.4. </t>
    </r>
    <r>
      <rPr>
        <sz val="11"/>
        <rFont val="ＭＳ 明朝"/>
        <family val="1"/>
        <charset val="128"/>
      </rPr>
      <t>その他部門</t>
    </r>
    <rPh sb="9" eb="10">
      <t>タ</t>
    </rPh>
    <rPh sb="10" eb="12">
      <t>ブモン</t>
    </rPh>
    <phoneticPr fontId="9"/>
  </si>
  <si>
    <t>電気ガス熱供給水道業</t>
    <phoneticPr fontId="9"/>
  </si>
  <si>
    <r>
      <rPr>
        <sz val="11"/>
        <color rgb="FF000000"/>
        <rFont val="Segoe UI Symbol"/>
        <family val="1"/>
      </rPr>
      <t>■</t>
    </r>
    <r>
      <rPr>
        <sz val="11"/>
        <color indexed="8"/>
        <rFont val="Century"/>
        <family val="1"/>
      </rPr>
      <t>Regarding CO</t>
    </r>
    <r>
      <rPr>
        <vertAlign val="subscript"/>
        <sz val="11"/>
        <color rgb="FF000000"/>
        <rFont val="Century"/>
        <family val="1"/>
      </rPr>
      <t>2</t>
    </r>
    <r>
      <rPr>
        <sz val="11"/>
        <color indexed="8"/>
        <rFont val="Century"/>
        <family val="1"/>
      </rPr>
      <t xml:space="preserve"> emission sources (sectors/categories)</t>
    </r>
    <phoneticPr fontId="9"/>
  </si>
  <si>
    <t>（確報値）</t>
  </si>
  <si>
    <r>
      <rPr>
        <sz val="11"/>
        <color rgb="FF000000"/>
        <rFont val="ＭＳ 明朝"/>
        <family val="1"/>
        <charset val="128"/>
      </rPr>
      <t>※間接</t>
    </r>
    <r>
      <rPr>
        <sz val="11"/>
        <color rgb="FF000000"/>
        <rFont val="Century"/>
        <family val="1"/>
      </rPr>
      <t>CO</t>
    </r>
    <r>
      <rPr>
        <vertAlign val="subscript"/>
        <sz val="11"/>
        <color rgb="FF000000"/>
        <rFont val="Century"/>
        <family val="1"/>
      </rPr>
      <t>2</t>
    </r>
    <phoneticPr fontId="9"/>
  </si>
  <si>
    <r>
      <rPr>
        <sz val="11"/>
        <color rgb="FF000000"/>
        <rFont val="Yu Gothic"/>
        <family val="1"/>
        <charset val="128"/>
      </rPr>
      <t xml:space="preserve">＃ </t>
    </r>
    <r>
      <rPr>
        <sz val="11"/>
        <color indexed="8"/>
        <rFont val="Times New Roman"/>
        <family val="1"/>
      </rPr>
      <t>Indirect CO</t>
    </r>
    <r>
      <rPr>
        <vertAlign val="subscript"/>
        <sz val="11"/>
        <color rgb="FF000000"/>
        <rFont val="Times New Roman"/>
        <family val="1"/>
      </rPr>
      <t>2</t>
    </r>
    <phoneticPr fontId="9"/>
  </si>
  <si>
    <r>
      <t>2014年度</t>
    </r>
    <r>
      <rPr>
        <sz val="11"/>
        <rFont val="ＭＳ Ｐ明朝"/>
        <family val="1"/>
        <charset val="128"/>
      </rPr>
      <t/>
    </r>
    <rPh sb="4" eb="6">
      <t>ネンド</t>
    </rPh>
    <phoneticPr fontId="9"/>
  </si>
  <si>
    <r>
      <t>2016年度</t>
    </r>
    <r>
      <rPr>
        <sz val="11"/>
        <rFont val="ＭＳ Ｐ明朝"/>
        <family val="1"/>
        <charset val="128"/>
      </rPr>
      <t/>
    </r>
    <rPh sb="4" eb="6">
      <t>ネンド</t>
    </rPh>
    <phoneticPr fontId="9"/>
  </si>
  <si>
    <r>
      <t>2017年度</t>
    </r>
    <r>
      <rPr>
        <sz val="11"/>
        <rFont val="ＭＳ Ｐ明朝"/>
        <family val="1"/>
        <charset val="128"/>
      </rPr>
      <t/>
    </r>
    <rPh sb="4" eb="6">
      <t>ネンド</t>
    </rPh>
    <phoneticPr fontId="9"/>
  </si>
  <si>
    <r>
      <t>2018年度</t>
    </r>
    <r>
      <rPr>
        <sz val="11"/>
        <rFont val="ＭＳ Ｐ明朝"/>
        <family val="1"/>
        <charset val="128"/>
      </rPr>
      <t/>
    </r>
    <rPh sb="4" eb="6">
      <t>ネンド</t>
    </rPh>
    <phoneticPr fontId="9"/>
  </si>
  <si>
    <r>
      <t>2019年度</t>
    </r>
    <r>
      <rPr>
        <sz val="11"/>
        <rFont val="ＭＳ Ｐ明朝"/>
        <family val="1"/>
        <charset val="128"/>
      </rPr>
      <t/>
    </r>
    <rPh sb="4" eb="6">
      <t>ネンド</t>
    </rPh>
    <phoneticPr fontId="9"/>
  </si>
  <si>
    <r>
      <t>2020年度</t>
    </r>
    <r>
      <rPr>
        <sz val="11"/>
        <rFont val="ＭＳ Ｐ明朝"/>
        <family val="1"/>
        <charset val="128"/>
      </rPr>
      <t/>
    </r>
    <rPh sb="4" eb="6">
      <t>ネンド</t>
    </rPh>
    <phoneticPr fontId="9"/>
  </si>
  <si>
    <r>
      <rPr>
        <sz val="11"/>
        <rFont val="ＭＳ Ｐ明朝"/>
        <family val="1"/>
        <charset val="128"/>
      </rPr>
      <t>各年度の実績値</t>
    </r>
    <r>
      <rPr>
        <vertAlign val="superscript"/>
        <sz val="11"/>
        <rFont val="Century"/>
        <family val="1"/>
      </rPr>
      <t xml:space="preserve"> </t>
    </r>
    <r>
      <rPr>
        <vertAlign val="superscript"/>
        <sz val="11"/>
        <rFont val="ＭＳ Ｐゴシック"/>
        <family val="3"/>
        <charset val="128"/>
      </rPr>
      <t>※</t>
    </r>
    <r>
      <rPr>
        <vertAlign val="superscript"/>
        <sz val="11"/>
        <rFont val="Century"/>
        <family val="1"/>
      </rPr>
      <t>2, 3</t>
    </r>
    <rPh sb="0" eb="1">
      <t>カク</t>
    </rPh>
    <rPh sb="1" eb="3">
      <t>ネンド</t>
    </rPh>
    <rPh sb="4" eb="7">
      <t>ジッセキチ</t>
    </rPh>
    <phoneticPr fontId="9"/>
  </si>
  <si>
    <r>
      <rPr>
        <sz val="11"/>
        <rFont val="ＭＳ 明朝"/>
        <family val="1"/>
        <charset val="128"/>
      </rPr>
      <t>森林経営活動</t>
    </r>
    <r>
      <rPr>
        <vertAlign val="superscript"/>
        <sz val="11"/>
        <rFont val="ＭＳ 明朝"/>
        <family val="1"/>
        <charset val="128"/>
      </rPr>
      <t>※</t>
    </r>
    <r>
      <rPr>
        <vertAlign val="superscript"/>
        <sz val="11"/>
        <rFont val="Century"/>
        <family val="1"/>
      </rPr>
      <t>4</t>
    </r>
    <r>
      <rPr>
        <sz val="11"/>
        <rFont val="ＭＳ 明朝"/>
        <family val="1"/>
        <charset val="128"/>
      </rPr>
      <t>（上限考慮前）</t>
    </r>
    <rPh sb="9" eb="14">
      <t>ジョウゲンコウリョマエ</t>
    </rPh>
    <phoneticPr fontId="9"/>
  </si>
  <si>
    <r>
      <rPr>
        <sz val="11"/>
        <rFont val="ＭＳ 明朝"/>
        <family val="1"/>
        <charset val="128"/>
      </rPr>
      <t>森林経営活動</t>
    </r>
    <r>
      <rPr>
        <vertAlign val="superscript"/>
        <sz val="11"/>
        <rFont val="ＭＳ 明朝"/>
        <family val="1"/>
        <charset val="128"/>
      </rPr>
      <t>※</t>
    </r>
    <r>
      <rPr>
        <vertAlign val="superscript"/>
        <sz val="11"/>
        <rFont val="Century"/>
        <family val="1"/>
      </rPr>
      <t>5</t>
    </r>
    <r>
      <rPr>
        <sz val="11"/>
        <rFont val="ＭＳ 明朝"/>
        <family val="1"/>
        <charset val="128"/>
      </rPr>
      <t>（上限考慮後）</t>
    </r>
    <rPh sb="13" eb="14">
      <t>ゴ</t>
    </rPh>
    <phoneticPr fontId="9"/>
  </si>
  <si>
    <r>
      <rPr>
        <sz val="11"/>
        <rFont val="ＭＳ 明朝"/>
        <family val="1"/>
        <charset val="128"/>
      </rPr>
      <t>農地管理活動由来</t>
    </r>
    <r>
      <rPr>
        <vertAlign val="superscript"/>
        <sz val="11"/>
        <rFont val="ＭＳ Ｐゴシック"/>
        <family val="3"/>
        <charset val="128"/>
      </rPr>
      <t>※</t>
    </r>
    <r>
      <rPr>
        <vertAlign val="superscript"/>
        <sz val="11"/>
        <rFont val="Century"/>
        <family val="1"/>
      </rPr>
      <t>6</t>
    </r>
    <rPh sb="0" eb="2">
      <t>ノウチ</t>
    </rPh>
    <rPh sb="2" eb="4">
      <t>カンリ</t>
    </rPh>
    <rPh sb="6" eb="8">
      <t>ユライ</t>
    </rPh>
    <phoneticPr fontId="9"/>
  </si>
  <si>
    <r>
      <rPr>
        <sz val="11"/>
        <rFont val="ＭＳ 明朝"/>
        <family val="1"/>
        <charset val="128"/>
      </rPr>
      <t>牧草地管理活動由来</t>
    </r>
    <r>
      <rPr>
        <vertAlign val="superscript"/>
        <sz val="11"/>
        <rFont val="ＭＳ Ｐゴシック"/>
        <family val="3"/>
        <charset val="128"/>
      </rPr>
      <t>※</t>
    </r>
    <r>
      <rPr>
        <vertAlign val="superscript"/>
        <sz val="11"/>
        <rFont val="Century"/>
        <family val="1"/>
      </rPr>
      <t>6</t>
    </r>
    <rPh sb="0" eb="3">
      <t>ボクソウチ</t>
    </rPh>
    <rPh sb="3" eb="5">
      <t>カンリ</t>
    </rPh>
    <rPh sb="7" eb="9">
      <t>ユライ</t>
    </rPh>
    <phoneticPr fontId="9"/>
  </si>
  <si>
    <r>
      <rPr>
        <sz val="11"/>
        <rFont val="ＭＳ 明朝"/>
        <family val="1"/>
        <charset val="128"/>
      </rPr>
      <t>合計（①</t>
    </r>
    <r>
      <rPr>
        <sz val="11"/>
        <rFont val="Century"/>
        <family val="1"/>
      </rPr>
      <t>+</t>
    </r>
    <r>
      <rPr>
        <sz val="11"/>
        <rFont val="ＭＳ 明朝"/>
        <family val="1"/>
        <charset val="128"/>
      </rPr>
      <t>②</t>
    </r>
    <r>
      <rPr>
        <sz val="11"/>
        <rFont val="Century"/>
        <family val="1"/>
      </rPr>
      <t>+</t>
    </r>
    <r>
      <rPr>
        <sz val="11"/>
        <rFont val="ＭＳ 明朝"/>
        <family val="1"/>
        <charset val="128"/>
      </rPr>
      <t>③）</t>
    </r>
    <rPh sb="0" eb="2">
      <t>ゴウケイ</t>
    </rPh>
    <phoneticPr fontId="9"/>
  </si>
  <si>
    <t>総排出量比</t>
    <rPh sb="0" eb="1">
      <t>ソウ</t>
    </rPh>
    <rPh sb="1" eb="3">
      <t>ハイシュツ</t>
    </rPh>
    <rPh sb="3" eb="4">
      <t>リョウ</t>
    </rPh>
    <rPh sb="4" eb="5">
      <t>ヒ</t>
    </rPh>
    <phoneticPr fontId="9"/>
  </si>
  <si>
    <r>
      <t xml:space="preserve">2013
</t>
    </r>
    <r>
      <rPr>
        <sz val="11"/>
        <rFont val="ＭＳ Ｐ明朝"/>
        <family val="1"/>
        <charset val="128"/>
      </rPr>
      <t>年度比</t>
    </r>
    <rPh sb="5" eb="8">
      <t>ネンドヒ</t>
    </rPh>
    <phoneticPr fontId="9"/>
  </si>
  <si>
    <r>
      <rPr>
        <sz val="11"/>
        <color theme="0"/>
        <rFont val="ＭＳ 明朝"/>
        <family val="1"/>
        <charset val="128"/>
      </rPr>
      <t>森林吸収源対策</t>
    </r>
    <r>
      <rPr>
        <sz val="11"/>
        <color theme="0"/>
        <rFont val="Segoe UI Symbol"/>
        <family val="1"/>
      </rPr>
      <t>①</t>
    </r>
    <rPh sb="0" eb="7">
      <t>シンリンキュウシュウゲンタイサク</t>
    </rPh>
    <phoneticPr fontId="9"/>
  </si>
  <si>
    <t>農地土壌炭素吸収源対策②</t>
    <rPh sb="0" eb="2">
      <t>ノウチ</t>
    </rPh>
    <rPh sb="2" eb="4">
      <t>ドジョウ</t>
    </rPh>
    <rPh sb="4" eb="9">
      <t>タンソキュウシュウゲン</t>
    </rPh>
    <rPh sb="9" eb="11">
      <t>タイサク</t>
    </rPh>
    <phoneticPr fontId="9"/>
  </si>
  <si>
    <t>都市緑化等の推進③</t>
    <rPh sb="0" eb="5">
      <t>トシリョクカトウ</t>
    </rPh>
    <rPh sb="6" eb="8">
      <t>スイシン</t>
    </rPh>
    <phoneticPr fontId="9"/>
  </si>
  <si>
    <t>FM算入上限(百万t-CO2換算）</t>
    <rPh sb="2" eb="4">
      <t>サンニュウ</t>
    </rPh>
    <rPh sb="4" eb="6">
      <t>ジョウゲン</t>
    </rPh>
    <rPh sb="7" eb="9">
      <t>ヒャクマン</t>
    </rPh>
    <rPh sb="14" eb="16">
      <t>カンサン</t>
    </rPh>
    <phoneticPr fontId="9"/>
  </si>
  <si>
    <t>基準年排出量</t>
    <rPh sb="0" eb="3">
      <t>キジュンネン</t>
    </rPh>
    <rPh sb="3" eb="5">
      <t>ハイシュツ</t>
    </rPh>
    <rPh sb="5" eb="6">
      <t>リョウ</t>
    </rPh>
    <phoneticPr fontId="9"/>
  </si>
  <si>
    <t>Fガスも1990の場合</t>
    <rPh sb="9" eb="11">
      <t>バアイ</t>
    </rPh>
    <phoneticPr fontId="9"/>
  </si>
  <si>
    <t>上限比率</t>
    <rPh sb="0" eb="2">
      <t>ジョウゲン</t>
    </rPh>
    <rPh sb="2" eb="4">
      <t>ヒリツ</t>
    </rPh>
    <phoneticPr fontId="9"/>
  </si>
  <si>
    <t>FM算入上限</t>
    <phoneticPr fontId="9"/>
  </si>
  <si>
    <t>2015年提出インベントリ</t>
    <rPh sb="4" eb="5">
      <t>ネン</t>
    </rPh>
    <rPh sb="5" eb="7">
      <t>テイシュツ</t>
    </rPh>
    <phoneticPr fontId="9"/>
  </si>
  <si>
    <t>百万t-CO2換算</t>
    <rPh sb="0" eb="2">
      <t>ヒャクマン</t>
    </rPh>
    <rPh sb="7" eb="9">
      <t>カンサン</t>
    </rPh>
    <phoneticPr fontId="9"/>
  </si>
  <si>
    <t>ガス</t>
    <phoneticPr fontId="9"/>
  </si>
  <si>
    <t>TOTAL</t>
  </si>
  <si>
    <t>CO2</t>
  </si>
  <si>
    <t>CH4</t>
  </si>
  <si>
    <t>N2O</t>
  </si>
  <si>
    <t>HFC</t>
  </si>
  <si>
    <t>PFC</t>
  </si>
  <si>
    <t>SF6</t>
  </si>
  <si>
    <t>NF3</t>
  </si>
  <si>
    <r>
      <rPr>
        <sz val="11"/>
        <rFont val="ＭＳ 明朝"/>
        <family val="1"/>
        <charset val="128"/>
      </rPr>
      <t xml:space="preserve">吸収源の
</t>
    </r>
    <r>
      <rPr>
        <sz val="11"/>
        <rFont val="Century"/>
        <family val="1"/>
      </rPr>
      <t>2020</t>
    </r>
    <r>
      <rPr>
        <sz val="11"/>
        <rFont val="ＭＳ 明朝"/>
        <family val="1"/>
        <charset val="128"/>
      </rPr>
      <t>年度目標への貢献量</t>
    </r>
    <r>
      <rPr>
        <vertAlign val="superscript"/>
        <sz val="11"/>
        <rFont val="ＭＳ 明朝"/>
        <family val="1"/>
        <charset val="128"/>
      </rPr>
      <t>※</t>
    </r>
    <r>
      <rPr>
        <vertAlign val="superscript"/>
        <sz val="11"/>
        <rFont val="Century"/>
        <family val="1"/>
      </rPr>
      <t>7</t>
    </r>
    <rPh sb="0" eb="3">
      <t>キュウシュウゲン</t>
    </rPh>
    <rPh sb="9" eb="11">
      <t>ネンド</t>
    </rPh>
    <rPh sb="11" eb="13">
      <t>モクヒョウ</t>
    </rPh>
    <rPh sb="15" eb="18">
      <t>コウケンリョウ</t>
    </rPh>
    <phoneticPr fontId="9"/>
  </si>
  <si>
    <r>
      <t>2015</t>
    </r>
    <r>
      <rPr>
        <sz val="11"/>
        <rFont val="ＭＳ 明朝"/>
        <family val="1"/>
        <charset val="128"/>
      </rPr>
      <t>年度</t>
    </r>
    <rPh sb="4" eb="6">
      <t>ネンド</t>
    </rPh>
    <phoneticPr fontId="9"/>
  </si>
  <si>
    <t>○</t>
    <phoneticPr fontId="9"/>
  </si>
  <si>
    <r>
      <t>Mt CO</t>
    </r>
    <r>
      <rPr>
        <vertAlign val="subscript"/>
        <sz val="11"/>
        <rFont val="Century"/>
        <family val="1"/>
      </rPr>
      <t>2</t>
    </r>
    <r>
      <rPr>
        <sz val="11"/>
        <rFont val="Century"/>
        <family val="1"/>
      </rPr>
      <t xml:space="preserve"> eq.</t>
    </r>
    <phoneticPr fontId="9"/>
  </si>
  <si>
    <r>
      <rPr>
        <sz val="11"/>
        <rFont val="ＭＳ 明朝"/>
        <family val="1"/>
        <charset val="128"/>
      </rPr>
      <t>一人あたり</t>
    </r>
    <r>
      <rPr>
        <sz val="11"/>
        <rFont val="Century"/>
        <family val="1"/>
      </rPr>
      <t>GHG</t>
    </r>
    <r>
      <rPr>
        <vertAlign val="subscript"/>
        <sz val="11"/>
        <rFont val="Century"/>
        <family val="1"/>
      </rPr>
      <t xml:space="preserve"> </t>
    </r>
    <r>
      <rPr>
        <sz val="11"/>
        <rFont val="ＭＳ 明朝"/>
        <family val="1"/>
        <charset val="128"/>
      </rPr>
      <t>排出量</t>
    </r>
    <phoneticPr fontId="9"/>
  </si>
  <si>
    <t xml:space="preserve">Total GHG emissions per capita </t>
  </si>
  <si>
    <t xml:space="preserve">Total GHG emissions per capita </t>
    <phoneticPr fontId="9"/>
  </si>
  <si>
    <r>
      <t>t CO</t>
    </r>
    <r>
      <rPr>
        <vertAlign val="subscript"/>
        <sz val="11"/>
        <rFont val="Century"/>
        <family val="1"/>
      </rPr>
      <t xml:space="preserve">2 </t>
    </r>
    <r>
      <rPr>
        <sz val="11"/>
        <rFont val="Century"/>
        <family val="1"/>
      </rPr>
      <t>eq./capita</t>
    </r>
    <phoneticPr fontId="9"/>
  </si>
  <si>
    <r>
      <t>GDP</t>
    </r>
    <r>
      <rPr>
        <sz val="11"/>
        <rFont val="ＭＳ 明朝"/>
        <family val="1"/>
        <charset val="128"/>
      </rPr>
      <t>あたり</t>
    </r>
    <r>
      <rPr>
        <sz val="11"/>
        <rFont val="Century"/>
        <family val="1"/>
      </rPr>
      <t>CO</t>
    </r>
    <r>
      <rPr>
        <vertAlign val="subscript"/>
        <sz val="11"/>
        <rFont val="Century"/>
        <family val="1"/>
      </rPr>
      <t xml:space="preserve">2 </t>
    </r>
    <r>
      <rPr>
        <sz val="11"/>
        <rFont val="ＭＳ 明朝"/>
        <family val="1"/>
        <charset val="128"/>
      </rPr>
      <t>排出量（総</t>
    </r>
    <r>
      <rPr>
        <sz val="11"/>
        <rFont val="Century"/>
        <family val="1"/>
      </rPr>
      <t>CO</t>
    </r>
    <r>
      <rPr>
        <vertAlign val="subscript"/>
        <sz val="11"/>
        <rFont val="Century"/>
        <family val="1"/>
      </rPr>
      <t xml:space="preserve">2 </t>
    </r>
    <r>
      <rPr>
        <sz val="11"/>
        <rFont val="ＭＳ 明朝"/>
        <family val="1"/>
        <charset val="128"/>
      </rPr>
      <t>排出量）</t>
    </r>
    <rPh sb="14" eb="15">
      <t>ソウ</t>
    </rPh>
    <rPh sb="19" eb="21">
      <t>ハイシュツ</t>
    </rPh>
    <rPh sb="21" eb="22">
      <t>リョウ</t>
    </rPh>
    <phoneticPr fontId="9"/>
  </si>
  <si>
    <r>
      <t>GDP</t>
    </r>
    <r>
      <rPr>
        <sz val="11"/>
        <rFont val="ＭＳ 明朝"/>
        <family val="1"/>
        <charset val="128"/>
      </rPr>
      <t>あたり</t>
    </r>
    <r>
      <rPr>
        <sz val="11"/>
        <rFont val="Century"/>
        <family val="1"/>
      </rPr>
      <t>CO</t>
    </r>
    <r>
      <rPr>
        <vertAlign val="subscript"/>
        <sz val="11"/>
        <rFont val="Century"/>
        <family val="1"/>
      </rPr>
      <t xml:space="preserve">2 </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Ph sb="10" eb="12">
      <t>ハイシュツ</t>
    </rPh>
    <rPh sb="12" eb="13">
      <t>リョウ</t>
    </rPh>
    <rPh sb="19" eb="21">
      <t>キゲン</t>
    </rPh>
    <phoneticPr fontId="9"/>
  </si>
  <si>
    <t>Total GHG emissions per  GDP</t>
    <phoneticPr fontId="9"/>
  </si>
  <si>
    <t>GHG emissions per capita</t>
    <phoneticPr fontId="9"/>
  </si>
  <si>
    <t>GHG emissions per GDP</t>
    <phoneticPr fontId="9"/>
  </si>
  <si>
    <r>
      <rPr>
        <b/>
        <sz val="12"/>
        <rFont val="ＭＳ Ｐ明朝"/>
        <family val="1"/>
        <charset val="128"/>
      </rPr>
      <t>＜確報値＞</t>
    </r>
    <rPh sb="1" eb="3">
      <t>カクホウ</t>
    </rPh>
    <rPh sb="3" eb="4">
      <t>チ</t>
    </rPh>
    <phoneticPr fontId="8"/>
  </si>
  <si>
    <r>
      <t>t CO</t>
    </r>
    <r>
      <rPr>
        <vertAlign val="subscript"/>
        <sz val="11"/>
        <rFont val="Century"/>
        <family val="1"/>
      </rPr>
      <t xml:space="preserve">2 </t>
    </r>
    <r>
      <rPr>
        <sz val="11"/>
        <rFont val="Century"/>
        <family val="1"/>
      </rPr>
      <t>eq./million yen</t>
    </r>
    <phoneticPr fontId="9"/>
  </si>
  <si>
    <r>
      <rPr>
        <b/>
        <sz val="16"/>
        <rFont val="ＭＳ 明朝"/>
        <family val="1"/>
        <charset val="128"/>
      </rPr>
      <t>一人あたり</t>
    </r>
    <r>
      <rPr>
        <b/>
        <sz val="16"/>
        <rFont val="Century"/>
        <family val="1"/>
      </rPr>
      <t>GHG</t>
    </r>
    <r>
      <rPr>
        <b/>
        <sz val="16"/>
        <rFont val="ＭＳ 明朝"/>
        <family val="1"/>
        <charset val="128"/>
      </rPr>
      <t>排出量</t>
    </r>
    <phoneticPr fontId="9"/>
  </si>
  <si>
    <r>
      <rPr>
        <sz val="11"/>
        <rFont val="ＭＳ 明朝"/>
        <family val="1"/>
        <charset val="128"/>
      </rPr>
      <t>■</t>
    </r>
    <r>
      <rPr>
        <sz val="11"/>
        <rFont val="Century"/>
        <family val="1"/>
      </rPr>
      <t>Emissions and population</t>
    </r>
    <phoneticPr fontId="9"/>
  </si>
  <si>
    <r>
      <t>GHG</t>
    </r>
    <r>
      <rPr>
        <sz val="11"/>
        <rFont val="ＭＳ 明朝"/>
        <family val="1"/>
        <charset val="128"/>
      </rPr>
      <t>総排出量</t>
    </r>
    <rPh sb="3" eb="7">
      <t>ソウハイシュツリョウ</t>
    </rPh>
    <phoneticPr fontId="9"/>
  </si>
  <si>
    <r>
      <t>Mt CO</t>
    </r>
    <r>
      <rPr>
        <vertAlign val="subscript"/>
        <sz val="11"/>
        <rFont val="Century"/>
        <family val="1"/>
      </rPr>
      <t>2</t>
    </r>
    <r>
      <rPr>
        <sz val="11"/>
        <rFont val="ＭＳ 明朝"/>
        <family val="1"/>
        <charset val="128"/>
      </rPr>
      <t>換算</t>
    </r>
    <rPh sb="6" eb="8">
      <t>カンサン</t>
    </rPh>
    <phoneticPr fontId="9"/>
  </si>
  <si>
    <r>
      <t>t CO</t>
    </r>
    <r>
      <rPr>
        <vertAlign val="subscript"/>
        <sz val="11"/>
        <rFont val="Century"/>
        <family val="1"/>
      </rPr>
      <t>2</t>
    </r>
    <r>
      <rPr>
        <sz val="11"/>
        <rFont val="ＭＳ 明朝"/>
        <family val="1"/>
        <charset val="128"/>
      </rPr>
      <t>換算</t>
    </r>
    <r>
      <rPr>
        <sz val="11"/>
        <rFont val="Century"/>
        <family val="1"/>
      </rPr>
      <t xml:space="preserve">/ </t>
    </r>
    <r>
      <rPr>
        <sz val="11"/>
        <rFont val="ＭＳ 明朝"/>
        <family val="1"/>
        <charset val="128"/>
      </rPr>
      <t>一人</t>
    </r>
    <rPh sb="5" eb="7">
      <t>カンサン</t>
    </rPh>
    <rPh sb="9" eb="11">
      <t>ヒトリ</t>
    </rPh>
    <phoneticPr fontId="9"/>
  </si>
  <si>
    <r>
      <t>t CO</t>
    </r>
    <r>
      <rPr>
        <vertAlign val="subscript"/>
        <sz val="11"/>
        <rFont val="Century"/>
        <family val="1"/>
      </rPr>
      <t>2</t>
    </r>
    <r>
      <rPr>
        <sz val="11"/>
        <rFont val="Century"/>
        <family val="1"/>
      </rPr>
      <t xml:space="preserve">/ </t>
    </r>
    <r>
      <rPr>
        <sz val="11"/>
        <rFont val="ＭＳ 明朝"/>
        <family val="1"/>
        <charset val="128"/>
      </rPr>
      <t>一人</t>
    </r>
    <rPh sb="7" eb="9">
      <t>ヒトリ</t>
    </rPh>
    <phoneticPr fontId="9"/>
  </si>
  <si>
    <r>
      <rPr>
        <sz val="11"/>
        <rFont val="ＭＳ 明朝"/>
        <family val="1"/>
        <charset val="128"/>
      </rPr>
      <t>人口</t>
    </r>
    <r>
      <rPr>
        <vertAlign val="superscript"/>
        <sz val="11"/>
        <rFont val="ＭＳ 明朝"/>
        <family val="1"/>
        <charset val="128"/>
      </rPr>
      <t>※</t>
    </r>
    <rPh sb="0" eb="2">
      <t>ジンコウ</t>
    </rPh>
    <phoneticPr fontId="9"/>
  </si>
  <si>
    <r>
      <rPr>
        <sz val="11"/>
        <rFont val="ＭＳ 明朝"/>
        <family val="1"/>
        <charset val="128"/>
      </rPr>
      <t>一人あたり</t>
    </r>
    <r>
      <rPr>
        <sz val="11"/>
        <rFont val="Century"/>
        <family val="1"/>
      </rPr>
      <t xml:space="preserve">GHG </t>
    </r>
    <r>
      <rPr>
        <sz val="11"/>
        <rFont val="ＭＳ 明朝"/>
        <family val="1"/>
        <charset val="128"/>
      </rPr>
      <t>排出量</t>
    </r>
  </si>
  <si>
    <r>
      <t>GDP</t>
    </r>
    <r>
      <rPr>
        <b/>
        <sz val="16"/>
        <rFont val="ＭＳ 明朝"/>
        <family val="1"/>
        <charset val="128"/>
      </rPr>
      <t>あたり</t>
    </r>
    <r>
      <rPr>
        <b/>
        <sz val="16"/>
        <rFont val="Century"/>
        <family val="1"/>
      </rPr>
      <t>GHG</t>
    </r>
    <r>
      <rPr>
        <b/>
        <sz val="16"/>
        <rFont val="ＭＳ 明朝"/>
        <family val="1"/>
        <charset val="128"/>
      </rPr>
      <t>排出量</t>
    </r>
    <phoneticPr fontId="9"/>
  </si>
  <si>
    <r>
      <rPr>
        <sz val="11"/>
        <rFont val="ＭＳ 明朝"/>
        <family val="1"/>
        <charset val="128"/>
      </rPr>
      <t>■</t>
    </r>
    <r>
      <rPr>
        <sz val="11"/>
        <rFont val="Century"/>
        <family val="1"/>
      </rPr>
      <t>Emissions and GDP</t>
    </r>
    <phoneticPr fontId="9"/>
  </si>
  <si>
    <r>
      <t>GDP</t>
    </r>
    <r>
      <rPr>
        <sz val="11"/>
        <rFont val="ＭＳ 明朝"/>
        <family val="1"/>
        <charset val="128"/>
      </rPr>
      <t>あたり</t>
    </r>
    <r>
      <rPr>
        <sz val="11"/>
        <rFont val="Century"/>
        <family val="1"/>
      </rPr>
      <t>GHG</t>
    </r>
    <r>
      <rPr>
        <vertAlign val="subscript"/>
        <sz val="11"/>
        <rFont val="Century"/>
        <family val="1"/>
      </rPr>
      <t xml:space="preserve"> </t>
    </r>
    <r>
      <rPr>
        <sz val="11"/>
        <rFont val="ＭＳ 明朝"/>
        <family val="1"/>
        <charset val="128"/>
      </rPr>
      <t>排出量</t>
    </r>
    <phoneticPr fontId="9"/>
  </si>
  <si>
    <r>
      <t>t CO</t>
    </r>
    <r>
      <rPr>
        <vertAlign val="subscript"/>
        <sz val="11"/>
        <rFont val="Century"/>
        <family val="1"/>
      </rPr>
      <t xml:space="preserve">2 </t>
    </r>
    <r>
      <rPr>
        <sz val="11"/>
        <rFont val="ＭＳ 明朝"/>
        <family val="1"/>
        <charset val="128"/>
      </rPr>
      <t>換算</t>
    </r>
    <r>
      <rPr>
        <sz val="11"/>
        <rFont val="Century"/>
        <family val="1"/>
      </rPr>
      <t>/</t>
    </r>
    <r>
      <rPr>
        <sz val="11"/>
        <rFont val="ＭＳ 明朝"/>
        <family val="1"/>
        <charset val="128"/>
      </rPr>
      <t>百万円</t>
    </r>
    <rPh sb="6" eb="8">
      <t>カンサン</t>
    </rPh>
    <phoneticPr fontId="9"/>
  </si>
  <si>
    <r>
      <t>GDP</t>
    </r>
    <r>
      <rPr>
        <vertAlign val="superscript"/>
        <sz val="11"/>
        <rFont val="ＭＳ 明朝"/>
        <family val="1"/>
        <charset val="128"/>
      </rPr>
      <t>※</t>
    </r>
    <r>
      <rPr>
        <sz val="11"/>
        <rFont val="Century"/>
        <family val="1"/>
      </rPr>
      <t xml:space="preserve">
</t>
    </r>
    <r>
      <rPr>
        <sz val="11"/>
        <rFont val="ＭＳ 明朝"/>
        <family val="1"/>
        <charset val="128"/>
      </rPr>
      <t>（支出側、実質：連鎖方式</t>
    </r>
    <r>
      <rPr>
        <sz val="11"/>
        <rFont val="Century"/>
        <family val="1"/>
      </rPr>
      <t>[2015</t>
    </r>
    <r>
      <rPr>
        <sz val="11"/>
        <rFont val="ＭＳ 明朝"/>
        <family val="1"/>
        <charset val="128"/>
      </rPr>
      <t>年基準</t>
    </r>
    <r>
      <rPr>
        <sz val="11"/>
        <rFont val="Century"/>
        <family val="1"/>
      </rPr>
      <t>]</t>
    </r>
    <r>
      <rPr>
        <sz val="11"/>
        <rFont val="ＭＳ 明朝"/>
        <family val="1"/>
        <charset val="128"/>
      </rPr>
      <t>）</t>
    </r>
    <phoneticPr fontId="9"/>
  </si>
  <si>
    <r>
      <rPr>
        <sz val="11"/>
        <rFont val="ＭＳ 明朝"/>
        <family val="1"/>
        <charset val="128"/>
      </rPr>
      <t>※</t>
    </r>
    <r>
      <rPr>
        <sz val="11"/>
        <rFont val="Century"/>
        <family val="1"/>
      </rPr>
      <t>4</t>
    </r>
    <r>
      <rPr>
        <sz val="11"/>
        <rFont val="ＭＳ 明朝"/>
        <family val="1"/>
        <charset val="128"/>
      </rPr>
      <t>　</t>
    </r>
    <phoneticPr fontId="9"/>
  </si>
  <si>
    <r>
      <rPr>
        <sz val="11"/>
        <rFont val="ＭＳ 明朝"/>
        <family val="1"/>
        <charset val="128"/>
      </rPr>
      <t>※</t>
    </r>
    <r>
      <rPr>
        <sz val="11"/>
        <rFont val="Century"/>
        <family val="1"/>
      </rPr>
      <t>5</t>
    </r>
    <phoneticPr fontId="9"/>
  </si>
  <si>
    <r>
      <rPr>
        <sz val="11"/>
        <rFont val="ＭＳ 明朝"/>
        <family val="1"/>
        <charset val="128"/>
      </rPr>
      <t>※</t>
    </r>
    <r>
      <rPr>
        <sz val="11"/>
        <rFont val="Century"/>
        <family val="1"/>
      </rPr>
      <t>6</t>
    </r>
  </si>
  <si>
    <r>
      <rPr>
        <sz val="11"/>
        <rFont val="ＭＳ 明朝"/>
        <family val="1"/>
        <charset val="128"/>
      </rPr>
      <t>※</t>
    </r>
    <r>
      <rPr>
        <sz val="11"/>
        <rFont val="Century"/>
        <family val="1"/>
      </rPr>
      <t>7</t>
    </r>
  </si>
  <si>
    <r>
      <rPr>
        <sz val="11"/>
        <rFont val="ＭＳ 明朝"/>
        <family val="1"/>
        <charset val="128"/>
      </rPr>
      <t>※出典：</t>
    </r>
    <r>
      <rPr>
        <sz val="11"/>
        <rFont val="Century"/>
        <family val="1"/>
      </rPr>
      <t>1990, 1995, 2000, 2005, 2010, 2015, 2020</t>
    </r>
    <r>
      <rPr>
        <sz val="11"/>
        <rFont val="ＭＳ 明朝"/>
        <family val="1"/>
        <charset val="128"/>
      </rPr>
      <t>は総務省統計局「国勢調査」（</t>
    </r>
    <r>
      <rPr>
        <sz val="11"/>
        <rFont val="Century"/>
        <family val="1"/>
      </rPr>
      <t>10/1</t>
    </r>
    <r>
      <rPr>
        <sz val="11"/>
        <rFont val="ＭＳ 明朝"/>
        <family val="1"/>
        <charset val="128"/>
      </rPr>
      <t>時点人口）。それ以外は人口推計（</t>
    </r>
    <r>
      <rPr>
        <sz val="11"/>
        <rFont val="Century"/>
        <family val="1"/>
      </rPr>
      <t>10/1</t>
    </r>
    <r>
      <rPr>
        <sz val="11"/>
        <rFont val="ＭＳ 明朝"/>
        <family val="1"/>
        <charset val="128"/>
      </rPr>
      <t>時点人口）。</t>
    </r>
    <rPh sb="1" eb="3">
      <t>シュッテン</t>
    </rPh>
    <rPh sb="45" eb="48">
      <t>ソウムショウ</t>
    </rPh>
    <rPh sb="48" eb="51">
      <t>トウケイキョク</t>
    </rPh>
    <rPh sb="70" eb="72">
      <t>イガイ</t>
    </rPh>
    <phoneticPr fontId="9"/>
  </si>
  <si>
    <t>*Reference: 1990, 1995, 2000, 2005, 2010, 2015, 2020: Population Census (Statistics Bureau of Japan) (at 1st Oct.), 
Other: Current Population Estimates (at 1st Oct.)</t>
    <phoneticPr fontId="9"/>
  </si>
  <si>
    <r>
      <rPr>
        <sz val="11"/>
        <rFont val="Segoe UI Symbol"/>
        <family val="1"/>
      </rPr>
      <t>■</t>
    </r>
    <r>
      <rPr>
        <sz val="11"/>
        <rFont val="ＭＳ 明朝"/>
        <family val="1"/>
        <charset val="128"/>
      </rPr>
      <t>人口　</t>
    </r>
    <r>
      <rPr>
        <sz val="11"/>
        <rFont val="Century"/>
        <family val="1"/>
      </rPr>
      <t>[</t>
    </r>
    <r>
      <rPr>
        <sz val="11"/>
        <rFont val="ＭＳ 明朝"/>
        <family val="1"/>
        <charset val="128"/>
      </rPr>
      <t>千人</t>
    </r>
    <r>
      <rPr>
        <sz val="11"/>
        <rFont val="Century"/>
        <family val="1"/>
      </rPr>
      <t>]</t>
    </r>
    <rPh sb="1" eb="3">
      <t>ジンコウ</t>
    </rPh>
    <rPh sb="6" eb="7">
      <t>ニン</t>
    </rPh>
    <phoneticPr fontId="9"/>
  </si>
  <si>
    <r>
      <rPr>
        <sz val="11"/>
        <rFont val="Segoe UI Symbol"/>
        <family val="1"/>
      </rPr>
      <t>■</t>
    </r>
    <r>
      <rPr>
        <sz val="11"/>
        <rFont val="ＭＳ 明朝"/>
        <family val="1"/>
        <charset val="128"/>
      </rPr>
      <t>排出量　</t>
    </r>
    <r>
      <rPr>
        <sz val="11"/>
        <rFont val="Century"/>
        <family val="1"/>
      </rPr>
      <t>[</t>
    </r>
    <r>
      <rPr>
        <sz val="11"/>
        <rFont val="ＭＳ 明朝"/>
        <family val="1"/>
        <charset val="128"/>
      </rPr>
      <t>百万トン</t>
    </r>
    <r>
      <rPr>
        <sz val="11"/>
        <rFont val="Century"/>
        <family val="1"/>
      </rPr>
      <t>CO</t>
    </r>
    <r>
      <rPr>
        <vertAlign val="subscript"/>
        <sz val="11"/>
        <rFont val="Century"/>
        <family val="1"/>
      </rPr>
      <t>2</t>
    </r>
    <r>
      <rPr>
        <sz val="11"/>
        <rFont val="ＭＳ 明朝"/>
        <family val="1"/>
        <charset val="128"/>
      </rPr>
      <t>換算</t>
    </r>
    <r>
      <rPr>
        <sz val="11"/>
        <rFont val="Century"/>
        <family val="1"/>
      </rPr>
      <t>]</t>
    </r>
    <phoneticPr fontId="8"/>
  </si>
  <si>
    <r>
      <rPr>
        <sz val="11"/>
        <rFont val="MS 明朝"/>
        <family val="3"/>
        <charset val="128"/>
      </rPr>
      <t>■森林等の吸収源対策による吸収量および吸収源の</t>
    </r>
    <r>
      <rPr>
        <sz val="11"/>
        <rFont val="Century"/>
        <family val="1"/>
      </rPr>
      <t>2020</t>
    </r>
    <r>
      <rPr>
        <sz val="11"/>
        <rFont val="MS 明朝"/>
        <family val="3"/>
        <charset val="128"/>
      </rPr>
      <t>年度目標への貢献量</t>
    </r>
    <phoneticPr fontId="9"/>
  </si>
  <si>
    <t>森林等の吸収源対策による吸収量</t>
    <rPh sb="0" eb="3">
      <t>シンリントウ</t>
    </rPh>
    <rPh sb="4" eb="7">
      <t>キュウシュウゲン</t>
    </rPh>
    <rPh sb="7" eb="9">
      <t>タイサク</t>
    </rPh>
    <rPh sb="12" eb="15">
      <t>キュウシュウリョウ</t>
    </rPh>
    <phoneticPr fontId="9"/>
  </si>
  <si>
    <r>
      <t>(2013</t>
    </r>
    <r>
      <rPr>
        <sz val="12"/>
        <rFont val="ＭＳ 明朝"/>
        <family val="1"/>
        <charset val="128"/>
      </rPr>
      <t>年度、</t>
    </r>
    <r>
      <rPr>
        <sz val="12"/>
        <rFont val="Century"/>
        <family val="1"/>
      </rPr>
      <t>2020</t>
    </r>
    <r>
      <rPr>
        <sz val="12"/>
        <rFont val="ＭＳ 明朝"/>
        <family val="1"/>
        <charset val="128"/>
      </rPr>
      <t>年度</t>
    </r>
    <r>
      <rPr>
        <sz val="12"/>
        <rFont val="Century"/>
        <family val="1"/>
      </rPr>
      <t>)</t>
    </r>
    <rPh sb="5" eb="6">
      <t>ネン</t>
    </rPh>
    <rPh sb="6" eb="7">
      <t>ド</t>
    </rPh>
    <rPh sb="12" eb="13">
      <t>ネン</t>
    </rPh>
    <rPh sb="13" eb="14">
      <t>ド</t>
    </rPh>
    <phoneticPr fontId="9"/>
  </si>
  <si>
    <t>(in FY2013 and 2020)</t>
    <phoneticPr fontId="9"/>
  </si>
  <si>
    <r>
      <t>2.B.</t>
    </r>
    <r>
      <rPr>
        <sz val="11"/>
        <rFont val="ＭＳ 明朝"/>
        <family val="1"/>
        <charset val="128"/>
      </rPr>
      <t>化学産業</t>
    </r>
    <rPh sb="6" eb="8">
      <t>サンギョウ</t>
    </rPh>
    <phoneticPr fontId="9"/>
  </si>
  <si>
    <r>
      <t>2.G.</t>
    </r>
    <r>
      <rPr>
        <sz val="11"/>
        <rFont val="ＭＳ 明朝"/>
        <family val="1"/>
        <charset val="128"/>
      </rPr>
      <t>その他の製品</t>
    </r>
    <rPh sb="6" eb="7">
      <t>タ</t>
    </rPh>
    <rPh sb="8" eb="10">
      <t>セイヒン</t>
    </rPh>
    <phoneticPr fontId="9"/>
  </si>
  <si>
    <r>
      <t xml:space="preserve">3.B. </t>
    </r>
    <r>
      <rPr>
        <sz val="11"/>
        <rFont val="ＭＳ 明朝"/>
        <family val="1"/>
        <charset val="128"/>
      </rPr>
      <t>家畜排せつ物管理</t>
    </r>
    <rPh sb="5" eb="7">
      <t>カチク</t>
    </rPh>
    <rPh sb="7" eb="8">
      <t>ハイ</t>
    </rPh>
    <rPh sb="10" eb="11">
      <t>ブツ</t>
    </rPh>
    <rPh sb="11" eb="13">
      <t>カンリ</t>
    </rPh>
    <phoneticPr fontId="9"/>
  </si>
  <si>
    <r>
      <t xml:space="preserve">3.D. </t>
    </r>
    <r>
      <rPr>
        <sz val="11"/>
        <rFont val="ＭＳ 明朝"/>
        <family val="1"/>
        <charset val="128"/>
      </rPr>
      <t>農用地の土壌</t>
    </r>
    <rPh sb="5" eb="8">
      <t>ノウヨウチ</t>
    </rPh>
    <rPh sb="9" eb="11">
      <t>ドジョウ</t>
    </rPh>
    <phoneticPr fontId="9"/>
  </si>
  <si>
    <r>
      <t xml:space="preserve">3.F. </t>
    </r>
    <r>
      <rPr>
        <sz val="11"/>
        <rFont val="ＭＳ 明朝"/>
        <family val="1"/>
        <charset val="128"/>
      </rPr>
      <t>農作物残渣の野焼き</t>
    </r>
    <rPh sb="5" eb="8">
      <t>ノウサクモツ</t>
    </rPh>
    <rPh sb="8" eb="10">
      <t>ザンサ</t>
    </rPh>
    <rPh sb="11" eb="13">
      <t>ノヤ</t>
    </rPh>
    <phoneticPr fontId="9"/>
  </si>
  <si>
    <r>
      <t xml:space="preserve">5.B. </t>
    </r>
    <r>
      <rPr>
        <sz val="11"/>
        <rFont val="ＭＳ 明朝"/>
        <family val="1"/>
        <charset val="128"/>
      </rPr>
      <t>固形廃棄物の生物処理</t>
    </r>
    <rPh sb="5" eb="7">
      <t>コケイ</t>
    </rPh>
    <rPh sb="7" eb="10">
      <t>ハイキブツ</t>
    </rPh>
    <rPh sb="11" eb="13">
      <t>セイブツ</t>
    </rPh>
    <rPh sb="13" eb="15">
      <t>ショリ</t>
    </rPh>
    <phoneticPr fontId="9"/>
  </si>
  <si>
    <r>
      <t xml:space="preserve">5.D. </t>
    </r>
    <r>
      <rPr>
        <sz val="11"/>
        <rFont val="ＭＳ 明朝"/>
        <family val="1"/>
        <charset val="128"/>
      </rPr>
      <t>排水の処理と放出</t>
    </r>
    <rPh sb="5" eb="7">
      <t>ハイスイ</t>
    </rPh>
    <rPh sb="8" eb="10">
      <t>ショリ</t>
    </rPh>
    <rPh sb="11" eb="13">
      <t>ホウシュツ</t>
    </rPh>
    <phoneticPr fontId="9"/>
  </si>
  <si>
    <r>
      <t xml:space="preserve">1.A. </t>
    </r>
    <r>
      <rPr>
        <sz val="11"/>
        <rFont val="ＭＳ 明朝"/>
        <family val="1"/>
        <charset val="128"/>
      </rPr>
      <t>燃料の燃焼</t>
    </r>
    <rPh sb="5" eb="7">
      <t>ネンリョウ</t>
    </rPh>
    <rPh sb="8" eb="10">
      <t>ネンショウ</t>
    </rPh>
    <phoneticPr fontId="9"/>
  </si>
  <si>
    <t>1.A. Fuel Combustion</t>
    <phoneticPr fontId="9"/>
  </si>
  <si>
    <t xml:space="preserve">2.B. Chemical Industry </t>
    <phoneticPr fontId="9"/>
  </si>
  <si>
    <t>2.G. Other Product Manufacture and Use</t>
    <phoneticPr fontId="9"/>
  </si>
  <si>
    <t>3.B. Manure Management</t>
    <phoneticPr fontId="9"/>
  </si>
  <si>
    <t>3.D. Agricultural Soils</t>
    <phoneticPr fontId="9"/>
  </si>
  <si>
    <t>3.F. Field Burning of Agricultural Residue</t>
    <phoneticPr fontId="9"/>
  </si>
  <si>
    <t>5.B. Biological Treatment of Solid Waste</t>
    <phoneticPr fontId="9"/>
  </si>
  <si>
    <t>5.C. Incineration and Open Burning of Waste
  (excluding waste for energy purposes)</t>
    <phoneticPr fontId="9"/>
  </si>
  <si>
    <t>5.D. Wastewater Treatment and Discharge</t>
    <phoneticPr fontId="9"/>
  </si>
  <si>
    <r>
      <t xml:space="preserve">1.B.1. </t>
    </r>
    <r>
      <rPr>
        <sz val="11"/>
        <rFont val="ＭＳ 明朝"/>
        <family val="1"/>
        <charset val="128"/>
      </rPr>
      <t>石炭</t>
    </r>
    <phoneticPr fontId="9"/>
  </si>
  <si>
    <r>
      <t xml:space="preserve">1.B.2. </t>
    </r>
    <r>
      <rPr>
        <sz val="11"/>
        <rFont val="ＭＳ 明朝"/>
        <family val="1"/>
        <charset val="128"/>
      </rPr>
      <t>石油天然ガス等</t>
    </r>
    <rPh sb="7" eb="9">
      <t>セキユ</t>
    </rPh>
    <rPh sb="9" eb="11">
      <t>テンネン</t>
    </rPh>
    <rPh sb="13" eb="14">
      <t>トウ</t>
    </rPh>
    <phoneticPr fontId="9"/>
  </si>
  <si>
    <r>
      <t xml:space="preserve">2.B. </t>
    </r>
    <r>
      <rPr>
        <sz val="11"/>
        <rFont val="ＭＳ 明朝"/>
        <family val="1"/>
        <charset val="128"/>
      </rPr>
      <t>化学産業</t>
    </r>
    <rPh sb="5" eb="7">
      <t>カガク</t>
    </rPh>
    <rPh sb="7" eb="9">
      <t>サンギョウ</t>
    </rPh>
    <phoneticPr fontId="9"/>
  </si>
  <si>
    <r>
      <t xml:space="preserve">3.A. </t>
    </r>
    <r>
      <rPr>
        <sz val="11"/>
        <rFont val="ＭＳ 明朝"/>
        <family val="1"/>
        <charset val="128"/>
      </rPr>
      <t>消化管内発酵</t>
    </r>
    <rPh sb="5" eb="7">
      <t>ショウカ</t>
    </rPh>
    <rPh sb="7" eb="9">
      <t>カンナイ</t>
    </rPh>
    <rPh sb="9" eb="11">
      <t>ハッコウ</t>
    </rPh>
    <phoneticPr fontId="9"/>
  </si>
  <si>
    <r>
      <t xml:space="preserve">3.C. </t>
    </r>
    <r>
      <rPr>
        <sz val="11"/>
        <rFont val="ＭＳ 明朝"/>
        <family val="1"/>
        <charset val="128"/>
      </rPr>
      <t>稲作</t>
    </r>
    <rPh sb="5" eb="7">
      <t>イナサク</t>
    </rPh>
    <phoneticPr fontId="9"/>
  </si>
  <si>
    <r>
      <t xml:space="preserve">5.A. </t>
    </r>
    <r>
      <rPr>
        <sz val="11"/>
        <rFont val="ＭＳ 明朝"/>
        <family val="1"/>
        <charset val="128"/>
      </rPr>
      <t>固形廃棄物の処分</t>
    </r>
    <rPh sb="5" eb="7">
      <t>コケイ</t>
    </rPh>
    <rPh sb="7" eb="10">
      <t>ハイキブツ</t>
    </rPh>
    <rPh sb="11" eb="13">
      <t>ショブン</t>
    </rPh>
    <phoneticPr fontId="9"/>
  </si>
  <si>
    <t>1.B.1. Solid Fuels</t>
    <phoneticPr fontId="9"/>
  </si>
  <si>
    <t>1.B.2. Oil &amp; Natural Gas, etc.</t>
    <phoneticPr fontId="9"/>
  </si>
  <si>
    <t>2.B. Chemical Industry</t>
    <phoneticPr fontId="9"/>
  </si>
  <si>
    <t>3.A. Enteric Fermentation</t>
    <phoneticPr fontId="9"/>
  </si>
  <si>
    <t>3.C. Rice Cultivation</t>
    <phoneticPr fontId="9"/>
  </si>
  <si>
    <t>5.A. Solid Waste Disposal</t>
    <phoneticPr fontId="9"/>
  </si>
  <si>
    <t>5.C. Incineration and Open Burning of Waste (excluding waste for energy purposes)</t>
    <phoneticPr fontId="9"/>
  </si>
  <si>
    <t>国際航空</t>
    <rPh sb="0" eb="4">
      <t>コクサイコウクウ</t>
    </rPh>
    <phoneticPr fontId="9"/>
  </si>
  <si>
    <t>国際船舶</t>
    <rPh sb="0" eb="2">
      <t>コクサイ</t>
    </rPh>
    <phoneticPr fontId="9"/>
  </si>
  <si>
    <t>ごみ処理</t>
  </si>
  <si>
    <t>ごみ処理</t>
    <rPh sb="2" eb="4">
      <t>ショリ</t>
    </rPh>
    <phoneticPr fontId="9"/>
  </si>
  <si>
    <t>Chemical and Allied Products, Oil and Coal Products</t>
  </si>
  <si>
    <t>Printing and Allied Industries</t>
    <phoneticPr fontId="9"/>
  </si>
  <si>
    <t>Urea Application</t>
    <phoneticPr fontId="9"/>
  </si>
  <si>
    <r>
      <rPr>
        <sz val="11"/>
        <rFont val="ＭＳ 明朝"/>
        <family val="1"/>
        <charset val="128"/>
      </rPr>
      <t>吸収源活動</t>
    </r>
    <r>
      <rPr>
        <vertAlign val="superscript"/>
        <sz val="11"/>
        <rFont val="ＭＳ 明朝"/>
        <family val="1"/>
        <charset val="128"/>
      </rPr>
      <t>※</t>
    </r>
    <r>
      <rPr>
        <vertAlign val="superscript"/>
        <sz val="11"/>
        <rFont val="Century"/>
        <family val="1"/>
      </rPr>
      <t>1</t>
    </r>
    <phoneticPr fontId="9"/>
  </si>
  <si>
    <t>FY2014</t>
  </si>
  <si>
    <t>FY2015</t>
  </si>
  <si>
    <t>FY2016</t>
  </si>
  <si>
    <t>FY2017</t>
  </si>
  <si>
    <t>FY2018</t>
  </si>
  <si>
    <r>
      <t xml:space="preserve">2005
</t>
    </r>
    <r>
      <rPr>
        <sz val="11"/>
        <rFont val="ＭＳ Ｐ明朝"/>
        <family val="1"/>
        <charset val="128"/>
      </rPr>
      <t>年度比</t>
    </r>
    <rPh sb="5" eb="8">
      <t>ネンドヒ</t>
    </rPh>
    <phoneticPr fontId="9"/>
  </si>
  <si>
    <t>Compared to
FY2005</t>
    <phoneticPr fontId="9"/>
  </si>
  <si>
    <r>
      <t>Ratio to 
national total GHG</t>
    </r>
    <r>
      <rPr>
        <sz val="11"/>
        <rFont val="ＭＳ 明朝"/>
        <family val="1"/>
        <charset val="128"/>
      </rPr>
      <t>［</t>
    </r>
    <r>
      <rPr>
        <sz val="11"/>
        <rFont val="Century"/>
        <family val="1"/>
      </rPr>
      <t>%</t>
    </r>
    <r>
      <rPr>
        <sz val="11"/>
        <rFont val="ＭＳ 明朝"/>
        <family val="1"/>
        <charset val="128"/>
      </rPr>
      <t>］</t>
    </r>
    <phoneticPr fontId="9"/>
  </si>
  <si>
    <r>
      <t>Total (</t>
    </r>
    <r>
      <rPr>
        <sz val="11"/>
        <rFont val="ＭＳ Ｐゴシック"/>
        <family val="3"/>
        <charset val="128"/>
      </rPr>
      <t>①</t>
    </r>
    <r>
      <rPr>
        <sz val="11"/>
        <rFont val="Century"/>
        <family val="1"/>
      </rPr>
      <t>+</t>
    </r>
    <r>
      <rPr>
        <sz val="11"/>
        <rFont val="ＭＳ Ｐゴシック"/>
        <family val="3"/>
        <charset val="128"/>
      </rPr>
      <t>②</t>
    </r>
    <r>
      <rPr>
        <sz val="11"/>
        <rFont val="Century"/>
        <family val="3"/>
      </rPr>
      <t>+</t>
    </r>
    <r>
      <rPr>
        <sz val="11"/>
        <rFont val="Segoe UI Symbol"/>
        <family val="3"/>
      </rPr>
      <t>③</t>
    </r>
    <r>
      <rPr>
        <sz val="11"/>
        <rFont val="Century"/>
        <family val="1"/>
      </rPr>
      <t>)</t>
    </r>
    <phoneticPr fontId="9"/>
  </si>
  <si>
    <r>
      <rPr>
        <sz val="11"/>
        <rFont val="ＭＳ 明朝"/>
        <family val="1"/>
        <charset val="128"/>
      </rPr>
      <t>自動車（旅客）</t>
    </r>
  </si>
  <si>
    <t>自動車（旅客）</t>
    <phoneticPr fontId="9"/>
  </si>
  <si>
    <r>
      <rPr>
        <sz val="11"/>
        <rFont val="ＭＳ 明朝"/>
        <family val="1"/>
        <charset val="128"/>
      </rPr>
      <t>パルプ･紙･紙加工品</t>
    </r>
    <phoneticPr fontId="9"/>
  </si>
  <si>
    <t>食品飲料</t>
    <phoneticPr fontId="7"/>
  </si>
  <si>
    <t>国際バンカー油（国際航空・国際船舶）は国内排出量には含まれない。</t>
    <phoneticPr fontId="9"/>
  </si>
  <si>
    <t>Agriculture, Forestry and Fishery</t>
  </si>
  <si>
    <t>Mining, Quarrying of Stone and Gravel</t>
  </si>
  <si>
    <t>Construction Work Industry</t>
  </si>
  <si>
    <t>Electricity, Gas, Heat Supply, Water, Information and Communication and Transport and Postal Activities</t>
    <phoneticPr fontId="9"/>
  </si>
  <si>
    <t>Wholesale and Retail Trade, Finance and Insurance, Real Estate and Goods Rental and Leasing</t>
    <phoneticPr fontId="9"/>
  </si>
  <si>
    <t>Professional and Technical Service, Accommodations, Eating and Drinking Service, Living Related and Personal Services and Amusement Services</t>
    <phoneticPr fontId="9"/>
  </si>
  <si>
    <t>教育･学習支援・医療・保健衛生・社会福祉他</t>
    <rPh sb="8" eb="10">
      <t>イリョウ</t>
    </rPh>
    <rPh sb="11" eb="13">
      <t>ホケン</t>
    </rPh>
    <rPh sb="13" eb="15">
      <t>エイセイ</t>
    </rPh>
    <rPh sb="16" eb="18">
      <t>シャカイ</t>
    </rPh>
    <rPh sb="18" eb="20">
      <t>フクシ</t>
    </rPh>
    <rPh sb="20" eb="21">
      <t>ホカ</t>
    </rPh>
    <phoneticPr fontId="9"/>
  </si>
  <si>
    <t>Education, Learning Support, Medical, Health Care and Welfare,  Compound and Miscellaneous Services</t>
    <phoneticPr fontId="9"/>
  </si>
  <si>
    <t>Railways</t>
    <phoneticPr fontId="9"/>
  </si>
  <si>
    <t>Railways / Domestic Navigation / Domestic Aviation</t>
    <phoneticPr fontId="9"/>
  </si>
  <si>
    <t>Domestic Navigation</t>
  </si>
  <si>
    <t>鉄道・国内船舶・国内航空（旅客）</t>
    <rPh sb="3" eb="5">
      <t>コクナイ</t>
    </rPh>
    <rPh sb="5" eb="7">
      <t>センパク</t>
    </rPh>
    <rPh sb="8" eb="10">
      <t>コクナイ</t>
    </rPh>
    <rPh sb="10" eb="12">
      <t>コウクウ</t>
    </rPh>
    <phoneticPr fontId="9"/>
  </si>
  <si>
    <r>
      <t xml:space="preserve">1.A. </t>
    </r>
    <r>
      <rPr>
        <b/>
        <sz val="11"/>
        <rFont val="ＭＳ 明朝"/>
        <family val="1"/>
        <charset val="128"/>
      </rPr>
      <t>燃料の燃焼</t>
    </r>
    <rPh sb="5" eb="7">
      <t>ネンリョウ</t>
    </rPh>
    <rPh sb="8" eb="10">
      <t>ネンショウ</t>
    </rPh>
    <phoneticPr fontId="9"/>
  </si>
  <si>
    <r>
      <t xml:space="preserve">1.B. </t>
    </r>
    <r>
      <rPr>
        <b/>
        <sz val="11"/>
        <rFont val="ＭＳ 明朝"/>
        <family val="1"/>
        <charset val="128"/>
      </rPr>
      <t>燃料からの漏出</t>
    </r>
    <rPh sb="5" eb="7">
      <t>ネンリョウ</t>
    </rPh>
    <rPh sb="10" eb="12">
      <t>ロウシュツ</t>
    </rPh>
    <phoneticPr fontId="9"/>
  </si>
  <si>
    <r>
      <t xml:space="preserve">2.A. </t>
    </r>
    <r>
      <rPr>
        <sz val="11"/>
        <rFont val="ＭＳ 明朝"/>
        <family val="1"/>
        <charset val="128"/>
      </rPr>
      <t>鉱物産業</t>
    </r>
    <rPh sb="5" eb="7">
      <t>コウブツ</t>
    </rPh>
    <rPh sb="7" eb="9">
      <t>サンギョウ</t>
    </rPh>
    <phoneticPr fontId="9"/>
  </si>
  <si>
    <r>
      <t xml:space="preserve">2.B. </t>
    </r>
    <r>
      <rPr>
        <sz val="11"/>
        <rFont val="ＭＳ 明朝"/>
        <family val="1"/>
        <charset val="128"/>
      </rPr>
      <t>化学</t>
    </r>
    <rPh sb="5" eb="7">
      <t>カガク</t>
    </rPh>
    <phoneticPr fontId="9"/>
  </si>
  <si>
    <r>
      <t xml:space="preserve">2.C. </t>
    </r>
    <r>
      <rPr>
        <sz val="11"/>
        <rFont val="ＭＳ 明朝"/>
        <family val="1"/>
        <charset val="128"/>
      </rPr>
      <t>金属製造</t>
    </r>
    <rPh sb="5" eb="7">
      <t>キンゾク</t>
    </rPh>
    <rPh sb="7" eb="9">
      <t>セイゾウ</t>
    </rPh>
    <phoneticPr fontId="9"/>
  </si>
  <si>
    <r>
      <t xml:space="preserve">2.D. </t>
    </r>
    <r>
      <rPr>
        <sz val="11"/>
        <rFont val="ＭＳ 明朝"/>
        <family val="1"/>
        <charset val="128"/>
      </rPr>
      <t>燃料からの非エネルギー製品及び溶剤の使用</t>
    </r>
    <rPh sb="5" eb="7">
      <t>ネンリョウ</t>
    </rPh>
    <rPh sb="10" eb="11">
      <t>ヒ</t>
    </rPh>
    <rPh sb="16" eb="18">
      <t>セイヒン</t>
    </rPh>
    <rPh sb="18" eb="19">
      <t>オヨ</t>
    </rPh>
    <rPh sb="20" eb="22">
      <t>ヨウザイ</t>
    </rPh>
    <rPh sb="23" eb="25">
      <t>シヨウ</t>
    </rPh>
    <phoneticPr fontId="9"/>
  </si>
  <si>
    <r>
      <t xml:space="preserve">2.H. </t>
    </r>
    <r>
      <rPr>
        <sz val="11"/>
        <rFont val="ＭＳ 明朝"/>
        <family val="1"/>
        <charset val="128"/>
      </rPr>
      <t>その他（ドライアイスの利用）</t>
    </r>
    <rPh sb="7" eb="8">
      <t>タ</t>
    </rPh>
    <rPh sb="16" eb="18">
      <t>リヨウ</t>
    </rPh>
    <phoneticPr fontId="9"/>
  </si>
  <si>
    <r>
      <t xml:space="preserve">3.G. </t>
    </r>
    <r>
      <rPr>
        <sz val="11"/>
        <rFont val="ＭＳ 明朝"/>
        <family val="1"/>
        <charset val="128"/>
      </rPr>
      <t>石灰施用</t>
    </r>
    <rPh sb="5" eb="7">
      <t>セッカイ</t>
    </rPh>
    <rPh sb="7" eb="9">
      <t>セヨウ</t>
    </rPh>
    <phoneticPr fontId="9"/>
  </si>
  <si>
    <r>
      <t xml:space="preserve">3.H. </t>
    </r>
    <r>
      <rPr>
        <sz val="11"/>
        <rFont val="ＭＳ 明朝"/>
        <family val="1"/>
        <charset val="128"/>
      </rPr>
      <t>尿素施肥</t>
    </r>
    <rPh sb="5" eb="7">
      <t>ニョウソ</t>
    </rPh>
    <rPh sb="7" eb="9">
      <t>セヒ</t>
    </rPh>
    <phoneticPr fontId="9"/>
  </si>
  <si>
    <r>
      <t xml:space="preserve">4.A. </t>
    </r>
    <r>
      <rPr>
        <sz val="11"/>
        <rFont val="ＭＳ 明朝"/>
        <family val="1"/>
        <charset val="128"/>
      </rPr>
      <t>森林</t>
    </r>
    <rPh sb="5" eb="7">
      <t>シンリン</t>
    </rPh>
    <phoneticPr fontId="9"/>
  </si>
  <si>
    <r>
      <t xml:space="preserve">4.B. </t>
    </r>
    <r>
      <rPr>
        <sz val="11"/>
        <rFont val="ＭＳ 明朝"/>
        <family val="1"/>
        <charset val="128"/>
      </rPr>
      <t>農地</t>
    </r>
    <rPh sb="5" eb="7">
      <t>ノウチ</t>
    </rPh>
    <phoneticPr fontId="9"/>
  </si>
  <si>
    <r>
      <t xml:space="preserve">4.C. </t>
    </r>
    <r>
      <rPr>
        <sz val="11"/>
        <rFont val="ＭＳ 明朝"/>
        <family val="1"/>
        <charset val="128"/>
      </rPr>
      <t>草地</t>
    </r>
    <rPh sb="5" eb="7">
      <t>クサチ</t>
    </rPh>
    <phoneticPr fontId="9"/>
  </si>
  <si>
    <r>
      <t xml:space="preserve">4.D. </t>
    </r>
    <r>
      <rPr>
        <sz val="11"/>
        <rFont val="ＭＳ 明朝"/>
        <family val="1"/>
        <charset val="128"/>
      </rPr>
      <t>湿地</t>
    </r>
    <rPh sb="5" eb="7">
      <t>シッチ</t>
    </rPh>
    <phoneticPr fontId="9"/>
  </si>
  <si>
    <r>
      <t xml:space="preserve">4.E. </t>
    </r>
    <r>
      <rPr>
        <sz val="11"/>
        <rFont val="ＭＳ 明朝"/>
        <family val="1"/>
        <charset val="128"/>
      </rPr>
      <t>開発地</t>
    </r>
    <rPh sb="5" eb="7">
      <t>カイハツ</t>
    </rPh>
    <rPh sb="7" eb="8">
      <t>チ</t>
    </rPh>
    <phoneticPr fontId="9"/>
  </si>
  <si>
    <r>
      <t xml:space="preserve">4.F. </t>
    </r>
    <r>
      <rPr>
        <sz val="11"/>
        <rFont val="ＭＳ 明朝"/>
        <family val="1"/>
        <charset val="128"/>
      </rPr>
      <t>その他の土地</t>
    </r>
    <rPh sb="7" eb="8">
      <t>タ</t>
    </rPh>
    <rPh sb="9" eb="11">
      <t>トチ</t>
    </rPh>
    <phoneticPr fontId="9"/>
  </si>
  <si>
    <r>
      <t xml:space="preserve">4.G. </t>
    </r>
    <r>
      <rPr>
        <sz val="11"/>
        <rFont val="ＭＳ 明朝"/>
        <family val="1"/>
        <charset val="128"/>
      </rPr>
      <t>伐採木材製品</t>
    </r>
    <rPh sb="5" eb="7">
      <t>バッサイ</t>
    </rPh>
    <rPh sb="7" eb="9">
      <t>モクザイ</t>
    </rPh>
    <rPh sb="9" eb="11">
      <t>セイヒン</t>
    </rPh>
    <phoneticPr fontId="9"/>
  </si>
  <si>
    <t>2.A. Mineral Products</t>
    <phoneticPr fontId="9"/>
  </si>
  <si>
    <t>2.D. Non-energy Products from Fuels and Solvent Use</t>
    <phoneticPr fontId="9"/>
  </si>
  <si>
    <t>2.H. Other (Use of Dry Ice)</t>
    <phoneticPr fontId="9"/>
  </si>
  <si>
    <t>3.G. Liming</t>
    <phoneticPr fontId="9"/>
  </si>
  <si>
    <t>3.H. Urea Application</t>
    <phoneticPr fontId="9"/>
  </si>
  <si>
    <t>4.A. Forest land</t>
    <phoneticPr fontId="9"/>
  </si>
  <si>
    <t>4.B. Cropland</t>
    <phoneticPr fontId="9"/>
  </si>
  <si>
    <t>4.C. Grassland</t>
    <phoneticPr fontId="9"/>
  </si>
  <si>
    <t>4.D. Wetlands</t>
    <phoneticPr fontId="9"/>
  </si>
  <si>
    <t>4.E. Settlements</t>
    <phoneticPr fontId="9"/>
  </si>
  <si>
    <t>4.F. Other land</t>
    <phoneticPr fontId="9"/>
  </si>
  <si>
    <t>4.G. Harvest Wood Products</t>
    <phoneticPr fontId="9"/>
  </si>
  <si>
    <r>
      <t xml:space="preserve">5.C. </t>
    </r>
    <r>
      <rPr>
        <sz val="11"/>
        <rFont val="ＭＳ 明朝"/>
        <family val="1"/>
        <charset val="128"/>
      </rPr>
      <t>廃棄物の焼却と野焼き（エネルギー利用を含まない）</t>
    </r>
    <rPh sb="5" eb="8">
      <t>ハイキブツ</t>
    </rPh>
    <rPh sb="9" eb="11">
      <t>ショウキャク</t>
    </rPh>
    <rPh sb="12" eb="14">
      <t>ノヤ</t>
    </rPh>
    <rPh sb="21" eb="23">
      <t>リヨウ</t>
    </rPh>
    <rPh sb="24" eb="25">
      <t>フク</t>
    </rPh>
    <phoneticPr fontId="9"/>
  </si>
  <si>
    <r>
      <t xml:space="preserve">5.E. </t>
    </r>
    <r>
      <rPr>
        <sz val="11"/>
        <rFont val="ＭＳ 明朝"/>
        <family val="1"/>
        <charset val="128"/>
      </rPr>
      <t>石油由来の界面活性剤の分解</t>
    </r>
    <phoneticPr fontId="9"/>
  </si>
  <si>
    <t>5.E. Decomposition of Petroleum-Derived Surfactant</t>
    <phoneticPr fontId="9"/>
  </si>
  <si>
    <r>
      <t xml:space="preserve"> Non energy-related CO</t>
    </r>
    <r>
      <rPr>
        <vertAlign val="subscript"/>
        <sz val="11"/>
        <color rgb="FF000000"/>
        <rFont val="Century"/>
        <family val="1"/>
      </rPr>
      <t>2</t>
    </r>
    <r>
      <rPr>
        <sz val="11"/>
        <color indexed="8"/>
        <rFont val="Century"/>
        <family val="1"/>
      </rPr>
      <t xml:space="preserve"> refers to the CO</t>
    </r>
    <r>
      <rPr>
        <vertAlign val="subscript"/>
        <sz val="11"/>
        <color rgb="FF000000"/>
        <rFont val="Century"/>
        <family val="1"/>
      </rPr>
      <t>2</t>
    </r>
    <r>
      <rPr>
        <sz val="11"/>
        <color indexed="8"/>
        <rFont val="Century"/>
        <family val="1"/>
      </rPr>
      <t xml:space="preserve"> emissions from sources of other than fossil fuel combustion. The main emission sources are  from  Industrial Processes and Product Use, </t>
    </r>
    <phoneticPr fontId="9"/>
  </si>
  <si>
    <r>
      <t>and Waste sector (including waste for energy purposes). The Indirect CO</t>
    </r>
    <r>
      <rPr>
        <vertAlign val="subscript"/>
        <sz val="11"/>
        <color rgb="FF000000"/>
        <rFont val="Century"/>
        <family val="1"/>
      </rPr>
      <t>2</t>
    </r>
    <r>
      <rPr>
        <sz val="11"/>
        <color indexed="8"/>
        <rFont val="Century"/>
        <family val="1"/>
      </rPr>
      <t>, the emissions from agriculture sector, and fugitive emissions from fuel are also included.</t>
    </r>
    <phoneticPr fontId="9"/>
  </si>
  <si>
    <r>
      <rPr>
        <b/>
        <sz val="11"/>
        <rFont val="ＭＳ 明朝"/>
        <family val="1"/>
        <charset val="128"/>
      </rPr>
      <t>旅客</t>
    </r>
    <rPh sb="0" eb="2">
      <t>リョカク</t>
    </rPh>
    <phoneticPr fontId="9"/>
  </si>
  <si>
    <r>
      <rPr>
        <b/>
        <sz val="11"/>
        <rFont val="ＭＳ 明朝"/>
        <family val="1"/>
        <charset val="128"/>
      </rPr>
      <t>貨物</t>
    </r>
    <phoneticPr fontId="9"/>
  </si>
  <si>
    <r>
      <t xml:space="preserve">1.B. </t>
    </r>
    <r>
      <rPr>
        <sz val="11"/>
        <rFont val="ＭＳ 明朝"/>
        <family val="1"/>
        <charset val="128"/>
      </rPr>
      <t>燃料からの漏出</t>
    </r>
    <rPh sb="5" eb="7">
      <t>ネンリョウ</t>
    </rPh>
    <rPh sb="10" eb="12">
      <t>ロウシュツ</t>
    </rPh>
    <phoneticPr fontId="9"/>
  </si>
  <si>
    <t>1.B. Fugitive Emissions from Fuel</t>
    <phoneticPr fontId="9"/>
  </si>
  <si>
    <t>※出典：
内閣府「国民経済計算」</t>
    <rPh sb="1" eb="3">
      <t>シュッテン</t>
    </rPh>
    <phoneticPr fontId="9"/>
  </si>
  <si>
    <t>出典：総務省「住民基本台帳に基づく人口、人口動態及び世帯数」</t>
    <rPh sb="0" eb="2">
      <t>シュッテン</t>
    </rPh>
    <phoneticPr fontId="9"/>
  </si>
  <si>
    <t>Reference: Population, vital statistics and number of
households survey based on the Resident Registration System.Basic Resident Register (Ministry of Internal Affairs and Communications)</t>
    <phoneticPr fontId="9"/>
  </si>
  <si>
    <r>
      <t xml:space="preserve">1.A.1. </t>
    </r>
    <r>
      <rPr>
        <sz val="11"/>
        <rFont val="ＭＳ Ｐ明朝"/>
        <family val="1"/>
        <charset val="128"/>
      </rPr>
      <t>エネルギー転換</t>
    </r>
    <rPh sb="12" eb="14">
      <t>テンカン</t>
    </rPh>
    <phoneticPr fontId="9"/>
  </si>
  <si>
    <r>
      <t xml:space="preserve">1.A.3. </t>
    </r>
    <r>
      <rPr>
        <sz val="11"/>
        <rFont val="ＭＳ Ｐ明朝"/>
        <family val="1"/>
        <charset val="128"/>
      </rPr>
      <t>運輸</t>
    </r>
    <rPh sb="7" eb="9">
      <t>ウンユ</t>
    </rPh>
    <phoneticPr fontId="9"/>
  </si>
  <si>
    <r>
      <t xml:space="preserve">1.A.4. </t>
    </r>
    <r>
      <rPr>
        <sz val="11"/>
        <rFont val="ＭＳ Ｐ明朝"/>
        <family val="1"/>
        <charset val="128"/>
      </rPr>
      <t>その他部門（民生及び農林水産業）</t>
    </r>
    <rPh sb="9" eb="10">
      <t>タ</t>
    </rPh>
    <rPh sb="10" eb="12">
      <t>ブモン</t>
    </rPh>
    <phoneticPr fontId="9"/>
  </si>
  <si>
    <r>
      <t xml:space="preserve">1.B. </t>
    </r>
    <r>
      <rPr>
        <sz val="11"/>
        <rFont val="ＭＳ Ｐ明朝"/>
        <family val="1"/>
        <charset val="128"/>
      </rPr>
      <t>燃料からの漏出</t>
    </r>
    <rPh sb="5" eb="7">
      <t>ネンリョウ</t>
    </rPh>
    <rPh sb="10" eb="12">
      <t>ロウシュツ</t>
    </rPh>
    <phoneticPr fontId="9"/>
  </si>
  <si>
    <r>
      <t xml:space="preserve">2. </t>
    </r>
    <r>
      <rPr>
        <sz val="11"/>
        <rFont val="ＭＳ Ｐ明朝"/>
        <family val="1"/>
        <charset val="128"/>
      </rPr>
      <t>工業プロセス</t>
    </r>
    <r>
      <rPr>
        <sz val="11"/>
        <rFont val="ＭＳ 明朝"/>
        <family val="1"/>
        <charset val="128"/>
      </rPr>
      <t>及び製品の使用</t>
    </r>
    <rPh sb="3" eb="5">
      <t>コウギョウ</t>
    </rPh>
    <phoneticPr fontId="9"/>
  </si>
  <si>
    <r>
      <t xml:space="preserve">3. </t>
    </r>
    <r>
      <rPr>
        <sz val="11"/>
        <rFont val="ＭＳ Ｐ明朝"/>
        <family val="1"/>
        <charset val="128"/>
      </rPr>
      <t>農業</t>
    </r>
    <rPh sb="3" eb="5">
      <t>ノウギョウ</t>
    </rPh>
    <phoneticPr fontId="9"/>
  </si>
  <si>
    <r>
      <t xml:space="preserve">5. </t>
    </r>
    <r>
      <rPr>
        <sz val="11"/>
        <rFont val="ＭＳ Ｐ明朝"/>
        <family val="1"/>
        <charset val="128"/>
      </rPr>
      <t>廃棄物</t>
    </r>
    <rPh sb="3" eb="6">
      <t>ハイキブツ</t>
    </rPh>
    <phoneticPr fontId="9"/>
  </si>
  <si>
    <t>鉄道・国内船舶・国内航空（貨物）</t>
    <rPh sb="3" eb="5">
      <t>コクナイ</t>
    </rPh>
    <rPh sb="5" eb="7">
      <t>センパク</t>
    </rPh>
    <rPh sb="8" eb="10">
      <t>コクナイ</t>
    </rPh>
    <rPh sb="10" eb="12">
      <t>コウクウ</t>
    </rPh>
    <phoneticPr fontId="9"/>
  </si>
  <si>
    <t>廃棄物のエネルギー利用含む</t>
    <phoneticPr fontId="9"/>
  </si>
  <si>
    <r>
      <rPr>
        <sz val="11"/>
        <rFont val="ＭＳ 明朝"/>
        <family val="1"/>
        <charset val="128"/>
      </rPr>
      <t>植生回復活動は京都議定書</t>
    </r>
    <r>
      <rPr>
        <sz val="11"/>
        <rFont val="Century"/>
        <family val="1"/>
      </rPr>
      <t>3</t>
    </r>
    <r>
      <rPr>
        <sz val="11"/>
        <rFont val="ＭＳ 明朝"/>
        <family val="1"/>
        <charset val="128"/>
      </rPr>
      <t>条</t>
    </r>
    <r>
      <rPr>
        <sz val="11"/>
        <rFont val="Century"/>
        <family val="1"/>
      </rPr>
      <t>4</t>
    </r>
    <r>
      <rPr>
        <sz val="11"/>
        <rFont val="ＭＳ 明朝"/>
        <family val="1"/>
        <charset val="128"/>
      </rPr>
      <t>に規定されている。</t>
    </r>
    <phoneticPr fontId="9"/>
  </si>
  <si>
    <r>
      <rPr>
        <b/>
        <sz val="16"/>
        <rFont val="Century"/>
        <family val="3"/>
      </rPr>
      <t>CO</t>
    </r>
    <r>
      <rPr>
        <b/>
        <vertAlign val="subscript"/>
        <sz val="16"/>
        <rFont val="Century"/>
        <family val="1"/>
      </rPr>
      <t xml:space="preserve">2 </t>
    </r>
    <r>
      <rPr>
        <b/>
        <sz val="16"/>
        <rFont val="ＭＳ Ｐゴシック"/>
        <family val="3"/>
        <charset val="128"/>
      </rPr>
      <t>の部門別排出量【電気・熱配分後】</t>
    </r>
    <phoneticPr fontId="9"/>
  </si>
  <si>
    <r>
      <t>Allocated CO</t>
    </r>
    <r>
      <rPr>
        <b/>
        <vertAlign val="subscript"/>
        <sz val="16"/>
        <rFont val="Century"/>
        <family val="1"/>
      </rPr>
      <t>2</t>
    </r>
    <r>
      <rPr>
        <b/>
        <sz val="16"/>
        <rFont val="Century"/>
        <family val="1"/>
      </rPr>
      <t xml:space="preserve"> emissions by sector</t>
    </r>
    <phoneticPr fontId="9"/>
  </si>
  <si>
    <r>
      <t>CH</t>
    </r>
    <r>
      <rPr>
        <b/>
        <vertAlign val="subscript"/>
        <sz val="16"/>
        <rFont val="Century"/>
        <family val="1"/>
      </rPr>
      <t xml:space="preserve">4 </t>
    </r>
    <r>
      <rPr>
        <b/>
        <sz val="16"/>
        <rFont val="ＭＳ Ｐゴシック"/>
        <family val="3"/>
        <charset val="128"/>
      </rPr>
      <t>排出量</t>
    </r>
    <phoneticPr fontId="9"/>
  </si>
  <si>
    <r>
      <t>CH</t>
    </r>
    <r>
      <rPr>
        <b/>
        <vertAlign val="subscript"/>
        <sz val="16"/>
        <rFont val="Century"/>
        <family val="1"/>
      </rPr>
      <t>4</t>
    </r>
    <r>
      <rPr>
        <b/>
        <sz val="16"/>
        <rFont val="Century"/>
        <family val="1"/>
      </rPr>
      <t xml:space="preserve"> emissions</t>
    </r>
    <phoneticPr fontId="9"/>
  </si>
  <si>
    <t>5.廃棄物</t>
    <rPh sb="2" eb="5">
      <t>ハイキブツ</t>
    </rPh>
    <phoneticPr fontId="11"/>
  </si>
  <si>
    <t>3.農業</t>
    <rPh sb="2" eb="4">
      <t>ノウギョウ</t>
    </rPh>
    <phoneticPr fontId="11"/>
  </si>
  <si>
    <r>
      <rPr>
        <sz val="11"/>
        <rFont val="ＭＳ Ｐゴシック"/>
        <family val="3"/>
        <charset val="128"/>
      </rPr>
      <t>1.</t>
    </r>
    <r>
      <rPr>
        <sz val="11"/>
        <rFont val="Century"/>
        <family val="3"/>
      </rPr>
      <t>A.</t>
    </r>
    <r>
      <rPr>
        <sz val="11"/>
        <rFont val="ＭＳ Ｐゴシック"/>
        <family val="3"/>
        <charset val="128"/>
      </rPr>
      <t>燃料の燃焼</t>
    </r>
    <rPh sb="4" eb="6">
      <t>ネンリョウ</t>
    </rPh>
    <rPh sb="7" eb="9">
      <t>ネンショウ</t>
    </rPh>
    <phoneticPr fontId="11"/>
  </si>
  <si>
    <r>
      <rPr>
        <sz val="11"/>
        <rFont val="ＭＳ Ｐゴシック"/>
        <family val="3"/>
        <charset val="128"/>
      </rPr>
      <t>1.</t>
    </r>
    <r>
      <rPr>
        <sz val="11"/>
        <rFont val="Century"/>
        <family val="3"/>
      </rPr>
      <t>B.</t>
    </r>
    <r>
      <rPr>
        <sz val="11"/>
        <rFont val="ＭＳ Ｐゴシック"/>
        <family val="3"/>
        <charset val="128"/>
      </rPr>
      <t>燃料からの漏出</t>
    </r>
    <phoneticPr fontId="9"/>
  </si>
  <si>
    <t>2.工業プロセス及び製品の使用</t>
    <rPh sb="2" eb="4">
      <t>コウギョウ</t>
    </rPh>
    <rPh sb="8" eb="9">
      <t>オヨ</t>
    </rPh>
    <rPh sb="10" eb="12">
      <t>セイヒン</t>
    </rPh>
    <rPh sb="13" eb="15">
      <t>シヨウ</t>
    </rPh>
    <phoneticPr fontId="11"/>
  </si>
  <si>
    <t>3.Agriculture</t>
    <phoneticPr fontId="11"/>
  </si>
  <si>
    <t>5.Waste</t>
    <phoneticPr fontId="11"/>
  </si>
  <si>
    <t>1.A.Fuel Combustion</t>
    <phoneticPr fontId="11"/>
  </si>
  <si>
    <t>1.B.Fugitive Emissions from Fuel</t>
    <phoneticPr fontId="11"/>
  </si>
  <si>
    <t>2.Industrial Processes and Product Use</t>
    <phoneticPr fontId="11"/>
  </si>
  <si>
    <r>
      <t>N</t>
    </r>
    <r>
      <rPr>
        <b/>
        <vertAlign val="subscript"/>
        <sz val="16"/>
        <rFont val="Century"/>
        <family val="1"/>
      </rPr>
      <t>2</t>
    </r>
    <r>
      <rPr>
        <b/>
        <sz val="16"/>
        <rFont val="Century"/>
        <family val="1"/>
      </rPr>
      <t>O</t>
    </r>
    <r>
      <rPr>
        <b/>
        <vertAlign val="subscript"/>
        <sz val="16"/>
        <rFont val="Century"/>
        <family val="1"/>
      </rPr>
      <t xml:space="preserve"> </t>
    </r>
    <r>
      <rPr>
        <b/>
        <sz val="16"/>
        <rFont val="ＭＳ Ｐゴシック"/>
        <family val="3"/>
        <charset val="128"/>
      </rPr>
      <t>排出量</t>
    </r>
    <phoneticPr fontId="9"/>
  </si>
  <si>
    <r>
      <t>N</t>
    </r>
    <r>
      <rPr>
        <b/>
        <vertAlign val="subscript"/>
        <sz val="16"/>
        <rFont val="Century"/>
        <family val="1"/>
      </rPr>
      <t>2</t>
    </r>
    <r>
      <rPr>
        <b/>
        <sz val="16"/>
        <rFont val="Century"/>
        <family val="1"/>
      </rPr>
      <t>O emissions</t>
    </r>
    <phoneticPr fontId="9"/>
  </si>
  <si>
    <r>
      <rPr>
        <sz val="11"/>
        <rFont val="Yu Gothic"/>
        <family val="1"/>
        <charset val="128"/>
      </rPr>
      <t>　</t>
    </r>
    <r>
      <rPr>
        <sz val="11"/>
        <rFont val="Century"/>
        <family val="1"/>
      </rPr>
      <t xml:space="preserve">1.A.1. </t>
    </r>
    <r>
      <rPr>
        <sz val="11"/>
        <rFont val="ＭＳ 明朝"/>
        <family val="1"/>
        <charset val="128"/>
      </rPr>
      <t>エネルギー産業</t>
    </r>
    <phoneticPr fontId="9"/>
  </si>
  <si>
    <r>
      <rPr>
        <sz val="11"/>
        <rFont val="Yu Gothic"/>
        <family val="1"/>
        <charset val="128"/>
      </rPr>
      <t>　</t>
    </r>
    <r>
      <rPr>
        <sz val="11"/>
        <rFont val="Century"/>
        <family val="1"/>
      </rPr>
      <t xml:space="preserve">1.A.2. </t>
    </r>
    <r>
      <rPr>
        <sz val="11"/>
        <rFont val="ＭＳ 明朝"/>
        <family val="1"/>
        <charset val="128"/>
      </rPr>
      <t>製造業・建設業</t>
    </r>
    <rPh sb="8" eb="11">
      <t>セイゾウギョウ</t>
    </rPh>
    <rPh sb="12" eb="15">
      <t>ケンセツギョウ</t>
    </rPh>
    <phoneticPr fontId="9"/>
  </si>
  <si>
    <r>
      <rPr>
        <sz val="11"/>
        <rFont val="Yu Gothic"/>
        <family val="1"/>
        <charset val="128"/>
      </rPr>
      <t>　</t>
    </r>
    <r>
      <rPr>
        <sz val="11"/>
        <rFont val="Century"/>
        <family val="1"/>
      </rPr>
      <t xml:space="preserve">1.A.3. </t>
    </r>
    <r>
      <rPr>
        <sz val="11"/>
        <rFont val="ＭＳ 明朝"/>
        <family val="1"/>
        <charset val="128"/>
      </rPr>
      <t>運輸</t>
    </r>
    <rPh sb="8" eb="10">
      <t>ウンユ</t>
    </rPh>
    <phoneticPr fontId="9"/>
  </si>
  <si>
    <r>
      <rPr>
        <sz val="11"/>
        <rFont val="Yu Gothic"/>
        <family val="1"/>
        <charset val="128"/>
      </rPr>
      <t>　</t>
    </r>
    <r>
      <rPr>
        <sz val="11"/>
        <rFont val="Century"/>
        <family val="1"/>
      </rPr>
      <t xml:space="preserve">1.A.4. </t>
    </r>
    <r>
      <rPr>
        <sz val="11"/>
        <rFont val="ＭＳ 明朝"/>
        <family val="1"/>
        <charset val="128"/>
      </rPr>
      <t>業務・家庭・農林水産業</t>
    </r>
    <rPh sb="14" eb="16">
      <t>ノウリン</t>
    </rPh>
    <rPh sb="16" eb="19">
      <t>スイサンギョウ</t>
    </rPh>
    <phoneticPr fontId="9"/>
  </si>
  <si>
    <r>
      <rPr>
        <sz val="11"/>
        <rFont val="Yu Gothic"/>
        <family val="1"/>
        <charset val="128"/>
      </rPr>
      <t>　</t>
    </r>
    <r>
      <rPr>
        <sz val="11"/>
        <rFont val="Century"/>
        <family val="1"/>
      </rPr>
      <t>1.A.5.</t>
    </r>
    <r>
      <rPr>
        <sz val="11"/>
        <rFont val="ＭＳ 明朝"/>
        <family val="1"/>
        <charset val="128"/>
      </rPr>
      <t>その他</t>
    </r>
    <rPh sb="9" eb="10">
      <t>タ</t>
    </rPh>
    <phoneticPr fontId="9"/>
  </si>
  <si>
    <r>
      <rPr>
        <sz val="11"/>
        <rFont val="Yu Gothic"/>
        <family val="1"/>
        <charset val="128"/>
      </rPr>
      <t>　</t>
    </r>
    <r>
      <rPr>
        <sz val="11"/>
        <rFont val="Century"/>
        <family val="1"/>
      </rPr>
      <t>1.A.1. Energy Industries</t>
    </r>
    <phoneticPr fontId="9"/>
  </si>
  <si>
    <r>
      <rPr>
        <sz val="11"/>
        <rFont val="Yu Gothic"/>
        <family val="1"/>
        <charset val="128"/>
      </rPr>
      <t>　</t>
    </r>
    <r>
      <rPr>
        <sz val="11"/>
        <rFont val="Century"/>
        <family val="1"/>
      </rPr>
      <t>1.A.2. Manufacturing industries and construction</t>
    </r>
    <phoneticPr fontId="9"/>
  </si>
  <si>
    <r>
      <rPr>
        <sz val="11"/>
        <rFont val="Yu Gothic"/>
        <family val="1"/>
        <charset val="128"/>
      </rPr>
      <t>　</t>
    </r>
    <r>
      <rPr>
        <sz val="11"/>
        <rFont val="Century"/>
        <family val="1"/>
      </rPr>
      <t>1.A.3. Transport</t>
    </r>
    <phoneticPr fontId="9"/>
  </si>
  <si>
    <r>
      <rPr>
        <sz val="11"/>
        <rFont val="Yu Gothic"/>
        <family val="1"/>
        <charset val="128"/>
      </rPr>
      <t>　</t>
    </r>
    <r>
      <rPr>
        <sz val="11"/>
        <rFont val="Century"/>
        <family val="1"/>
      </rPr>
      <t>1.A.4. Commercial, Residential, Agriculture, etc.</t>
    </r>
    <phoneticPr fontId="9"/>
  </si>
  <si>
    <r>
      <rPr>
        <sz val="11"/>
        <rFont val="Yu Gothic"/>
        <family val="1"/>
        <charset val="128"/>
      </rPr>
      <t>　</t>
    </r>
    <r>
      <rPr>
        <sz val="11"/>
        <rFont val="Century"/>
        <family val="1"/>
      </rPr>
      <t>1.A.5. Other</t>
    </r>
    <phoneticPr fontId="9"/>
  </si>
  <si>
    <r>
      <t>1.A./1.B.</t>
    </r>
    <r>
      <rPr>
        <sz val="11"/>
        <rFont val="ＭＳ 明朝"/>
        <family val="1"/>
        <charset val="128"/>
      </rPr>
      <t>燃料の燃焼・漏出</t>
    </r>
    <rPh sb="9" eb="11">
      <t>ネンリョウ</t>
    </rPh>
    <rPh sb="12" eb="14">
      <t>ネンショウ</t>
    </rPh>
    <rPh sb="15" eb="17">
      <t>ロウシュツ</t>
    </rPh>
    <phoneticPr fontId="11"/>
  </si>
  <si>
    <r>
      <t>3.</t>
    </r>
    <r>
      <rPr>
        <sz val="11"/>
        <rFont val="ＭＳ 明朝"/>
        <family val="1"/>
        <charset val="128"/>
      </rPr>
      <t>農業</t>
    </r>
    <rPh sb="2" eb="4">
      <t>ノウギョウ</t>
    </rPh>
    <phoneticPr fontId="11"/>
  </si>
  <si>
    <r>
      <t>5.</t>
    </r>
    <r>
      <rPr>
        <sz val="11"/>
        <rFont val="ＭＳ 明朝"/>
        <family val="1"/>
        <charset val="128"/>
      </rPr>
      <t>廃棄物</t>
    </r>
    <rPh sb="2" eb="5">
      <t>ハイキブツ</t>
    </rPh>
    <phoneticPr fontId="11"/>
  </si>
  <si>
    <t>1.A./1.B.Energy</t>
    <phoneticPr fontId="11"/>
  </si>
  <si>
    <t>2.Industrial Processes and Product Use</t>
    <phoneticPr fontId="9"/>
  </si>
  <si>
    <r>
      <rPr>
        <sz val="11"/>
        <rFont val="Century"/>
        <family val="1"/>
      </rPr>
      <t>2.</t>
    </r>
    <r>
      <rPr>
        <sz val="11"/>
        <rFont val="ＭＳ 明朝"/>
        <family val="1"/>
        <charset val="128"/>
      </rPr>
      <t>工業プロセス及び製品の使用</t>
    </r>
    <rPh sb="2" eb="4">
      <t>コウギョウ</t>
    </rPh>
    <rPh sb="8" eb="9">
      <t>オヨ</t>
    </rPh>
    <rPh sb="10" eb="12">
      <t>セイヒン</t>
    </rPh>
    <rPh sb="13" eb="15">
      <t>シヨウ</t>
    </rPh>
    <phoneticPr fontId="11"/>
  </si>
  <si>
    <r>
      <rPr>
        <sz val="11"/>
        <rFont val="ＭＳ Ｐ明朝"/>
        <family val="1"/>
        <charset val="128"/>
      </rPr>
      <t>　</t>
    </r>
    <r>
      <rPr>
        <sz val="11"/>
        <rFont val="Century"/>
        <family val="1"/>
      </rPr>
      <t xml:space="preserve">1.A.1. </t>
    </r>
    <r>
      <rPr>
        <sz val="11"/>
        <rFont val="ＭＳ 明朝"/>
        <family val="1"/>
        <charset val="128"/>
      </rPr>
      <t>エネルギー産業</t>
    </r>
    <phoneticPr fontId="9"/>
  </si>
  <si>
    <r>
      <rPr>
        <sz val="11"/>
        <rFont val="ＭＳ Ｐ明朝"/>
        <family val="1"/>
        <charset val="128"/>
      </rPr>
      <t>　</t>
    </r>
    <r>
      <rPr>
        <sz val="11"/>
        <rFont val="Century"/>
        <family val="1"/>
      </rPr>
      <t xml:space="preserve">1.A.2. </t>
    </r>
    <r>
      <rPr>
        <sz val="11"/>
        <rFont val="ＭＳ 明朝"/>
        <family val="1"/>
        <charset val="128"/>
      </rPr>
      <t>製造業・建設業</t>
    </r>
    <rPh sb="8" eb="11">
      <t>セイゾウギョウ</t>
    </rPh>
    <rPh sb="12" eb="15">
      <t>ケンセツギョウ</t>
    </rPh>
    <phoneticPr fontId="9"/>
  </si>
  <si>
    <r>
      <rPr>
        <sz val="11"/>
        <rFont val="ＭＳ Ｐ明朝"/>
        <family val="1"/>
        <charset val="128"/>
      </rPr>
      <t>　</t>
    </r>
    <r>
      <rPr>
        <sz val="11"/>
        <rFont val="Century"/>
        <family val="1"/>
      </rPr>
      <t xml:space="preserve">1.A.3. </t>
    </r>
    <r>
      <rPr>
        <sz val="11"/>
        <rFont val="ＭＳ 明朝"/>
        <family val="1"/>
        <charset val="128"/>
      </rPr>
      <t>運輸</t>
    </r>
    <rPh sb="8" eb="10">
      <t>ウンユ</t>
    </rPh>
    <phoneticPr fontId="9"/>
  </si>
  <si>
    <r>
      <rPr>
        <sz val="11"/>
        <rFont val="ＭＳ Ｐ明朝"/>
        <family val="1"/>
        <charset val="128"/>
      </rPr>
      <t>　</t>
    </r>
    <r>
      <rPr>
        <sz val="11"/>
        <rFont val="Century"/>
        <family val="1"/>
      </rPr>
      <t xml:space="preserve">1.A.4. </t>
    </r>
    <r>
      <rPr>
        <sz val="11"/>
        <rFont val="ＭＳ 明朝"/>
        <family val="1"/>
        <charset val="128"/>
      </rPr>
      <t>業務・家庭・農林水産業</t>
    </r>
    <rPh sb="14" eb="16">
      <t>ノウリン</t>
    </rPh>
    <rPh sb="16" eb="19">
      <t>スイサンギョウ</t>
    </rPh>
    <phoneticPr fontId="9"/>
  </si>
  <si>
    <r>
      <rPr>
        <sz val="11"/>
        <rFont val="ＭＳ Ｐ明朝"/>
        <family val="1"/>
        <charset val="128"/>
      </rPr>
      <t>　</t>
    </r>
    <r>
      <rPr>
        <sz val="11"/>
        <rFont val="Century"/>
        <family val="1"/>
      </rPr>
      <t>1.A.5.</t>
    </r>
    <r>
      <rPr>
        <sz val="11"/>
        <rFont val="ＭＳ 明朝"/>
        <family val="1"/>
        <charset val="128"/>
      </rPr>
      <t>その他</t>
    </r>
    <rPh sb="9" eb="10">
      <t>タ</t>
    </rPh>
    <phoneticPr fontId="9"/>
  </si>
  <si>
    <t xml:space="preserve"> 1.A.1. Energy Industries</t>
    <phoneticPr fontId="9"/>
  </si>
  <si>
    <t xml:space="preserve"> 1.A.2. Manufacturing industries and construction</t>
    <phoneticPr fontId="9"/>
  </si>
  <si>
    <t xml:space="preserve"> 1.A.3. Transport</t>
    <phoneticPr fontId="9"/>
  </si>
  <si>
    <t xml:space="preserve"> 1.A.4. Commercial, Residential, Agriculture, etc.</t>
    <phoneticPr fontId="9"/>
  </si>
  <si>
    <t xml:space="preserve"> 1.A.5. Other</t>
    <phoneticPr fontId="9"/>
  </si>
  <si>
    <t xml:space="preserve"> 消化管内発酵</t>
    <rPh sb="1" eb="3">
      <t>ショウカ</t>
    </rPh>
    <rPh sb="3" eb="5">
      <t>カンナイ</t>
    </rPh>
    <rPh sb="5" eb="7">
      <t>ハッコウ</t>
    </rPh>
    <phoneticPr fontId="9"/>
  </si>
  <si>
    <t xml:space="preserve"> 稲作</t>
    <rPh sb="1" eb="3">
      <t>イナサク</t>
    </rPh>
    <phoneticPr fontId="9"/>
  </si>
  <si>
    <t xml:space="preserve"> その他の農業</t>
    <rPh sb="3" eb="4">
      <t>タ</t>
    </rPh>
    <rPh sb="5" eb="7">
      <t>ノウギョウ</t>
    </rPh>
    <phoneticPr fontId="9"/>
  </si>
  <si>
    <t xml:space="preserve"> 固形廃棄物の処分</t>
    <rPh sb="1" eb="3">
      <t>コケイ</t>
    </rPh>
    <rPh sb="3" eb="6">
      <t>ハイキブツ</t>
    </rPh>
    <rPh sb="7" eb="9">
      <t>ショブン</t>
    </rPh>
    <phoneticPr fontId="9"/>
  </si>
  <si>
    <t xml:space="preserve"> 固形廃棄物の生物処理</t>
    <phoneticPr fontId="9"/>
  </si>
  <si>
    <r>
      <rPr>
        <sz val="11"/>
        <rFont val="ＭＳ 明朝"/>
        <family val="1"/>
        <charset val="128"/>
      </rPr>
      <t xml:space="preserve"> 廃棄物の焼却と野焼き
 （エネルギー利用を含まない</t>
    </r>
    <r>
      <rPr>
        <sz val="11"/>
        <rFont val="Century"/>
        <family val="1"/>
      </rPr>
      <t>)</t>
    </r>
    <rPh sb="1" eb="4">
      <t>ハイキブツ</t>
    </rPh>
    <rPh sb="5" eb="7">
      <t>ショウキャク</t>
    </rPh>
    <rPh sb="8" eb="10">
      <t>ノヤ</t>
    </rPh>
    <rPh sb="19" eb="21">
      <t>リヨウ</t>
    </rPh>
    <rPh sb="22" eb="23">
      <t>フク</t>
    </rPh>
    <phoneticPr fontId="9"/>
  </si>
  <si>
    <t xml:space="preserve"> 排水の処理と放出</t>
    <rPh sb="1" eb="3">
      <t>ハイスイ</t>
    </rPh>
    <rPh sb="4" eb="6">
      <t>ショリ</t>
    </rPh>
    <rPh sb="7" eb="9">
      <t>ホウシュツ</t>
    </rPh>
    <phoneticPr fontId="9"/>
  </si>
  <si>
    <t xml:space="preserve"> 廃棄物のエネルギー利用</t>
    <rPh sb="1" eb="4">
      <t>ハイキブツ</t>
    </rPh>
    <rPh sb="10" eb="12">
      <t>リヨウ</t>
    </rPh>
    <phoneticPr fontId="9"/>
  </si>
  <si>
    <t xml:space="preserve"> Solid Waste Disposal</t>
    <phoneticPr fontId="9"/>
  </si>
  <si>
    <t xml:space="preserve"> Biological Treatment of Solid Waste</t>
    <phoneticPr fontId="9"/>
  </si>
  <si>
    <t xml:space="preserve"> Wastewater Treatment and Discharge</t>
    <phoneticPr fontId="9"/>
  </si>
  <si>
    <t xml:space="preserve"> Waste for Energy Purposes</t>
    <phoneticPr fontId="9"/>
  </si>
  <si>
    <t xml:space="preserve"> Enteric Fermentation</t>
    <phoneticPr fontId="9"/>
  </si>
  <si>
    <t xml:space="preserve"> Rice Cultivation</t>
    <phoneticPr fontId="9"/>
  </si>
  <si>
    <t xml:space="preserve"> Other Agriculture</t>
    <phoneticPr fontId="9"/>
  </si>
  <si>
    <t xml:space="preserve"> Manure Management</t>
    <phoneticPr fontId="9"/>
  </si>
  <si>
    <r>
      <rPr>
        <sz val="11"/>
        <rFont val="Yu Gothic"/>
        <family val="1"/>
        <charset val="128"/>
      </rPr>
      <t xml:space="preserve"> </t>
    </r>
    <r>
      <rPr>
        <sz val="11"/>
        <rFont val="Century"/>
        <family val="1"/>
      </rPr>
      <t>Agricultural Soils</t>
    </r>
    <phoneticPr fontId="9"/>
  </si>
  <si>
    <t xml:space="preserve"> Field Burning of Agricultural Residue</t>
    <phoneticPr fontId="9"/>
  </si>
  <si>
    <t xml:space="preserve"> Incineration and Open Burning of Waste
   (excluding waste for energy purposes)</t>
    <phoneticPr fontId="9"/>
  </si>
  <si>
    <t xml:space="preserve">4.CO2-Share </t>
    <phoneticPr fontId="9"/>
  </si>
  <si>
    <t>5.CO2-fuel</t>
    <phoneticPr fontId="9"/>
  </si>
  <si>
    <t>6.CH4</t>
    <phoneticPr fontId="9"/>
  </si>
  <si>
    <t>7.N2O</t>
    <phoneticPr fontId="9"/>
  </si>
  <si>
    <t>8.F-gas</t>
    <phoneticPr fontId="9"/>
  </si>
  <si>
    <t>9.GHG-capita</t>
    <phoneticPr fontId="9"/>
  </si>
  <si>
    <t>10.GHG-GDP</t>
    <phoneticPr fontId="9"/>
  </si>
  <si>
    <t>11.Household (per household)</t>
    <phoneticPr fontId="9"/>
  </si>
  <si>
    <t>12.Household (per capita)</t>
    <phoneticPr fontId="9"/>
  </si>
  <si>
    <t>13.KP-LULUCF</t>
    <phoneticPr fontId="9"/>
  </si>
  <si>
    <r>
      <t>14.</t>
    </r>
    <r>
      <rPr>
        <sz val="11"/>
        <rFont val="ＭＳ 明朝"/>
        <family val="1"/>
        <charset val="128"/>
      </rPr>
      <t>【</t>
    </r>
    <r>
      <rPr>
        <sz val="11"/>
        <rFont val="Century"/>
        <family val="1"/>
      </rPr>
      <t>Annex</t>
    </r>
    <r>
      <rPr>
        <sz val="11"/>
        <rFont val="ＭＳ 明朝"/>
        <family val="1"/>
        <charset val="128"/>
      </rPr>
      <t>】</t>
    </r>
    <r>
      <rPr>
        <sz val="11"/>
        <rFont val="Century"/>
        <family val="1"/>
      </rPr>
      <t>GHG-bunkers</t>
    </r>
    <phoneticPr fontId="9"/>
  </si>
  <si>
    <r>
      <t>15.</t>
    </r>
    <r>
      <rPr>
        <sz val="11"/>
        <rFont val="ＭＳ 明朝"/>
        <family val="1"/>
        <charset val="128"/>
      </rPr>
      <t>【</t>
    </r>
    <r>
      <rPr>
        <sz val="11"/>
        <rFont val="Century"/>
        <family val="1"/>
      </rPr>
      <t>Annex</t>
    </r>
    <r>
      <rPr>
        <sz val="11"/>
        <rFont val="ＭＳ 明朝"/>
        <family val="1"/>
        <charset val="128"/>
      </rPr>
      <t>】</t>
    </r>
    <r>
      <rPr>
        <sz val="11"/>
        <rFont val="Century"/>
        <family val="1"/>
      </rPr>
      <t>CRF-CO2</t>
    </r>
    <phoneticPr fontId="9"/>
  </si>
  <si>
    <r>
      <t>2.</t>
    </r>
    <r>
      <rPr>
        <sz val="11"/>
        <rFont val="ＭＳ 明朝"/>
        <family val="1"/>
        <charset val="128"/>
      </rPr>
      <t>工業プロセス及び製品の使用</t>
    </r>
    <rPh sb="2" eb="4">
      <t>コウギョウ</t>
    </rPh>
    <rPh sb="8" eb="9">
      <t>オヨ</t>
    </rPh>
    <rPh sb="10" eb="12">
      <t>セイヒン</t>
    </rPh>
    <rPh sb="13" eb="15">
      <t>シヨウ</t>
    </rPh>
    <phoneticPr fontId="11"/>
  </si>
  <si>
    <r>
      <t>2.</t>
    </r>
    <r>
      <rPr>
        <sz val="11"/>
        <rFont val="ＭＳ Ｐゴシック"/>
        <family val="3"/>
        <charset val="128"/>
      </rPr>
      <t>工業プロセス及び製品の使用</t>
    </r>
    <rPh sb="2" eb="4">
      <t>コウギョウ</t>
    </rPh>
    <rPh sb="8" eb="9">
      <t>オヨ</t>
    </rPh>
    <rPh sb="10" eb="12">
      <t>セイヒン</t>
    </rPh>
    <rPh sb="13" eb="15">
      <t>シヨウ</t>
    </rPh>
    <phoneticPr fontId="11"/>
  </si>
  <si>
    <r>
      <t>3.</t>
    </r>
    <r>
      <rPr>
        <sz val="11"/>
        <rFont val="ＭＳ Ｐゴシック"/>
        <family val="3"/>
        <charset val="128"/>
      </rPr>
      <t>農業</t>
    </r>
    <rPh sb="2" eb="4">
      <t>ノウギョウ</t>
    </rPh>
    <phoneticPr fontId="11"/>
  </si>
  <si>
    <r>
      <t xml:space="preserve"> </t>
    </r>
    <r>
      <rPr>
        <sz val="11"/>
        <rFont val="ＭＳ 明朝"/>
        <family val="1"/>
        <charset val="128"/>
      </rPr>
      <t>固形廃棄物の生物処理</t>
    </r>
    <phoneticPr fontId="9"/>
  </si>
  <si>
    <r>
      <t xml:space="preserve"> </t>
    </r>
    <r>
      <rPr>
        <sz val="11"/>
        <rFont val="ＭＳ 明朝"/>
        <family val="1"/>
        <charset val="128"/>
      </rPr>
      <t>排水の処理と放出</t>
    </r>
    <rPh sb="1" eb="3">
      <t>ハイスイ</t>
    </rPh>
    <rPh sb="4" eb="6">
      <t>ショリ</t>
    </rPh>
    <rPh sb="7" eb="9">
      <t>ホウシュツ</t>
    </rPh>
    <phoneticPr fontId="9"/>
  </si>
  <si>
    <r>
      <t xml:space="preserve"> </t>
    </r>
    <r>
      <rPr>
        <sz val="11"/>
        <rFont val="ＭＳ 明朝"/>
        <family val="1"/>
        <charset val="128"/>
      </rPr>
      <t>廃棄物のエネルギー利用</t>
    </r>
    <rPh sb="1" eb="4">
      <t>ハイキブツ</t>
    </rPh>
    <rPh sb="10" eb="12">
      <t>リヨウ</t>
    </rPh>
    <phoneticPr fontId="9"/>
  </si>
  <si>
    <r>
      <t xml:space="preserve"> </t>
    </r>
    <r>
      <rPr>
        <sz val="11"/>
        <rFont val="ＭＳ 明朝"/>
        <family val="1"/>
        <charset val="128"/>
      </rPr>
      <t xml:space="preserve">廃棄物の焼却と野焼き
</t>
    </r>
    <r>
      <rPr>
        <sz val="11"/>
        <rFont val="Century"/>
        <family val="1"/>
      </rPr>
      <t xml:space="preserve"> </t>
    </r>
    <r>
      <rPr>
        <sz val="11"/>
        <rFont val="ＭＳ 明朝"/>
        <family val="1"/>
        <charset val="128"/>
      </rPr>
      <t>（エネルギー利用を含まない</t>
    </r>
    <r>
      <rPr>
        <sz val="11"/>
        <rFont val="Century"/>
        <family val="1"/>
      </rPr>
      <t>)</t>
    </r>
    <rPh sb="1" eb="4">
      <t>ハイキブツ</t>
    </rPh>
    <rPh sb="5" eb="7">
      <t>ショウキャク</t>
    </rPh>
    <rPh sb="8" eb="10">
      <t>ノヤ</t>
    </rPh>
    <rPh sb="19" eb="21">
      <t>リヨウ</t>
    </rPh>
    <rPh sb="22" eb="23">
      <t>フク</t>
    </rPh>
    <phoneticPr fontId="9"/>
  </si>
  <si>
    <r>
      <t xml:space="preserve">5.C. </t>
    </r>
    <r>
      <rPr>
        <sz val="11"/>
        <rFont val="ＭＳ 明朝"/>
        <family val="1"/>
        <charset val="128"/>
      </rPr>
      <t>廃棄物の焼却と野焼き
（エネルギー利用を含まない)</t>
    </r>
    <rPh sb="5" eb="8">
      <t>ハイキブツ</t>
    </rPh>
    <rPh sb="9" eb="11">
      <t>ショウキャク</t>
    </rPh>
    <phoneticPr fontId="9"/>
  </si>
  <si>
    <t xml:space="preserve"> Incineration and Open Burning of Waste
 (excluding waste for energy purposes)</t>
    <phoneticPr fontId="9"/>
  </si>
  <si>
    <r>
      <t>2.</t>
    </r>
    <r>
      <rPr>
        <sz val="11"/>
        <rFont val="ＭＳ Ｐゴシック"/>
        <family val="3"/>
        <charset val="128"/>
      </rPr>
      <t>工業プロセス及び製品の使用</t>
    </r>
    <rPh sb="2" eb="4">
      <t>コウギョウ</t>
    </rPh>
    <rPh sb="8" eb="9">
      <t>オヨ</t>
    </rPh>
    <rPh sb="10" eb="12">
      <t>セイヒン</t>
    </rPh>
    <rPh sb="13" eb="15">
      <t>シヨウ</t>
    </rPh>
    <phoneticPr fontId="11"/>
  </si>
  <si>
    <r>
      <t>3.</t>
    </r>
    <r>
      <rPr>
        <sz val="11"/>
        <rFont val="ＭＳ Ｐゴシック"/>
        <family val="3"/>
        <charset val="128"/>
      </rPr>
      <t>農業</t>
    </r>
    <rPh sb="2" eb="4">
      <t>ノウギョウ</t>
    </rPh>
    <phoneticPr fontId="11"/>
  </si>
  <si>
    <t xml:space="preserve"> 家畜排せつ物管理</t>
    <rPh sb="1" eb="3">
      <t>カチク</t>
    </rPh>
    <rPh sb="3" eb="4">
      <t>ハイ</t>
    </rPh>
    <rPh sb="6" eb="7">
      <t>ブツ</t>
    </rPh>
    <rPh sb="7" eb="9">
      <t>カンリ</t>
    </rPh>
    <phoneticPr fontId="9"/>
  </si>
  <si>
    <t xml:space="preserve"> 農用地の土壌</t>
    <rPh sb="1" eb="4">
      <t>ノウヨウチ</t>
    </rPh>
    <rPh sb="5" eb="7">
      <t>ドジョウ</t>
    </rPh>
    <phoneticPr fontId="9"/>
  </si>
  <si>
    <t xml:space="preserve"> 農作物残渣の野焼</t>
    <rPh sb="1" eb="4">
      <t>ノウサクモツ</t>
    </rPh>
    <rPh sb="4" eb="6">
      <t>ザンサ</t>
    </rPh>
    <rPh sb="7" eb="9">
      <t>ノヤ</t>
    </rPh>
    <phoneticPr fontId="9"/>
  </si>
  <si>
    <t>The Removals by Forests and Other Carbon Sink Measures</t>
    <phoneticPr fontId="9"/>
  </si>
  <si>
    <r>
      <rPr>
        <sz val="11"/>
        <rFont val="Segoe UI Symbol"/>
        <family val="3"/>
      </rPr>
      <t>■</t>
    </r>
    <r>
      <rPr>
        <sz val="11"/>
        <rFont val="Century"/>
        <family val="3"/>
      </rPr>
      <t>The removals by forests and other carbon sink mesures and the amount of contribution of sinks to the FY2020 target</t>
    </r>
    <phoneticPr fontId="9"/>
  </si>
  <si>
    <r>
      <rPr>
        <sz val="11"/>
        <rFont val="Century"/>
        <family val="1"/>
      </rPr>
      <t>Amount of contribution 
to the FY2020 Target</t>
    </r>
    <r>
      <rPr>
        <vertAlign val="superscript"/>
        <sz val="11"/>
        <rFont val="ＭＳ 明朝"/>
        <family val="1"/>
        <charset val="128"/>
      </rPr>
      <t>※</t>
    </r>
    <r>
      <rPr>
        <vertAlign val="superscript"/>
        <sz val="11"/>
        <rFont val="Century"/>
        <family val="1"/>
      </rPr>
      <t>7</t>
    </r>
    <phoneticPr fontId="9"/>
  </si>
  <si>
    <t>Compared to
FY2013</t>
    <phoneticPr fontId="9"/>
  </si>
  <si>
    <t>化学（含石油石炭製品）</t>
    <rPh sb="0" eb="2">
      <t>カガク</t>
    </rPh>
    <rPh sb="3" eb="4">
      <t>フク</t>
    </rPh>
    <rPh sb="4" eb="6">
      <t>セキユ</t>
    </rPh>
    <rPh sb="6" eb="8">
      <t>セキタン</t>
    </rPh>
    <rPh sb="8" eb="10">
      <t>セイヒン</t>
    </rPh>
    <phoneticPr fontId="0"/>
  </si>
  <si>
    <t>化学工業</t>
    <rPh sb="0" eb="2">
      <t>カガク</t>
    </rPh>
    <rPh sb="2" eb="4">
      <t>コウギョウ</t>
    </rPh>
    <phoneticPr fontId="0"/>
  </si>
  <si>
    <t>Ceramic, Stone and Clay Products (Cement - Kiln Use etc.)</t>
    <phoneticPr fontId="9"/>
  </si>
  <si>
    <t>情報通信・運輸郵便・電気ガス熱水道業</t>
    <rPh sb="0" eb="2">
      <t>ジョウホウ</t>
    </rPh>
    <rPh sb="2" eb="4">
      <t>ツウシン</t>
    </rPh>
    <rPh sb="5" eb="7">
      <t>ウンユ</t>
    </rPh>
    <rPh sb="7" eb="9">
      <t>ユウビン</t>
    </rPh>
    <rPh sb="14" eb="15">
      <t>ネツ</t>
    </rPh>
    <phoneticPr fontId="9"/>
  </si>
  <si>
    <r>
      <rPr>
        <sz val="11"/>
        <rFont val="ＭＳ Ｐ明朝"/>
        <family val="1"/>
        <charset val="128"/>
      </rPr>
      <t>　　</t>
    </r>
    <r>
      <rPr>
        <sz val="11"/>
        <rFont val="Century"/>
        <family val="1"/>
      </rPr>
      <t xml:space="preserve"> General Use</t>
    </r>
    <phoneticPr fontId="9"/>
  </si>
  <si>
    <r>
      <rPr>
        <sz val="11"/>
        <rFont val="ＭＳ Ｐ明朝"/>
        <family val="1"/>
        <charset val="128"/>
      </rPr>
      <t>　　　　</t>
    </r>
    <r>
      <rPr>
        <sz val="11"/>
        <rFont val="Century"/>
        <family val="1"/>
      </rPr>
      <t>Industrial Use and Others</t>
    </r>
    <phoneticPr fontId="9"/>
  </si>
  <si>
    <r>
      <rPr>
        <sz val="11"/>
        <rFont val="ＭＳ Ｐ明朝"/>
        <family val="1"/>
        <charset val="128"/>
      </rPr>
      <t>　　</t>
    </r>
    <r>
      <rPr>
        <sz val="11"/>
        <rFont val="Century"/>
        <family val="1"/>
      </rPr>
      <t xml:space="preserve"> Taxi</t>
    </r>
    <phoneticPr fontId="9"/>
  </si>
  <si>
    <r>
      <rPr>
        <sz val="11"/>
        <rFont val="ＭＳ Ｐ明朝"/>
        <family val="1"/>
        <charset val="128"/>
      </rPr>
      <t xml:space="preserve">　　 </t>
    </r>
    <r>
      <rPr>
        <sz val="11"/>
        <rFont val="Century"/>
        <family val="1"/>
      </rPr>
      <t>Common Omnibus Industry Use</t>
    </r>
    <phoneticPr fontId="9"/>
  </si>
  <si>
    <r>
      <rPr>
        <sz val="11"/>
        <rFont val="ＭＳ Ｐ明朝"/>
        <family val="1"/>
        <charset val="128"/>
      </rPr>
      <t>　</t>
    </r>
    <r>
      <rPr>
        <sz val="11"/>
        <rFont val="Century"/>
        <family val="1"/>
      </rPr>
      <t>Freight Transport Industry Use</t>
    </r>
    <phoneticPr fontId="9"/>
  </si>
  <si>
    <r>
      <rPr>
        <sz val="11"/>
        <rFont val="ＭＳ Ｐ明朝"/>
        <family val="1"/>
        <charset val="128"/>
      </rPr>
      <t>　</t>
    </r>
    <r>
      <rPr>
        <sz val="11"/>
        <rFont val="Century"/>
        <family val="1"/>
      </rPr>
      <t>General Use</t>
    </r>
    <phoneticPr fontId="9"/>
  </si>
  <si>
    <r>
      <rPr>
        <sz val="11"/>
        <rFont val="ＭＳ Ｐ明朝"/>
        <family val="1"/>
        <charset val="128"/>
      </rPr>
      <t>　　</t>
    </r>
    <r>
      <rPr>
        <sz val="11"/>
        <rFont val="Century"/>
        <family val="1"/>
      </rPr>
      <t xml:space="preserve"> Freight </t>
    </r>
    <phoneticPr fontId="9"/>
  </si>
  <si>
    <r>
      <rPr>
        <sz val="11"/>
        <rFont val="ＭＳ Ｐ明朝"/>
        <family val="1"/>
        <charset val="128"/>
      </rPr>
      <t>　　</t>
    </r>
    <r>
      <rPr>
        <sz val="11"/>
        <rFont val="Century"/>
        <family val="1"/>
      </rPr>
      <t xml:space="preserve"> Accompanied Passenger</t>
    </r>
    <phoneticPr fontId="9"/>
  </si>
  <si>
    <r>
      <rPr>
        <u/>
        <sz val="11"/>
        <color indexed="12"/>
        <rFont val="ＭＳ 明朝"/>
        <family val="1"/>
        <charset val="128"/>
      </rPr>
      <t>注意事項／単位／地球温暖化係数</t>
    </r>
    <rPh sb="5" eb="7">
      <t>タンイ</t>
    </rPh>
    <rPh sb="8" eb="10">
      <t>チキュウ</t>
    </rPh>
    <rPh sb="10" eb="13">
      <t>オンダンカ</t>
    </rPh>
    <rPh sb="13" eb="15">
      <t>ケイスウ</t>
    </rPh>
    <phoneticPr fontId="9"/>
  </si>
  <si>
    <r>
      <rPr>
        <u/>
        <sz val="11"/>
        <color indexed="12"/>
        <rFont val="ＭＳ Ｐゴシック"/>
        <family val="3"/>
        <charset val="128"/>
      </rPr>
      <t>森林等の吸収源対策による吸収量</t>
    </r>
    <phoneticPr fontId="9"/>
  </si>
  <si>
    <r>
      <rPr>
        <u/>
        <sz val="11"/>
        <color indexed="12"/>
        <rFont val="ＭＳ Ｐゴシック"/>
        <family val="3"/>
        <charset val="128"/>
      </rPr>
      <t>一人あたり</t>
    </r>
    <r>
      <rPr>
        <u/>
        <sz val="11"/>
        <color indexed="12"/>
        <rFont val="Century"/>
        <family val="1"/>
      </rPr>
      <t>GHG</t>
    </r>
    <r>
      <rPr>
        <u/>
        <sz val="11"/>
        <color indexed="12"/>
        <rFont val="ＭＳ Ｐゴシック"/>
        <family val="3"/>
        <charset val="128"/>
      </rPr>
      <t>排出量</t>
    </r>
    <rPh sb="0" eb="2">
      <t>ヒトリ</t>
    </rPh>
    <rPh sb="1" eb="2">
      <t>ニン</t>
    </rPh>
    <rPh sb="8" eb="11">
      <t>ハイシュツリョウ</t>
    </rPh>
    <phoneticPr fontId="9"/>
  </si>
  <si>
    <r>
      <t>GDP</t>
    </r>
    <r>
      <rPr>
        <u/>
        <sz val="11"/>
        <color indexed="12"/>
        <rFont val="ＭＳ Ｐゴシック"/>
        <family val="3"/>
        <charset val="128"/>
      </rPr>
      <t>あたり</t>
    </r>
    <r>
      <rPr>
        <u/>
        <sz val="11"/>
        <color indexed="12"/>
        <rFont val="Century"/>
        <family val="1"/>
      </rPr>
      <t>GHG</t>
    </r>
    <r>
      <rPr>
        <u/>
        <sz val="11"/>
        <color indexed="12"/>
        <rFont val="ＭＳ Ｐゴシック"/>
        <family val="3"/>
        <charset val="128"/>
      </rPr>
      <t>排出量</t>
    </r>
    <rPh sb="9" eb="11">
      <t>ハイシュツ</t>
    </rPh>
    <rPh sb="11" eb="12">
      <t>リョウ</t>
    </rPh>
    <phoneticPr fontId="9"/>
  </si>
  <si>
    <r>
      <rPr>
        <u/>
        <sz val="11"/>
        <color indexed="12"/>
        <rFont val="ＭＳ Ｐゴシック"/>
        <family val="3"/>
        <charset val="128"/>
      </rPr>
      <t>国際バンカー油起源の</t>
    </r>
    <r>
      <rPr>
        <u/>
        <sz val="11"/>
        <color indexed="12"/>
        <rFont val="Century"/>
        <family val="1"/>
      </rPr>
      <t xml:space="preserve">GHG </t>
    </r>
    <r>
      <rPr>
        <u/>
        <sz val="11"/>
        <color indexed="12"/>
        <rFont val="ＭＳ Ｐゴシック"/>
        <family val="3"/>
        <charset val="128"/>
      </rPr>
      <t>排出量　【参考値】</t>
    </r>
    <rPh sb="0" eb="2">
      <t>コクサイ</t>
    </rPh>
    <rPh sb="6" eb="9">
      <t>ユキゲン</t>
    </rPh>
    <rPh sb="14" eb="17">
      <t>ハイシュツリョウ</t>
    </rPh>
    <rPh sb="19" eb="21">
      <t>サンコウ</t>
    </rPh>
    <rPh sb="21" eb="22">
      <t>チ</t>
    </rPh>
    <phoneticPr fontId="9"/>
  </si>
  <si>
    <r>
      <t>CO</t>
    </r>
    <r>
      <rPr>
        <u/>
        <vertAlign val="subscript"/>
        <sz val="11"/>
        <color indexed="12"/>
        <rFont val="Century"/>
        <family val="1"/>
      </rPr>
      <t>2</t>
    </r>
    <r>
      <rPr>
        <u/>
        <sz val="11"/>
        <color indexed="12"/>
        <rFont val="Century"/>
        <family val="1"/>
      </rPr>
      <t xml:space="preserve"> </t>
    </r>
    <r>
      <rPr>
        <u/>
        <sz val="11"/>
        <color indexed="12"/>
        <rFont val="ＭＳ 明朝"/>
        <family val="1"/>
        <charset val="128"/>
      </rPr>
      <t>の部門別排出量【電気・熱配分前排出量】（簡約表）</t>
    </r>
    <rPh sb="8" eb="11">
      <t>ハイシュツリョウ</t>
    </rPh>
    <rPh sb="12" eb="14">
      <t>デンキ</t>
    </rPh>
    <rPh sb="15" eb="16">
      <t>ネツ</t>
    </rPh>
    <rPh sb="16" eb="18">
      <t>ハイブン</t>
    </rPh>
    <rPh sb="18" eb="19">
      <t>マエ</t>
    </rPh>
    <rPh sb="19" eb="21">
      <t>ハイシュツ</t>
    </rPh>
    <rPh sb="21" eb="22">
      <t>リョウ</t>
    </rPh>
    <rPh sb="24" eb="25">
      <t>カン</t>
    </rPh>
    <rPh sb="25" eb="26">
      <t>ヤク</t>
    </rPh>
    <rPh sb="26" eb="27">
      <t>ヒョウ</t>
    </rPh>
    <phoneticPr fontId="9"/>
  </si>
  <si>
    <r>
      <t>CO</t>
    </r>
    <r>
      <rPr>
        <u/>
        <vertAlign val="subscript"/>
        <sz val="11"/>
        <color indexed="12"/>
        <rFont val="Century"/>
        <family val="1"/>
      </rPr>
      <t>2</t>
    </r>
    <r>
      <rPr>
        <u/>
        <sz val="11"/>
        <color indexed="12"/>
        <rFont val="Century"/>
        <family val="1"/>
      </rPr>
      <t xml:space="preserve"> </t>
    </r>
    <r>
      <rPr>
        <u/>
        <sz val="11"/>
        <color indexed="12"/>
        <rFont val="ＭＳ Ｐゴシック"/>
        <family val="3"/>
        <charset val="128"/>
      </rPr>
      <t>の部門別排出量【電気・熱配分後排出量】</t>
    </r>
    <rPh sb="5" eb="8">
      <t>ブモンベツ</t>
    </rPh>
    <rPh sb="12" eb="14">
      <t>デンキ</t>
    </rPh>
    <rPh sb="15" eb="16">
      <t>ネツ</t>
    </rPh>
    <rPh sb="16" eb="18">
      <t>ハイブン</t>
    </rPh>
    <rPh sb="18" eb="19">
      <t>ゴ</t>
    </rPh>
    <phoneticPr fontId="9"/>
  </si>
  <si>
    <r>
      <t>CO</t>
    </r>
    <r>
      <rPr>
        <u/>
        <vertAlign val="subscript"/>
        <sz val="11"/>
        <color indexed="12"/>
        <rFont val="Century"/>
        <family val="1"/>
      </rPr>
      <t>2</t>
    </r>
    <r>
      <rPr>
        <u/>
        <sz val="11"/>
        <color indexed="12"/>
        <rFont val="Century"/>
        <family val="1"/>
      </rPr>
      <t xml:space="preserve"> </t>
    </r>
    <r>
      <rPr>
        <u/>
        <sz val="11"/>
        <color indexed="12"/>
        <rFont val="ＭＳ Ｐゴシック"/>
        <family val="3"/>
        <charset val="128"/>
      </rPr>
      <t>の部門別排出量のシェア（電気・熱配分前後のシェア）</t>
    </r>
    <rPh sb="5" eb="8">
      <t>ブモンベツ</t>
    </rPh>
    <phoneticPr fontId="9"/>
  </si>
  <si>
    <r>
      <rPr>
        <u/>
        <sz val="11"/>
        <color indexed="12"/>
        <rFont val="ＭＳ Ｐゴシック"/>
        <family val="3"/>
        <charset val="128"/>
      </rPr>
      <t>エネルギー起源</t>
    </r>
    <r>
      <rPr>
        <u/>
        <sz val="11"/>
        <color indexed="12"/>
        <rFont val="Century"/>
        <family val="1"/>
      </rPr>
      <t>CO</t>
    </r>
    <r>
      <rPr>
        <u/>
        <vertAlign val="subscript"/>
        <sz val="11"/>
        <color indexed="12"/>
        <rFont val="Century"/>
        <family val="1"/>
      </rPr>
      <t>2</t>
    </r>
    <r>
      <rPr>
        <u/>
        <sz val="11"/>
        <color indexed="12"/>
        <rFont val="Century"/>
        <family val="1"/>
      </rPr>
      <t xml:space="preserve"> </t>
    </r>
    <r>
      <rPr>
        <u/>
        <sz val="11"/>
        <color indexed="12"/>
        <rFont val="ＭＳ Ｐゴシック"/>
        <family val="3"/>
        <charset val="128"/>
      </rPr>
      <t>排出量（燃料種別）</t>
    </r>
    <phoneticPr fontId="9"/>
  </si>
  <si>
    <r>
      <t>CH</t>
    </r>
    <r>
      <rPr>
        <u/>
        <vertAlign val="subscript"/>
        <sz val="11"/>
        <color indexed="12"/>
        <rFont val="Century"/>
        <family val="1"/>
      </rPr>
      <t>4</t>
    </r>
    <r>
      <rPr>
        <u/>
        <sz val="11"/>
        <color indexed="12"/>
        <rFont val="Century"/>
        <family val="1"/>
      </rPr>
      <t xml:space="preserve"> </t>
    </r>
    <r>
      <rPr>
        <u/>
        <sz val="11"/>
        <color indexed="12"/>
        <rFont val="ＭＳ Ｐゴシック"/>
        <family val="3"/>
        <charset val="128"/>
      </rPr>
      <t>排出量</t>
    </r>
    <rPh sb="4" eb="7">
      <t>ハイシュツリョウ</t>
    </rPh>
    <phoneticPr fontId="9"/>
  </si>
  <si>
    <r>
      <t>N</t>
    </r>
    <r>
      <rPr>
        <u/>
        <vertAlign val="subscript"/>
        <sz val="11"/>
        <color indexed="12"/>
        <rFont val="Century"/>
        <family val="1"/>
      </rPr>
      <t>2</t>
    </r>
    <r>
      <rPr>
        <u/>
        <sz val="11"/>
        <color indexed="12"/>
        <rFont val="Century"/>
        <family val="1"/>
      </rPr>
      <t xml:space="preserve">O </t>
    </r>
    <r>
      <rPr>
        <u/>
        <sz val="11"/>
        <color indexed="12"/>
        <rFont val="ＭＳ Ｐゴシック"/>
        <family val="3"/>
        <charset val="128"/>
      </rPr>
      <t>排出量</t>
    </r>
    <rPh sb="4" eb="7">
      <t>ハイシュツリョウ</t>
    </rPh>
    <phoneticPr fontId="9"/>
  </si>
  <si>
    <r>
      <t>F-gas</t>
    </r>
    <r>
      <rPr>
        <u/>
        <sz val="11"/>
        <color indexed="12"/>
        <rFont val="ＭＳ Ｐゴシック"/>
        <family val="3"/>
        <charset val="128"/>
      </rPr>
      <t>（</t>
    </r>
    <r>
      <rPr>
        <u/>
        <sz val="11"/>
        <color indexed="12"/>
        <rFont val="Century"/>
        <family val="1"/>
      </rPr>
      <t>HFCs, PFCs, SF</t>
    </r>
    <r>
      <rPr>
        <u/>
        <vertAlign val="subscript"/>
        <sz val="11"/>
        <color indexed="12"/>
        <rFont val="Century"/>
        <family val="1"/>
      </rPr>
      <t>6</t>
    </r>
    <r>
      <rPr>
        <u/>
        <sz val="11"/>
        <color indexed="12"/>
        <rFont val="Century"/>
        <family val="1"/>
      </rPr>
      <t>, NF</t>
    </r>
    <r>
      <rPr>
        <u/>
        <vertAlign val="subscript"/>
        <sz val="11"/>
        <color indexed="12"/>
        <rFont val="Century"/>
        <family val="1"/>
      </rPr>
      <t>3</t>
    </r>
    <r>
      <rPr>
        <u/>
        <sz val="11"/>
        <color indexed="12"/>
        <rFont val="ＭＳ Ｐゴシック"/>
        <family val="3"/>
        <charset val="128"/>
      </rPr>
      <t>）排出量</t>
    </r>
    <rPh sb="27" eb="30">
      <t>ハイシュツリョウ</t>
    </rPh>
    <phoneticPr fontId="9"/>
  </si>
  <si>
    <r>
      <rPr>
        <u/>
        <sz val="11"/>
        <color indexed="12"/>
        <rFont val="ＭＳ Ｐゴシック"/>
        <family val="3"/>
        <charset val="128"/>
      </rPr>
      <t>家庭における</t>
    </r>
    <r>
      <rPr>
        <u/>
        <sz val="11"/>
        <color indexed="12"/>
        <rFont val="Century"/>
        <family val="1"/>
      </rPr>
      <t>CO</t>
    </r>
    <r>
      <rPr>
        <u/>
        <vertAlign val="subscript"/>
        <sz val="11"/>
        <color indexed="12"/>
        <rFont val="Century"/>
        <family val="1"/>
      </rPr>
      <t>2</t>
    </r>
    <r>
      <rPr>
        <u/>
        <sz val="11"/>
        <color indexed="12"/>
        <rFont val="Century"/>
        <family val="1"/>
      </rPr>
      <t xml:space="preserve"> </t>
    </r>
    <r>
      <rPr>
        <u/>
        <sz val="11"/>
        <color indexed="12"/>
        <rFont val="ＭＳ Ｐゴシック"/>
        <family val="3"/>
        <charset val="128"/>
      </rPr>
      <t>排出量（世帯あたり）</t>
    </r>
    <phoneticPr fontId="9"/>
  </si>
  <si>
    <r>
      <rPr>
        <u/>
        <sz val="11"/>
        <color indexed="12"/>
        <rFont val="ＭＳ Ｐゴシック"/>
        <family val="3"/>
        <charset val="128"/>
      </rPr>
      <t>家庭における</t>
    </r>
    <r>
      <rPr>
        <u/>
        <sz val="11"/>
        <color indexed="12"/>
        <rFont val="Century"/>
        <family val="1"/>
      </rPr>
      <t>CO</t>
    </r>
    <r>
      <rPr>
        <u/>
        <vertAlign val="subscript"/>
        <sz val="11"/>
        <color indexed="12"/>
        <rFont val="Century"/>
        <family val="1"/>
      </rPr>
      <t>2</t>
    </r>
    <r>
      <rPr>
        <u/>
        <sz val="11"/>
        <color indexed="12"/>
        <rFont val="Century"/>
        <family val="1"/>
      </rPr>
      <t xml:space="preserve"> </t>
    </r>
    <r>
      <rPr>
        <u/>
        <sz val="11"/>
        <color indexed="12"/>
        <rFont val="ＭＳ Ｐゴシック"/>
        <family val="3"/>
        <charset val="128"/>
      </rPr>
      <t>排出量（一人あたり）</t>
    </r>
    <rPh sb="14" eb="16">
      <t>ヒトリ</t>
    </rPh>
    <phoneticPr fontId="9"/>
  </si>
  <si>
    <r>
      <t>Allocated CO</t>
    </r>
    <r>
      <rPr>
        <u/>
        <vertAlign val="subscript"/>
        <sz val="11"/>
        <color indexed="12"/>
        <rFont val="Century"/>
        <family val="1"/>
      </rPr>
      <t>2</t>
    </r>
    <r>
      <rPr>
        <u/>
        <sz val="11"/>
        <color indexed="12"/>
        <rFont val="Century"/>
        <family val="1"/>
      </rPr>
      <t xml:space="preserve"> emissions by sector  (with allocation of CO</t>
    </r>
    <r>
      <rPr>
        <u/>
        <vertAlign val="subscript"/>
        <sz val="11"/>
        <color indexed="12"/>
        <rFont val="Century"/>
        <family val="1"/>
      </rPr>
      <t>2</t>
    </r>
    <r>
      <rPr>
        <u/>
        <sz val="11"/>
        <color indexed="12"/>
        <rFont val="Century"/>
        <family val="1"/>
      </rPr>
      <t xml:space="preserve"> emissions from power generation and steam generation to each sector)</t>
    </r>
    <phoneticPr fontId="9"/>
  </si>
  <si>
    <r>
      <t>Breakdown of CO</t>
    </r>
    <r>
      <rPr>
        <u/>
        <vertAlign val="subscript"/>
        <sz val="11"/>
        <color indexed="12"/>
        <rFont val="Century"/>
        <family val="1"/>
      </rPr>
      <t>2</t>
    </r>
    <r>
      <rPr>
        <u/>
        <sz val="11"/>
        <color indexed="12"/>
        <rFont val="Century"/>
        <family val="1"/>
      </rPr>
      <t xml:space="preserve"> emissions (Share of Unallocated and Allocated emissions)</t>
    </r>
    <phoneticPr fontId="9"/>
  </si>
  <si>
    <r>
      <t>Household CO</t>
    </r>
    <r>
      <rPr>
        <u/>
        <vertAlign val="subscript"/>
        <sz val="11"/>
        <color indexed="12"/>
        <rFont val="Century"/>
        <family val="1"/>
      </rPr>
      <t>2</t>
    </r>
    <r>
      <rPr>
        <u/>
        <sz val="11"/>
        <color indexed="12"/>
        <rFont val="Century"/>
        <family val="1"/>
      </rPr>
      <t xml:space="preserve"> emissions (per household) </t>
    </r>
    <phoneticPr fontId="9"/>
  </si>
  <si>
    <r>
      <t>Household CO</t>
    </r>
    <r>
      <rPr>
        <u/>
        <vertAlign val="subscript"/>
        <sz val="11"/>
        <color rgb="FF0000FF"/>
        <rFont val="Century"/>
        <family val="1"/>
      </rPr>
      <t>2</t>
    </r>
    <r>
      <rPr>
        <u/>
        <sz val="11"/>
        <color indexed="12"/>
        <rFont val="Century"/>
        <family val="1"/>
      </rPr>
      <t xml:space="preserve"> emissions (per capita)</t>
    </r>
    <phoneticPr fontId="9"/>
  </si>
  <si>
    <r>
      <rPr>
        <u/>
        <sz val="11"/>
        <color indexed="12"/>
        <rFont val="ＭＳ Ｐゴシック"/>
        <family val="3"/>
        <charset val="128"/>
      </rPr>
      <t>【</t>
    </r>
    <r>
      <rPr>
        <u/>
        <sz val="11"/>
        <color indexed="12"/>
        <rFont val="Century"/>
        <family val="1"/>
      </rPr>
      <t>Annex</t>
    </r>
    <r>
      <rPr>
        <u/>
        <sz val="11"/>
        <color indexed="12"/>
        <rFont val="ＭＳ Ｐゴシック"/>
        <family val="3"/>
        <charset val="128"/>
      </rPr>
      <t>】</t>
    </r>
    <r>
      <rPr>
        <u/>
        <sz val="11"/>
        <color indexed="12"/>
        <rFont val="Century"/>
        <family val="1"/>
      </rPr>
      <t>CO</t>
    </r>
    <r>
      <rPr>
        <u/>
        <vertAlign val="subscript"/>
        <sz val="11"/>
        <color indexed="12"/>
        <rFont val="Century"/>
        <family val="1"/>
      </rPr>
      <t>2</t>
    </r>
    <r>
      <rPr>
        <u/>
        <sz val="11"/>
        <color indexed="12"/>
        <rFont val="Century"/>
        <family val="1"/>
      </rPr>
      <t xml:space="preserve"> emissions by sector reported in the common reporting format (CRF) and national inventory report (NIR) submitted to the UNFCCC</t>
    </r>
    <phoneticPr fontId="9"/>
  </si>
  <si>
    <t>The emissions from international bunkers (international aviation and international navigation) are excluded from the national emissions.</t>
    <phoneticPr fontId="9"/>
  </si>
  <si>
    <t>The carbon sink measures for agricultural soils only cover the mineral soil carbon pools under the cropland and grazing land management activities stipulated in Article 3, paragraph 4 of the KP.</t>
  </si>
  <si>
    <t xml:space="preserve">The activities of afforestation (A), reforestation (AR), and deforestation (D) are stipulated in the article 3, paragraph 3 of the KP; forest management (FM), cropland management (CM), grazing land management (GM), 
</t>
    <phoneticPr fontId="9"/>
  </si>
  <si>
    <t>and revegetation (RV) are stipulated in the article 3, paragraph 4 of the KP.</t>
    <phoneticPr fontId="9"/>
  </si>
  <si>
    <t>Emissions are represented as plus (+) values, and removals are represented as minus (-) values.</t>
  </si>
  <si>
    <t xml:space="preserve">Emissions and removals from each activity are required to be estimated for each of the carbon pools (above-ground biomass, below-ground biomass, dead wood, litter (fallen leaves and branches), soils, </t>
    <phoneticPr fontId="9"/>
  </si>
  <si>
    <t xml:space="preserve">and harvested wood products (HWP) logged from forests). </t>
    <phoneticPr fontId="9"/>
  </si>
  <si>
    <t xml:space="preserve">The removals by forest management activities take into account the reference level set as the baseline for accounting for forest management activities and the correction value (Technical Corrections) to exclude emissions and removals </t>
    <phoneticPr fontId="9"/>
  </si>
  <si>
    <t>resulting from changes in methodology since the reference level was set. The values shown in the table above reflect technical corrections to the removals for each year.</t>
  </si>
  <si>
    <t xml:space="preserve">The total emissions of the base year for the purpose of establishing the cap are the total emissions for FY1990 (1.27 billion tonnes) from the final figures of FY2013. </t>
  </si>
  <si>
    <t xml:space="preserve">As for the amount of contribution of sinks to the FY2020 target, the FM cap is 3.5% of the total emissions of the base year (approximately 44.5 million tonnes).
</t>
    <phoneticPr fontId="9"/>
  </si>
  <si>
    <r>
      <t>*6　</t>
    </r>
    <r>
      <rPr>
        <sz val="11"/>
        <rFont val="Times New Roman"/>
        <family val="1"/>
      </rPr>
      <t/>
    </r>
  </si>
  <si>
    <r>
      <t>*7　</t>
    </r>
    <r>
      <rPr>
        <sz val="11"/>
        <rFont val="Times New Roman"/>
        <family val="1"/>
      </rPr>
      <t/>
    </r>
  </si>
  <si>
    <t>The difference between the emissions/removals in each year and the emissions/removals in 1990 is accounted for in the case of carbon sink measures for agricultural soils and promotion of revegetation. Decrease in emissions and increase in removals are regarded as net removals.</t>
  </si>
  <si>
    <t xml:space="preserve">As for the amount of contribution of sinks to the FY2020 target, the annual average of net removals during the target period (FY2013-FY2020) is to be accounted for in the case of forest carbon sink measures. </t>
    <phoneticPr fontId="9"/>
  </si>
  <si>
    <t xml:space="preserve">For the accounting of the removals by forest management activities, the columns for the contribution of sinks to the FY2020 target in this table include values both before and after considering the cap (see *5). </t>
    <phoneticPr fontId="9"/>
  </si>
  <si>
    <t>The value after considering the cap is used in the total contribution of the sinks to the FY2020 target. From carbon sink measures for agricultural soils and promotion of revegetation, the difference of emissions/removals</t>
    <phoneticPr fontId="9"/>
  </si>
  <si>
    <t xml:space="preserve"> between the target year (FY2020) and FY1990 is to be accounted for.</t>
  </si>
  <si>
    <r>
      <rPr>
        <sz val="11"/>
        <rFont val="ＭＳ 明朝"/>
        <family val="1"/>
        <charset val="128"/>
      </rPr>
      <t>農地土壌炭素吸収源対策では、京都議定書第</t>
    </r>
    <r>
      <rPr>
        <sz val="11"/>
        <rFont val="Century"/>
        <family val="1"/>
      </rPr>
      <t>3</t>
    </r>
    <r>
      <rPr>
        <sz val="11"/>
        <rFont val="ＭＳ 明朝"/>
        <family val="1"/>
        <charset val="128"/>
      </rPr>
      <t>条</t>
    </r>
    <r>
      <rPr>
        <sz val="11"/>
        <rFont val="Century"/>
        <family val="1"/>
      </rPr>
      <t>4</t>
    </r>
    <r>
      <rPr>
        <sz val="11"/>
        <rFont val="ＭＳ 明朝"/>
        <family val="1"/>
        <charset val="128"/>
      </rPr>
      <t>に規定された農地管理活動及び牧草地管理活動のうち、鉱質土壌炭素プールのみを対策の対象としている。</t>
    </r>
    <phoneticPr fontId="9"/>
  </si>
  <si>
    <r>
      <rPr>
        <sz val="11"/>
        <rFont val="ＭＳ 明朝"/>
        <family val="1"/>
        <charset val="128"/>
      </rPr>
      <t>各活動の排出・吸収量は炭素プール別（地上バイオマス、地下バイオマス、枯死木、リター（落葉落枝）、土壌、森林から伐採された</t>
    </r>
    <rPh sb="55" eb="57">
      <t>バッサイ</t>
    </rPh>
    <phoneticPr fontId="9"/>
  </si>
  <si>
    <r>
      <rPr>
        <sz val="11"/>
        <rFont val="ＭＳ 明朝"/>
        <family val="1"/>
        <charset val="128"/>
      </rPr>
      <t>森林経営活動による吸収量には、森林経営活動の計上のベースラインとして設定された参照レベルや、参照レベル設定時からの方法論の変更により生じた排出・吸収を除外するための調整値（技術的調整）が考慮される。</t>
    </r>
    <phoneticPr fontId="9"/>
  </si>
  <si>
    <r>
      <rPr>
        <sz val="11"/>
        <rFont val="ＭＳ 明朝"/>
        <family val="1"/>
        <charset val="128"/>
      </rPr>
      <t>上表に示したのは、各年度の吸収量に技術的調整を反映した値である。</t>
    </r>
    <phoneticPr fontId="9"/>
  </si>
  <si>
    <r>
      <rPr>
        <sz val="11"/>
        <rFont val="ＭＳ 明朝"/>
        <family val="1"/>
        <charset val="128"/>
      </rPr>
      <t>吸収源の</t>
    </r>
    <r>
      <rPr>
        <sz val="11"/>
        <rFont val="Century"/>
        <family val="1"/>
      </rPr>
      <t>2020</t>
    </r>
    <r>
      <rPr>
        <sz val="11"/>
        <rFont val="ＭＳ 明朝"/>
        <family val="1"/>
        <charset val="128"/>
      </rPr>
      <t>年度目標への貢献量において、森林経営活動による吸収量の上限値は、基準年総排出量の</t>
    </r>
    <r>
      <rPr>
        <sz val="11"/>
        <rFont val="Century"/>
        <family val="1"/>
      </rPr>
      <t>3.5</t>
    </r>
    <r>
      <rPr>
        <sz val="11"/>
        <rFont val="ＭＳ 明朝"/>
        <family val="1"/>
        <charset val="128"/>
      </rPr>
      <t>％（約</t>
    </r>
    <r>
      <rPr>
        <sz val="11"/>
        <rFont val="Century"/>
        <family val="1"/>
      </rPr>
      <t>4,450</t>
    </r>
    <r>
      <rPr>
        <sz val="11"/>
        <rFont val="ＭＳ 明朝"/>
        <family val="1"/>
        <charset val="128"/>
      </rPr>
      <t>万トンとなる。）としている。</t>
    </r>
    <phoneticPr fontId="9"/>
  </si>
  <si>
    <r>
      <rPr>
        <sz val="11"/>
        <rFont val="ＭＳ 明朝"/>
        <family val="1"/>
        <charset val="128"/>
      </rPr>
      <t>上限値を定めるための基準年総排出量は、</t>
    </r>
    <r>
      <rPr>
        <sz val="11"/>
        <rFont val="Century"/>
        <family val="1"/>
      </rPr>
      <t>2013</t>
    </r>
    <r>
      <rPr>
        <sz val="11"/>
        <rFont val="ＭＳ 明朝"/>
        <family val="1"/>
        <charset val="128"/>
      </rPr>
      <t>年度確報値における</t>
    </r>
    <r>
      <rPr>
        <sz val="11"/>
        <rFont val="Century"/>
        <family val="1"/>
      </rPr>
      <t>1990</t>
    </r>
    <r>
      <rPr>
        <sz val="11"/>
        <rFont val="ＭＳ 明朝"/>
        <family val="1"/>
        <charset val="128"/>
      </rPr>
      <t>年度の総排出量（</t>
    </r>
    <r>
      <rPr>
        <sz val="11"/>
        <rFont val="Century"/>
        <family val="1"/>
      </rPr>
      <t>12</t>
    </r>
    <r>
      <rPr>
        <sz val="11"/>
        <rFont val="ＭＳ 明朝"/>
        <family val="1"/>
        <charset val="128"/>
      </rPr>
      <t>億</t>
    </r>
    <r>
      <rPr>
        <sz val="11"/>
        <rFont val="Century"/>
        <family val="1"/>
      </rPr>
      <t>7,000</t>
    </r>
    <r>
      <rPr>
        <sz val="11"/>
        <rFont val="ＭＳ 明朝"/>
        <family val="1"/>
        <charset val="128"/>
      </rPr>
      <t>万トン）とした。</t>
    </r>
    <phoneticPr fontId="9"/>
  </si>
  <si>
    <r>
      <rPr>
        <sz val="11"/>
        <rFont val="ＭＳ 明朝"/>
        <family val="1"/>
        <charset val="128"/>
      </rPr>
      <t>農地土壌炭素吸収源対策、都市緑化等の推進においては、各年度の排出・吸収量と</t>
    </r>
    <r>
      <rPr>
        <sz val="11"/>
        <rFont val="Century"/>
        <family val="1"/>
      </rPr>
      <t>1990</t>
    </r>
    <r>
      <rPr>
        <sz val="11"/>
        <rFont val="ＭＳ 明朝"/>
        <family val="1"/>
        <charset val="128"/>
      </rPr>
      <t>年度の排出・吸収量との差分を計上しており、排出量の減少分や吸収量の増加分が、吸収量となる。</t>
    </r>
    <phoneticPr fontId="9"/>
  </si>
  <si>
    <r>
      <rPr>
        <sz val="11"/>
        <rFont val="ＭＳ 明朝"/>
        <family val="1"/>
        <charset val="128"/>
      </rPr>
      <t>吸収源の</t>
    </r>
    <r>
      <rPr>
        <sz val="11"/>
        <rFont val="Century"/>
        <family val="1"/>
      </rPr>
      <t>2020</t>
    </r>
    <r>
      <rPr>
        <sz val="11"/>
        <rFont val="ＭＳ 明朝"/>
        <family val="1"/>
        <charset val="128"/>
      </rPr>
      <t>年度目標への貢献量において、森林吸収源対策からは、対象期間（</t>
    </r>
    <r>
      <rPr>
        <sz val="11"/>
        <rFont val="Century"/>
        <family val="1"/>
      </rPr>
      <t>2013</t>
    </r>
    <r>
      <rPr>
        <sz val="11"/>
        <rFont val="ＭＳ 明朝"/>
        <family val="1"/>
        <charset val="128"/>
      </rPr>
      <t>年度～</t>
    </r>
    <r>
      <rPr>
        <sz val="11"/>
        <rFont val="Century"/>
        <family val="1"/>
      </rPr>
      <t>2020</t>
    </r>
    <r>
      <rPr>
        <sz val="11"/>
        <rFont val="ＭＳ 明朝"/>
        <family val="1"/>
        <charset val="128"/>
      </rPr>
      <t>年度）中の純吸収量の年平均値を計上することとしている。</t>
    </r>
    <phoneticPr fontId="9"/>
  </si>
  <si>
    <r>
      <rPr>
        <sz val="11"/>
        <rFont val="ＭＳ 明朝"/>
        <family val="1"/>
        <charset val="128"/>
      </rPr>
      <t>森林経営活動による吸収量の計上に関して、本表の吸収源の</t>
    </r>
    <r>
      <rPr>
        <sz val="11"/>
        <rFont val="Century"/>
        <family val="1"/>
      </rPr>
      <t>2020</t>
    </r>
    <r>
      <rPr>
        <sz val="11"/>
        <rFont val="ＭＳ 明朝"/>
        <family val="1"/>
        <charset val="128"/>
      </rPr>
      <t>年度目標への貢献量の列には、上限（※５参照）の考慮前と考慮後の両方の値を記載した。</t>
    </r>
    <phoneticPr fontId="9"/>
  </si>
  <si>
    <r>
      <rPr>
        <sz val="11"/>
        <rFont val="ＭＳ 明朝"/>
        <family val="1"/>
        <charset val="128"/>
      </rPr>
      <t>吸収源の</t>
    </r>
    <r>
      <rPr>
        <sz val="11"/>
        <rFont val="Century"/>
        <family val="1"/>
      </rPr>
      <t>2020</t>
    </r>
    <r>
      <rPr>
        <sz val="11"/>
        <rFont val="ＭＳ 明朝"/>
        <family val="1"/>
        <charset val="128"/>
      </rPr>
      <t>年度目標への貢献量の合計値には、考慮後の値が用いられている。農地土壌炭素吸収源対策及び都市緑化等の推進からは、目標年度（</t>
    </r>
    <r>
      <rPr>
        <sz val="11"/>
        <rFont val="Century"/>
        <family val="1"/>
      </rPr>
      <t>2020</t>
    </r>
    <r>
      <rPr>
        <sz val="11"/>
        <rFont val="ＭＳ 明朝"/>
        <family val="1"/>
        <charset val="128"/>
      </rPr>
      <t>年度）と</t>
    </r>
    <r>
      <rPr>
        <sz val="11"/>
        <rFont val="Century"/>
        <family val="1"/>
      </rPr>
      <t>1990</t>
    </r>
    <r>
      <rPr>
        <sz val="11"/>
        <rFont val="ＭＳ 明朝"/>
        <family val="1"/>
        <charset val="128"/>
      </rPr>
      <t>年度の排出・吸収量の差分を計上することとしている。</t>
    </r>
    <phoneticPr fontId="9"/>
  </si>
  <si>
    <r>
      <rPr>
        <sz val="11"/>
        <rFont val="ＭＳ 明朝"/>
        <family val="1"/>
        <charset val="128"/>
      </rPr>
      <t>非</t>
    </r>
    <r>
      <rPr>
        <sz val="11"/>
        <rFont val="Century"/>
        <family val="1"/>
      </rPr>
      <t>CO</t>
    </r>
    <r>
      <rPr>
        <vertAlign val="subscript"/>
        <sz val="11"/>
        <rFont val="Century"/>
        <family val="1"/>
      </rPr>
      <t>2</t>
    </r>
    <r>
      <rPr>
        <sz val="11"/>
        <rFont val="ＭＳ 明朝"/>
        <family val="1"/>
        <charset val="128"/>
      </rPr>
      <t>排出量の合計値である。（※</t>
    </r>
    <r>
      <rPr>
        <sz val="11"/>
        <rFont val="Century"/>
        <family val="1"/>
      </rPr>
      <t>1</t>
    </r>
    <r>
      <rPr>
        <sz val="11"/>
        <rFont val="ＭＳ 明朝"/>
        <family val="1"/>
        <charset val="128"/>
      </rPr>
      <t>に示したように、農地土壌炭素吸収源対策においては、対策の対象である農地・牧草地の鉱質土壌炭素プールのみの</t>
    </r>
    <r>
      <rPr>
        <sz val="11"/>
        <rFont val="Century"/>
        <family val="1"/>
      </rPr>
      <t>CO</t>
    </r>
    <r>
      <rPr>
        <vertAlign val="subscript"/>
        <sz val="11"/>
        <rFont val="Century"/>
        <family val="1"/>
      </rPr>
      <t>2</t>
    </r>
    <r>
      <rPr>
        <sz val="11"/>
        <rFont val="ＭＳ 明朝"/>
        <family val="1"/>
        <charset val="128"/>
      </rPr>
      <t>排出・吸収量を示している。）</t>
    </r>
    <phoneticPr fontId="9"/>
  </si>
  <si>
    <r>
      <t>(As shown in *1, for carbon sink measures for agricultural soils, only the CO</t>
    </r>
    <r>
      <rPr>
        <vertAlign val="subscript"/>
        <sz val="11"/>
        <rFont val="Century"/>
        <family val="1"/>
      </rPr>
      <t>2</t>
    </r>
    <r>
      <rPr>
        <sz val="11"/>
        <rFont val="Century"/>
        <family val="1"/>
      </rPr>
      <t xml:space="preserve"> emissions and removals for the mineral soil carbon pools of cropland and grazing lands, which are the target of the measures, are shown.)</t>
    </r>
    <phoneticPr fontId="9"/>
  </si>
  <si>
    <r>
      <t>Forest carbon sink mesures</t>
    </r>
    <r>
      <rPr>
        <sz val="11"/>
        <color theme="0"/>
        <rFont val="Segoe UI Symbol"/>
        <family val="1"/>
      </rPr>
      <t>①</t>
    </r>
    <phoneticPr fontId="9"/>
  </si>
  <si>
    <r>
      <t>Forest management</t>
    </r>
    <r>
      <rPr>
        <vertAlign val="superscript"/>
        <sz val="11"/>
        <rFont val="Century"/>
        <family val="1"/>
      </rPr>
      <t xml:space="preserve"> *4 </t>
    </r>
    <r>
      <rPr>
        <sz val="11"/>
        <rFont val="Century"/>
        <family val="1"/>
      </rPr>
      <t>(Before considering the FM cap)</t>
    </r>
    <phoneticPr fontId="9"/>
  </si>
  <si>
    <r>
      <t>Forest management</t>
    </r>
    <r>
      <rPr>
        <vertAlign val="superscript"/>
        <sz val="11"/>
        <rFont val="Century"/>
        <family val="1"/>
      </rPr>
      <t xml:space="preserve"> *5 </t>
    </r>
    <r>
      <rPr>
        <sz val="11"/>
        <rFont val="Century"/>
        <family val="1"/>
      </rPr>
      <t>(After considering the FM cap)</t>
    </r>
    <phoneticPr fontId="9"/>
  </si>
  <si>
    <r>
      <t>CO</t>
    </r>
    <r>
      <rPr>
        <u/>
        <vertAlign val="subscript"/>
        <sz val="11"/>
        <color rgb="FF0000FF"/>
        <rFont val="Century"/>
        <family val="1"/>
      </rPr>
      <t>2</t>
    </r>
    <r>
      <rPr>
        <u/>
        <sz val="11"/>
        <color indexed="12"/>
        <rFont val="Century"/>
        <family val="1"/>
      </rPr>
      <t xml:space="preserve"> emissions by fuel type </t>
    </r>
    <phoneticPr fontId="9"/>
  </si>
  <si>
    <r>
      <t>CH</t>
    </r>
    <r>
      <rPr>
        <u/>
        <vertAlign val="subscript"/>
        <sz val="11"/>
        <color rgb="FF0000FF"/>
        <rFont val="Century"/>
        <family val="1"/>
      </rPr>
      <t xml:space="preserve">4 </t>
    </r>
    <r>
      <rPr>
        <u/>
        <sz val="11"/>
        <color indexed="12"/>
        <rFont val="Century"/>
        <family val="1"/>
      </rPr>
      <t>emissions</t>
    </r>
    <phoneticPr fontId="9"/>
  </si>
  <si>
    <r>
      <t>N</t>
    </r>
    <r>
      <rPr>
        <u/>
        <vertAlign val="subscript"/>
        <sz val="11"/>
        <color rgb="FF0000FF"/>
        <rFont val="Century"/>
        <family val="1"/>
      </rPr>
      <t>2</t>
    </r>
    <r>
      <rPr>
        <u/>
        <sz val="11"/>
        <color indexed="12"/>
        <rFont val="Century"/>
        <family val="1"/>
      </rPr>
      <t>O emissions</t>
    </r>
    <phoneticPr fontId="9"/>
  </si>
  <si>
    <r>
      <t>F-gas (HFCs, PFCs, SF</t>
    </r>
    <r>
      <rPr>
        <u/>
        <vertAlign val="subscript"/>
        <sz val="11"/>
        <color rgb="FF0000FF"/>
        <rFont val="Century"/>
        <family val="1"/>
      </rPr>
      <t>6</t>
    </r>
    <r>
      <rPr>
        <u/>
        <sz val="11"/>
        <color indexed="12"/>
        <rFont val="Century"/>
        <family val="1"/>
      </rPr>
      <t>, NF</t>
    </r>
    <r>
      <rPr>
        <u/>
        <vertAlign val="subscript"/>
        <sz val="11"/>
        <color rgb="FF0000FF"/>
        <rFont val="Century"/>
        <family val="1"/>
      </rPr>
      <t>3</t>
    </r>
    <r>
      <rPr>
        <u/>
        <sz val="11"/>
        <color indexed="12"/>
        <rFont val="Century"/>
        <family val="1"/>
      </rPr>
      <t>) emissions</t>
    </r>
    <phoneticPr fontId="9"/>
  </si>
  <si>
    <t>&lt;Final Figures&gt;</t>
    <phoneticPr fontId="9"/>
  </si>
  <si>
    <t>2.C. 金属製造</t>
    <phoneticPr fontId="9"/>
  </si>
  <si>
    <t xml:space="preserve">Metal Industry </t>
  </si>
  <si>
    <t xml:space="preserve">2.C. Metal Industry </t>
  </si>
  <si>
    <r>
      <t>Actual removals for each fiscal year</t>
    </r>
    <r>
      <rPr>
        <vertAlign val="superscript"/>
        <sz val="11"/>
        <rFont val="Century"/>
        <family val="1"/>
      </rPr>
      <t xml:space="preserve"> *2, 3</t>
    </r>
    <phoneticPr fontId="9"/>
  </si>
  <si>
    <r>
      <t>Forests and other carbon sink measures</t>
    </r>
    <r>
      <rPr>
        <vertAlign val="superscript"/>
        <sz val="11"/>
        <rFont val="Century"/>
        <family val="1"/>
      </rPr>
      <t>*1</t>
    </r>
    <phoneticPr fontId="9"/>
  </si>
  <si>
    <r>
      <t>From cropland management (CM)</t>
    </r>
    <r>
      <rPr>
        <vertAlign val="superscript"/>
        <sz val="11"/>
        <rFont val="Century"/>
        <family val="1"/>
      </rPr>
      <t>*6</t>
    </r>
    <phoneticPr fontId="9"/>
  </si>
  <si>
    <r>
      <t>From grazing land management (GM)</t>
    </r>
    <r>
      <rPr>
        <vertAlign val="superscript"/>
        <sz val="11"/>
        <rFont val="Century"/>
        <family val="1"/>
      </rPr>
      <t>*6</t>
    </r>
    <phoneticPr fontId="9"/>
  </si>
  <si>
    <r>
      <t>Carbon sink measures for agricultural soils</t>
    </r>
    <r>
      <rPr>
        <sz val="11"/>
        <color theme="0"/>
        <rFont val="Segoe UI Symbol"/>
        <family val="1"/>
      </rPr>
      <t>②</t>
    </r>
    <phoneticPr fontId="9"/>
  </si>
  <si>
    <r>
      <t>Promotion of revegetation</t>
    </r>
    <r>
      <rPr>
        <sz val="11"/>
        <color theme="0"/>
        <rFont val="Segoe UI Symbol"/>
        <family val="1"/>
      </rPr>
      <t>③</t>
    </r>
    <phoneticPr fontId="9"/>
  </si>
  <si>
    <r>
      <t>Japan's GHG emissions data (FY1990</t>
    </r>
    <r>
      <rPr>
        <b/>
        <sz val="16"/>
        <rFont val="游ゴシック"/>
        <family val="1"/>
        <charset val="128"/>
      </rPr>
      <t>ｰ</t>
    </r>
    <r>
      <rPr>
        <b/>
        <sz val="16"/>
        <rFont val="Century"/>
        <family val="1"/>
      </rPr>
      <t>2020)</t>
    </r>
    <phoneticPr fontId="9"/>
  </si>
  <si>
    <t>【参考】UNFCCCに提出された共通報告様式（CRF）及び日本国温室効果ガスインベントリ報告書（NIR）に記載されている部門別CO2 排出・吸収量</t>
    <rPh sb="1" eb="3">
      <t>サンコウ</t>
    </rPh>
    <rPh sb="11" eb="13">
      <t>テイシュツ</t>
    </rPh>
    <rPh sb="16" eb="18">
      <t>キョウツウ</t>
    </rPh>
    <rPh sb="18" eb="20">
      <t>ホウコク</t>
    </rPh>
    <rPh sb="20" eb="22">
      <t>ヨウシキ</t>
    </rPh>
    <rPh sb="27" eb="28">
      <t>オヨ</t>
    </rPh>
    <rPh sb="53" eb="55">
      <t>キサイ</t>
    </rPh>
    <rPh sb="70" eb="72">
      <t>キュウシュウ</t>
    </rPh>
    <phoneticPr fontId="9"/>
  </si>
  <si>
    <t>温室効果ガス総排出量</t>
  </si>
  <si>
    <t>NO</t>
  </si>
  <si>
    <r>
      <rPr>
        <sz val="11"/>
        <rFont val="ＭＳ 明朝"/>
        <family val="1"/>
        <charset val="128"/>
      </rPr>
      <t>※</t>
    </r>
    <r>
      <rPr>
        <sz val="11"/>
        <rFont val="Century"/>
        <family val="1"/>
      </rPr>
      <t>5</t>
    </r>
    <r>
      <rPr>
        <sz val="11"/>
        <rFont val="ＭＳ 明朝"/>
        <family val="1"/>
        <charset val="128"/>
      </rPr>
      <t>：</t>
    </r>
    <r>
      <rPr>
        <sz val="11"/>
        <rFont val="Century"/>
        <family val="1"/>
      </rPr>
      <t>LULUCF</t>
    </r>
    <r>
      <rPr>
        <sz val="11"/>
        <rFont val="ＭＳ 明朝"/>
        <family val="1"/>
        <charset val="128"/>
      </rPr>
      <t>の値は気候変動枠組条約上の数値であり、京都議定書に基づく吸収源活動の排出・吸収量の数値とは異なる。</t>
    </r>
    <rPh sb="10" eb="11">
      <t>アタイ</t>
    </rPh>
    <rPh sb="12" eb="14">
      <t>キコウ</t>
    </rPh>
    <rPh sb="14" eb="16">
      <t>ヘンドウ</t>
    </rPh>
    <rPh sb="16" eb="18">
      <t>ワクグミ</t>
    </rPh>
    <rPh sb="18" eb="20">
      <t>ジョウヤク</t>
    </rPh>
    <rPh sb="20" eb="21">
      <t>ジョウ</t>
    </rPh>
    <rPh sb="22" eb="24">
      <t>スウチ</t>
    </rPh>
    <rPh sb="28" eb="33">
      <t>ｋｐ＠</t>
    </rPh>
    <rPh sb="34" eb="35">
      <t>モト</t>
    </rPh>
    <rPh sb="37" eb="40">
      <t>キュウシュウゲン</t>
    </rPh>
    <rPh sb="40" eb="42">
      <t>カツドウ</t>
    </rPh>
    <rPh sb="43" eb="45">
      <t>ハイシュツ</t>
    </rPh>
    <rPh sb="46" eb="48">
      <t>キュウシュウ</t>
    </rPh>
    <rPh sb="48" eb="49">
      <t>リョウ</t>
    </rPh>
    <rPh sb="50" eb="52">
      <t>スウチ</t>
    </rPh>
    <rPh sb="54" eb="55">
      <t>コト</t>
    </rPh>
    <phoneticPr fontId="9"/>
  </si>
  <si>
    <t xml:space="preserve">*5: Values of LULUCF in this table are under the convention and different from removals under the KP. </t>
    <phoneticPr fontId="9"/>
  </si>
  <si>
    <r>
      <rPr>
        <sz val="11"/>
        <rFont val="ＭＳ 明朝"/>
        <family val="1"/>
        <charset val="128"/>
      </rPr>
      <t>出典：</t>
    </r>
    <r>
      <rPr>
        <sz val="11"/>
        <rFont val="Century"/>
        <family val="1"/>
      </rPr>
      <t>1990, 1995, 2000, 2005, 2010, 2015, 2020</t>
    </r>
    <r>
      <rPr>
        <sz val="11"/>
        <rFont val="ＭＳ 明朝"/>
        <family val="1"/>
        <charset val="128"/>
      </rPr>
      <t>：国勢調査（</t>
    </r>
    <r>
      <rPr>
        <sz val="11"/>
        <rFont val="Century"/>
        <family val="1"/>
      </rPr>
      <t>10/1</t>
    </r>
    <r>
      <rPr>
        <sz val="11"/>
        <rFont val="ＭＳ 明朝"/>
        <family val="1"/>
        <charset val="128"/>
      </rPr>
      <t>時点人口）、それ以外：人口推計年報（</t>
    </r>
    <r>
      <rPr>
        <sz val="11"/>
        <rFont val="Century"/>
        <family val="1"/>
      </rPr>
      <t>10/1</t>
    </r>
    <r>
      <rPr>
        <sz val="11"/>
        <rFont val="ＭＳ 明朝"/>
        <family val="1"/>
        <charset val="128"/>
      </rPr>
      <t>時点人口）</t>
    </r>
    <rPh sb="0" eb="2">
      <t>シュッテン</t>
    </rPh>
    <rPh sb="61" eb="63">
      <t>イガイ</t>
    </rPh>
    <phoneticPr fontId="9"/>
  </si>
  <si>
    <t>Data Source: 1990, 1995, 2000, 2005, 2010, 2015, 2020 : Population Census (at 1st Oct.), Other: Year Book of Population Estimated (at 1st Oct.)</t>
    <phoneticPr fontId="9"/>
  </si>
  <si>
    <t>自動車（貨物）</t>
    <rPh sb="4" eb="6">
      <t>カモツ</t>
    </rPh>
    <phoneticPr fontId="9"/>
  </si>
  <si>
    <t>国立環境研究所　温室効果ガスインベントリオフィス</t>
    <rPh sb="0" eb="2">
      <t>コクリツ</t>
    </rPh>
    <rPh sb="2" eb="4">
      <t>カンキョウ</t>
    </rPh>
    <rPh sb="4" eb="7">
      <t>ケンキュウショ</t>
    </rPh>
    <rPh sb="8" eb="10">
      <t>オンシツ</t>
    </rPh>
    <rPh sb="10" eb="12">
      <t>コウカ</t>
    </rPh>
    <phoneticPr fontId="9"/>
  </si>
  <si>
    <r>
      <t>2022</t>
    </r>
    <r>
      <rPr>
        <sz val="11"/>
        <rFont val="Yu Gothic"/>
        <family val="1"/>
        <charset val="128"/>
      </rPr>
      <t>年</t>
    </r>
    <r>
      <rPr>
        <sz val="11"/>
        <rFont val="Century"/>
        <family val="1"/>
      </rPr>
      <t>5</t>
    </r>
    <r>
      <rPr>
        <sz val="11"/>
        <rFont val="Yu Gothic"/>
        <family val="1"/>
        <charset val="128"/>
      </rPr>
      <t>月</t>
    </r>
    <rPh sb="4" eb="5">
      <t>ネン</t>
    </rPh>
    <rPh sb="6" eb="7">
      <t>ガツ</t>
    </rPh>
    <phoneticPr fontId="9"/>
  </si>
  <si>
    <t>May. 2022</t>
    <phoneticPr fontId="9"/>
  </si>
  <si>
    <t>https://www.nies.go.jp/gio/copyright/index.html</t>
    <phoneticPr fontId="9"/>
  </si>
  <si>
    <t>https://www.nies.go.jp/gio/en/copyright/index.html</t>
  </si>
  <si>
    <r>
      <rPr>
        <sz val="11"/>
        <rFont val="ＭＳ 明朝"/>
        <family val="1"/>
        <charset val="128"/>
      </rPr>
      <t>■変更履歴</t>
    </r>
    <rPh sb="1" eb="5">
      <t>ヘンコウリレキ</t>
    </rPh>
    <phoneticPr fontId="9"/>
  </si>
  <si>
    <r>
      <rPr>
        <sz val="11"/>
        <rFont val="ＭＳ 明朝"/>
        <family val="1"/>
        <charset val="128"/>
      </rPr>
      <t>■</t>
    </r>
    <r>
      <rPr>
        <sz val="11"/>
        <rFont val="Times New Roman"/>
        <family val="1"/>
      </rPr>
      <t>Revision history</t>
    </r>
    <phoneticPr fontId="9"/>
  </si>
  <si>
    <r>
      <rPr>
        <sz val="11"/>
        <rFont val="ＭＳ 明朝"/>
        <family val="1"/>
        <charset val="128"/>
      </rPr>
      <t>〇「</t>
    </r>
    <r>
      <rPr>
        <sz val="11"/>
        <rFont val="Times New Roman"/>
        <family val="1"/>
      </rPr>
      <t>2.CO2-Sector</t>
    </r>
    <r>
      <rPr>
        <sz val="11"/>
        <rFont val="ＭＳ 明朝"/>
        <family val="1"/>
        <charset val="128"/>
      </rPr>
      <t>」シート</t>
    </r>
    <r>
      <rPr>
        <sz val="11"/>
        <rFont val="Times New Roman"/>
        <family val="1"/>
      </rPr>
      <t>T40</t>
    </r>
    <r>
      <rPr>
        <sz val="11"/>
        <rFont val="ＭＳ 明朝"/>
        <family val="1"/>
        <charset val="128"/>
      </rPr>
      <t>セル：項目名の修正。</t>
    </r>
    <rPh sb="24" eb="27">
      <t>コウモクメイ</t>
    </rPh>
    <rPh sb="28" eb="30">
      <t>シュウセイ</t>
    </rPh>
    <phoneticPr fontId="9"/>
  </si>
  <si>
    <r>
      <rPr>
        <sz val="11"/>
        <rFont val="ＭＳ 明朝"/>
        <family val="1"/>
        <charset val="128"/>
      </rPr>
      <t>〇</t>
    </r>
    <r>
      <rPr>
        <sz val="11"/>
        <rFont val="Times New Roman"/>
        <family val="1"/>
      </rPr>
      <t xml:space="preserve"> [12.Household (per capita)] sheet : Updated the data source of population for FY2020.</t>
    </r>
    <phoneticPr fontId="9"/>
  </si>
  <si>
    <r>
      <rPr>
        <sz val="11"/>
        <rFont val="ＭＳ 明朝"/>
        <family val="1"/>
        <charset val="128"/>
      </rPr>
      <t>〇「</t>
    </r>
    <r>
      <rPr>
        <sz val="11"/>
        <rFont val="Times New Roman"/>
        <family val="1"/>
      </rPr>
      <t>12.Household (per capita)</t>
    </r>
    <r>
      <rPr>
        <sz val="11"/>
        <rFont val="ＭＳ 明朝"/>
        <family val="1"/>
        <charset val="128"/>
      </rPr>
      <t>」シート：</t>
    </r>
    <r>
      <rPr>
        <sz val="11"/>
        <rFont val="Times New Roman"/>
        <family val="1"/>
      </rPr>
      <t>2015</t>
    </r>
    <r>
      <rPr>
        <sz val="11"/>
        <rFont val="ＭＳ 明朝"/>
        <family val="1"/>
        <charset val="128"/>
      </rPr>
      <t>および</t>
    </r>
    <r>
      <rPr>
        <sz val="11"/>
        <rFont val="Times New Roman"/>
        <family val="1"/>
      </rPr>
      <t>2020</t>
    </r>
    <r>
      <rPr>
        <sz val="11"/>
        <rFont val="ＭＳ 明朝"/>
        <family val="1"/>
        <charset val="128"/>
      </rPr>
      <t>年度値の人口の出典を修正。</t>
    </r>
    <phoneticPr fontId="9"/>
  </si>
  <si>
    <r>
      <rPr>
        <sz val="11"/>
        <rFont val="ＭＳ 明朝"/>
        <family val="1"/>
        <charset val="128"/>
      </rPr>
      <t>■本データをご利用の際は以下のページをお読みください。</t>
    </r>
    <rPh sb="1" eb="2">
      <t>ホン</t>
    </rPh>
    <rPh sb="7" eb="9">
      <t>リヨウ</t>
    </rPh>
    <rPh sb="10" eb="11">
      <t>サイ</t>
    </rPh>
    <rPh sb="12" eb="14">
      <t>イカ</t>
    </rPh>
    <rPh sb="20" eb="21">
      <t>ヨ</t>
    </rPh>
    <phoneticPr fontId="9"/>
  </si>
  <si>
    <r>
      <rPr>
        <sz val="11"/>
        <rFont val="ＭＳ 明朝"/>
        <family val="1"/>
        <charset val="128"/>
      </rPr>
      <t>■</t>
    </r>
    <r>
      <rPr>
        <sz val="11"/>
        <rFont val="Times New Roman"/>
        <family val="1"/>
      </rPr>
      <t xml:space="preserve">Please read the following notices before using this data. </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</si>
</sst>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Red]\-#0.0%"/>
    <numFmt numFmtId="191" formatCode="#,##0.000_ "/>
    <numFmt numFmtId="192" formatCode="#,##0.0000_);[Red]\(#,##0.0000\)"/>
    <numFmt numFmtId="193" formatCode="#,##0_ ;[Red]\-#,##0\ "/>
    <numFmt numFmtId="194" formatCode="#,##0.00000000_ ;[Red]\-#,##0.00000000\ "/>
    <numFmt numFmtId="195" formatCode="0.E+00"/>
    <numFmt numFmtId="196" formatCode="0.0E+00"/>
    <numFmt numFmtId="197" formatCode="yyyy/m/d;@"/>
    <numFmt numFmtId="198" formatCode="#,##0.0;[Red]\-#,##0.0"/>
    <numFmt numFmtId="199" formatCode="\+0.0;\ \-0.0"/>
    <numFmt numFmtId="200" formatCode="0_);[Red]\(0\)"/>
    <numFmt numFmtId="201" formatCode="0.000%"/>
    <numFmt numFmtId="202" formatCode="00&quot;00万トン&quot;"/>
    <numFmt numFmtId="203" formatCode="##&quot;億&quot;"/>
    <numFmt numFmtId="204" formatCode="&quot;(&quot;0000&quot;年度)&quot;"/>
    <numFmt numFmtId="205" formatCode="##&quot;億&quot;#,###&quot;万トン&quot;"/>
    <numFmt numFmtId="206" formatCode="#,##0&quot;万トン&quot;"/>
    <numFmt numFmtId="207" formatCode="##&quot;億&quot;#,###&quot;万t&quot;"/>
    <numFmt numFmtId="208" formatCode="&quot;約&quot;#,##0"/>
    <numFmt numFmtId="209" formatCode="#0.00%;[Red]\-#0.00%"/>
    <numFmt numFmtId="210" formatCode="&quot;(&quot;yyyy&quot;年度）&quot;"/>
    <numFmt numFmtId="211" formatCode="#0%;[Red]\-#0%"/>
    <numFmt numFmtId="212" formatCode="0.0"/>
    <numFmt numFmtId="213" formatCode="0.0_);[Red]\(0.0\)"/>
    <numFmt numFmtId="214" formatCode="&quot;(FY&quot;0000&quot;)&quot;"/>
    <numFmt numFmtId="215" formatCode="&quot;（&quot;0000&quot;年度）&quot;"/>
    <numFmt numFmtId="216" formatCode="#,##0.00%;[Red]\-#,##0.00%"/>
    <numFmt numFmtId="217" formatCode="#,##0.0_);[Red]\(#,##0.0\)"/>
    <numFmt numFmtId="218" formatCode="#,##0.0"/>
    <numFmt numFmtId="219" formatCode="###.0&quot;Mt&quot;"/>
    <numFmt numFmtId="220" formatCode="#,###&quot;Mt&quot;"/>
    <numFmt numFmtId="221" formatCode="#,##0.00_ &quot;Mt&quot;"/>
    <numFmt numFmtId="222" formatCode="#0.000%;[Red]\-#0.000%"/>
    <numFmt numFmtId="223" formatCode="\+0.0%;\−0.0%;0.0%;@"/>
    <numFmt numFmtId="224" formatCode="\+#,##0.0_ ;\−#,##0.0_ ;#,##0.0_ ;@"/>
  </numFmts>
  <fonts count="158">
    <font>
      <sz val="11"/>
      <name val="ＭＳ Ｐゴシック"/>
      <family val="3"/>
      <charset val="128"/>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Century"/>
      <family val="1"/>
    </font>
    <font>
      <sz val="11"/>
      <name val="ＭＳ 明朝"/>
      <family val="1"/>
      <charset val="128"/>
    </font>
    <font>
      <vertAlign val="subscript"/>
      <sz val="11"/>
      <name val="Century"/>
      <family val="1"/>
    </font>
    <font>
      <sz val="10"/>
      <name val="ＭＳ 明朝"/>
      <family val="1"/>
      <charset val="128"/>
    </font>
    <font>
      <sz val="6"/>
      <name val="ＭＳ Ｐ明朝"/>
      <family val="1"/>
      <charset val="128"/>
    </font>
    <font>
      <sz val="10"/>
      <name val="Century"/>
      <family val="1"/>
    </font>
    <font>
      <sz val="11"/>
      <name val="ＭＳ Ｐ明朝"/>
      <family val="1"/>
      <charset val="128"/>
    </font>
    <font>
      <b/>
      <sz val="11"/>
      <name val="Century"/>
      <family val="1"/>
    </font>
    <font>
      <sz val="12"/>
      <name val="ＭＳ Ｐゴシック"/>
      <family val="3"/>
      <charset val="128"/>
    </font>
    <font>
      <sz val="9"/>
      <color indexed="8"/>
      <name val="Times New Roman"/>
      <family val="1"/>
    </font>
    <font>
      <sz val="14"/>
      <name val="ＭＳ 明朝"/>
      <family val="1"/>
      <charset val="128"/>
    </font>
    <font>
      <sz val="11"/>
      <color indexed="55"/>
      <name val="Century"/>
      <family val="1"/>
    </font>
    <font>
      <sz val="9"/>
      <name val="ＭＳ Ｐ明朝"/>
      <family val="1"/>
      <charset val="128"/>
    </font>
    <font>
      <sz val="11"/>
      <color indexed="8"/>
      <name val="ＭＳ Ｐゴシック"/>
      <family val="3"/>
      <charset val="128"/>
    </font>
    <font>
      <b/>
      <sz val="11"/>
      <name val="ＭＳ 明朝"/>
      <family val="1"/>
      <charset val="128"/>
    </font>
    <font>
      <b/>
      <sz val="16"/>
      <name val="ＭＳ Ｐゴシック"/>
      <family val="3"/>
      <charset val="128"/>
    </font>
    <font>
      <sz val="12"/>
      <name val="Century"/>
      <family val="1"/>
    </font>
    <font>
      <sz val="9"/>
      <name val="Century"/>
      <family val="1"/>
    </font>
    <font>
      <vertAlign val="superscript"/>
      <sz val="11"/>
      <name val="ＭＳ Ｐゴシック"/>
      <family val="3"/>
      <charset val="128"/>
    </font>
    <font>
      <sz val="11"/>
      <color rgb="FFFF0000"/>
      <name val="Century"/>
      <family val="1"/>
    </font>
    <font>
      <sz val="11"/>
      <color theme="1"/>
      <name val="ＭＳ Ｐゴシック"/>
      <family val="3"/>
      <charset val="128"/>
      <scheme val="minor"/>
    </font>
    <font>
      <sz val="11"/>
      <color theme="0" tint="-0.499984740745262"/>
      <name val="ＭＳ Ｐ明朝"/>
      <family val="1"/>
      <charset val="128"/>
    </font>
    <font>
      <sz val="11"/>
      <color theme="0" tint="-0.499984740745262"/>
      <name val="Century"/>
      <family val="1"/>
    </font>
    <font>
      <b/>
      <sz val="14"/>
      <name val="ＭＳ Ｐゴシック"/>
      <family val="3"/>
      <charset val="128"/>
    </font>
    <font>
      <sz val="11"/>
      <color theme="0" tint="-0.34998626667073579"/>
      <name val="Century"/>
      <family val="1"/>
    </font>
    <font>
      <sz val="11"/>
      <color rgb="FFFF0000"/>
      <name val="ＭＳ Ｐ明朝"/>
      <family val="1"/>
      <charset val="128"/>
    </font>
    <font>
      <sz val="11"/>
      <color rgb="FFFF0000"/>
      <name val="ＭＳ 明朝"/>
      <family val="1"/>
      <charset val="128"/>
    </font>
    <font>
      <vertAlign val="subscript"/>
      <sz val="11"/>
      <name val="ＭＳ 明朝"/>
      <family val="1"/>
      <charset val="128"/>
    </font>
    <font>
      <sz val="11"/>
      <color rgb="FF00B0F0"/>
      <name val="Century"/>
      <family val="1"/>
    </font>
    <font>
      <b/>
      <sz val="11"/>
      <color theme="1"/>
      <name val="ＭＳ 明朝"/>
      <family val="1"/>
      <charset val="128"/>
    </font>
    <font>
      <sz val="11"/>
      <color rgb="FFFFFFFF"/>
      <name val="Century"/>
      <family val="1"/>
    </font>
    <font>
      <sz val="11"/>
      <color rgb="FFFFC000"/>
      <name val="Century"/>
      <family val="1"/>
    </font>
    <font>
      <sz val="10"/>
      <name val="ＭＳ Ｐ明朝"/>
      <family val="1"/>
      <charset val="128"/>
    </font>
    <font>
      <sz val="10"/>
      <name val="Times New Roman"/>
      <family val="1"/>
      <charset val="128"/>
    </font>
    <font>
      <vertAlign val="superscript"/>
      <sz val="11"/>
      <name val="ＭＳ 明朝"/>
      <family val="1"/>
      <charset val="128"/>
    </font>
    <font>
      <sz val="11"/>
      <color theme="0"/>
      <name val="ＭＳ 明朝"/>
      <family val="1"/>
      <charset val="128"/>
    </font>
    <font>
      <sz val="11"/>
      <color indexed="8"/>
      <name val="ＭＳ 明朝"/>
      <family val="1"/>
      <charset val="128"/>
    </font>
    <font>
      <sz val="11"/>
      <color theme="1"/>
      <name val="ＭＳ 明朝"/>
      <family val="1"/>
      <charset val="128"/>
    </font>
    <font>
      <sz val="12"/>
      <name val="ＭＳ 明朝"/>
      <family val="1"/>
      <charset val="128"/>
    </font>
    <font>
      <sz val="10"/>
      <name val="Century"/>
      <family val="1"/>
      <charset val="128"/>
    </font>
    <font>
      <b/>
      <sz val="16"/>
      <name val="Century"/>
      <family val="1"/>
    </font>
    <font>
      <b/>
      <sz val="16"/>
      <name val="ＭＳ 明朝"/>
      <family val="1"/>
      <charset val="128"/>
    </font>
    <font>
      <b/>
      <vertAlign val="subscript"/>
      <sz val="16"/>
      <name val="Century"/>
      <family val="1"/>
    </font>
    <font>
      <sz val="11"/>
      <color theme="0" tint="-0.249977111117893"/>
      <name val="Century"/>
      <family val="1"/>
    </font>
    <font>
      <sz val="14"/>
      <name val="Century"/>
      <family val="1"/>
      <charset val="128"/>
    </font>
    <font>
      <sz val="14"/>
      <name val="Century"/>
      <family val="1"/>
    </font>
    <font>
      <sz val="14"/>
      <name val="ＭＳ Ｐ明朝"/>
      <family val="1"/>
      <charset val="128"/>
    </font>
    <font>
      <sz val="11"/>
      <color rgb="FF000000"/>
      <name val="Calibri"/>
      <family val="2"/>
    </font>
    <font>
      <sz val="11"/>
      <color rgb="FF000000"/>
      <name val="ＭＳ Ｐゴシック"/>
      <family val="3"/>
      <charset val="128"/>
    </font>
    <font>
      <vertAlign val="subscript"/>
      <sz val="10"/>
      <name val="Century"/>
      <family val="1"/>
    </font>
    <font>
      <b/>
      <sz val="11"/>
      <name val="ＭＳ Ｐ明朝"/>
      <family val="1"/>
      <charset val="128"/>
    </font>
    <font>
      <sz val="11"/>
      <color theme="0" tint="-0.34998626667073579"/>
      <name val="ＭＳ Ｐ明朝"/>
      <family val="1"/>
      <charset val="128"/>
    </font>
    <font>
      <sz val="11"/>
      <color theme="0" tint="-0.34998626667073579"/>
      <name val="Century"/>
      <family val="1"/>
      <charset val="128"/>
    </font>
    <font>
      <sz val="11"/>
      <color theme="0" tint="-0.249977111117893"/>
      <name val="ＭＳ 明朝"/>
      <family val="1"/>
      <charset val="128"/>
    </font>
    <font>
      <sz val="11"/>
      <color rgb="FF000000"/>
      <name val="ＭＳ 明朝"/>
      <family val="1"/>
      <charset val="128"/>
    </font>
    <font>
      <sz val="16"/>
      <name val="Century"/>
      <family val="1"/>
    </font>
    <font>
      <sz val="18"/>
      <name val="Century"/>
      <family val="1"/>
    </font>
    <font>
      <b/>
      <sz val="11"/>
      <color theme="1"/>
      <name val="Century"/>
      <family val="1"/>
    </font>
    <font>
      <sz val="11"/>
      <color indexed="8"/>
      <name val="Century"/>
      <family val="1"/>
    </font>
    <font>
      <b/>
      <vertAlign val="subscript"/>
      <sz val="11"/>
      <color theme="1"/>
      <name val="Century"/>
      <family val="1"/>
    </font>
    <font>
      <b/>
      <sz val="16"/>
      <color rgb="FF00B0F0"/>
      <name val="Century"/>
      <family val="1"/>
    </font>
    <font>
      <sz val="11"/>
      <color theme="1"/>
      <name val="Century"/>
      <family val="1"/>
    </font>
    <font>
      <b/>
      <sz val="14"/>
      <name val="Century"/>
      <family val="1"/>
    </font>
    <font>
      <vertAlign val="superscript"/>
      <sz val="11"/>
      <name val="Century"/>
      <family val="1"/>
    </font>
    <font>
      <sz val="11"/>
      <color theme="0"/>
      <name val="Century"/>
      <family val="1"/>
    </font>
    <font>
      <b/>
      <vertAlign val="subscript"/>
      <sz val="11"/>
      <name val="Century"/>
      <family val="1"/>
    </font>
    <font>
      <u/>
      <sz val="11"/>
      <color indexed="12"/>
      <name val="Century"/>
      <family val="1"/>
    </font>
    <font>
      <vertAlign val="subscript"/>
      <sz val="11"/>
      <color indexed="8"/>
      <name val="Century"/>
      <family val="1"/>
    </font>
    <font>
      <vertAlign val="superscript"/>
      <sz val="11"/>
      <color indexed="8"/>
      <name val="Century"/>
      <family val="1"/>
    </font>
    <font>
      <vertAlign val="subscript"/>
      <sz val="12"/>
      <name val="Century"/>
      <family val="1"/>
    </font>
    <font>
      <sz val="11"/>
      <name val="Century"/>
      <family val="1"/>
      <charset val="128"/>
    </font>
    <font>
      <sz val="11"/>
      <color indexed="8"/>
      <name val="ＭＳ Ｐ明朝"/>
      <family val="1"/>
      <charset val="128"/>
    </font>
    <font>
      <b/>
      <sz val="16"/>
      <name val="Century"/>
      <family val="3"/>
      <charset val="128"/>
    </font>
    <font>
      <sz val="11"/>
      <name val="Times New Roman"/>
      <family val="1"/>
    </font>
    <font>
      <vertAlign val="subscript"/>
      <sz val="11"/>
      <name val="Times New Roman"/>
      <family val="1"/>
    </font>
    <font>
      <sz val="12"/>
      <name val="Times New Roman"/>
      <family val="1"/>
    </font>
    <font>
      <b/>
      <sz val="16"/>
      <name val="Times New Roman"/>
      <family val="1"/>
    </font>
    <font>
      <sz val="11"/>
      <color theme="0" tint="-0.499984740745262"/>
      <name val="ＭＳ 明朝"/>
      <family val="1"/>
      <charset val="128"/>
    </font>
    <font>
      <sz val="10"/>
      <name val="Times New Roman"/>
      <family val="1"/>
    </font>
    <font>
      <sz val="10"/>
      <color theme="0"/>
      <name val="Century"/>
      <family val="1"/>
    </font>
    <font>
      <sz val="10"/>
      <color rgb="FFFFFFFF"/>
      <name val="Century"/>
      <family val="1"/>
    </font>
    <font>
      <sz val="10.5"/>
      <name val="Century"/>
      <family val="1"/>
    </font>
    <font>
      <sz val="11"/>
      <color rgb="FFC00000"/>
      <name val="Century"/>
      <family val="1"/>
    </font>
    <font>
      <sz val="11"/>
      <color indexed="8"/>
      <name val="Century"/>
      <family val="1"/>
      <charset val="128"/>
    </font>
    <font>
      <sz val="11"/>
      <name val="Century"/>
      <family val="3"/>
      <charset val="128"/>
    </font>
    <font>
      <sz val="12"/>
      <name val="ＭＳ Ｐ明朝"/>
      <family val="1"/>
      <charset val="128"/>
    </font>
    <font>
      <b/>
      <sz val="12"/>
      <name val="ＭＳ Ｐ明朝"/>
      <family val="1"/>
      <charset val="128"/>
    </font>
    <font>
      <b/>
      <sz val="12"/>
      <name val="Century"/>
      <family val="1"/>
    </font>
    <font>
      <sz val="11"/>
      <name val="Segoe UI Symbol"/>
      <family val="1"/>
    </font>
    <font>
      <sz val="11"/>
      <name val="Segoe UI Symbol"/>
      <family val="3"/>
    </font>
    <font>
      <sz val="11"/>
      <name val="Century"/>
      <family val="3"/>
    </font>
    <font>
      <u/>
      <sz val="8"/>
      <color rgb="FF0000FF"/>
      <name val="Century"/>
      <family val="1"/>
    </font>
    <font>
      <b/>
      <sz val="16"/>
      <name val="游ゴシック"/>
      <family val="1"/>
      <charset val="128"/>
    </font>
    <font>
      <sz val="11"/>
      <name val="MS明朝"/>
      <family val="3"/>
      <charset val="128"/>
    </font>
    <font>
      <vertAlign val="subscript"/>
      <sz val="11"/>
      <color rgb="FF000000"/>
      <name val="Century"/>
      <family val="1"/>
    </font>
    <font>
      <sz val="11"/>
      <color rgb="FF000000"/>
      <name val="Segoe UI Symbol"/>
      <family val="3"/>
    </font>
    <font>
      <sz val="11"/>
      <color indexed="8"/>
      <name val="Century"/>
      <family val="3"/>
    </font>
    <font>
      <vertAlign val="subscript"/>
      <sz val="10"/>
      <name val="Times New Roman"/>
      <family val="1"/>
    </font>
    <font>
      <sz val="11"/>
      <color theme="6"/>
      <name val="Century"/>
      <family val="1"/>
    </font>
    <font>
      <sz val="11"/>
      <color theme="6"/>
      <name val="ＭＳ Ｐ明朝"/>
      <family val="1"/>
      <charset val="128"/>
    </font>
    <font>
      <sz val="11"/>
      <name val="Yu Gothic"/>
      <family val="3"/>
      <charset val="128"/>
    </font>
    <font>
      <b/>
      <sz val="10"/>
      <color theme="6"/>
      <name val="Century"/>
      <family val="1"/>
      <charset val="128"/>
    </font>
    <font>
      <b/>
      <sz val="10"/>
      <color theme="6"/>
      <name val="Yu Gothic"/>
      <family val="1"/>
      <charset val="128"/>
    </font>
    <font>
      <b/>
      <sz val="10"/>
      <color theme="6"/>
      <name val="Century"/>
      <family val="1"/>
    </font>
    <font>
      <b/>
      <sz val="10"/>
      <color theme="6"/>
      <name val="ＭＳ Ｐ明朝"/>
      <family val="1"/>
      <charset val="128"/>
    </font>
    <font>
      <sz val="11"/>
      <color rgb="FF4572A7"/>
      <name val="ＭＳ Ｐゴシック"/>
      <family val="3"/>
      <charset val="128"/>
    </font>
    <font>
      <sz val="10"/>
      <color rgb="FF4572A7"/>
      <name val="ＭＳ Ｐゴシック"/>
      <family val="3"/>
      <charset val="128"/>
    </font>
    <font>
      <sz val="11"/>
      <color rgb="FFA8423F"/>
      <name val="ＭＳ Ｐゴシック"/>
      <family val="3"/>
      <charset val="128"/>
    </font>
    <font>
      <sz val="10"/>
      <color rgb="FFA8423F"/>
      <name val="ＭＳ Ｐゴシック"/>
      <family val="3"/>
      <charset val="128"/>
    </font>
    <font>
      <sz val="11"/>
      <color rgb="FF669900"/>
      <name val="ＭＳ Ｐゴシック"/>
      <family val="3"/>
      <charset val="128"/>
    </font>
    <font>
      <sz val="10"/>
      <color rgb="FF669900"/>
      <name val="ＭＳ Ｐゴシック"/>
      <family val="3"/>
      <charset val="128"/>
    </font>
    <font>
      <sz val="12"/>
      <color rgb="FF669900"/>
      <name val="ＭＳ Ｐゴシック"/>
      <family val="3"/>
      <charset val="128"/>
    </font>
    <font>
      <sz val="11"/>
      <color rgb="FF666699"/>
      <name val="ＭＳ Ｐゴシック"/>
      <family val="3"/>
      <charset val="128"/>
    </font>
    <font>
      <sz val="11"/>
      <color rgb="FF6E548D"/>
      <name val="ＭＳ Ｐゴシック"/>
      <family val="3"/>
      <charset val="128"/>
    </font>
    <font>
      <sz val="11"/>
      <color rgb="FF3D96AE"/>
      <name val="ＭＳ Ｐゴシック"/>
      <family val="3"/>
      <charset val="128"/>
    </font>
    <font>
      <sz val="11"/>
      <color rgb="FFF79646"/>
      <name val="ＭＳ Ｐゴシック"/>
      <family val="3"/>
      <charset val="128"/>
    </font>
    <font>
      <sz val="11"/>
      <color rgb="FF8EA5CB"/>
      <name val="ＭＳ Ｐゴシック"/>
      <family val="3"/>
      <charset val="128"/>
    </font>
    <font>
      <sz val="11"/>
      <color rgb="FF4A452A"/>
      <name val="ＭＳ Ｐゴシック"/>
      <family val="3"/>
      <charset val="128"/>
    </font>
    <font>
      <sz val="11"/>
      <color rgb="FF000000"/>
      <name val="游ゴシック"/>
      <family val="1"/>
      <charset val="128"/>
    </font>
    <font>
      <sz val="11"/>
      <color rgb="FF000000"/>
      <name val="Yu Gothic"/>
      <family val="1"/>
      <charset val="128"/>
    </font>
    <font>
      <sz val="10"/>
      <name val="Yu Gothic"/>
      <family val="1"/>
      <charset val="128"/>
    </font>
    <font>
      <b/>
      <sz val="11"/>
      <color theme="1"/>
      <name val="Century"/>
      <family val="1"/>
      <charset val="128"/>
    </font>
    <font>
      <vertAlign val="superscript"/>
      <sz val="11"/>
      <name val="MS UI Gothic"/>
      <family val="3"/>
      <charset val="128"/>
    </font>
    <font>
      <sz val="12"/>
      <name val="Century"/>
      <family val="1"/>
      <charset val="128"/>
    </font>
    <font>
      <b/>
      <sz val="11"/>
      <name val="Century"/>
      <family val="1"/>
      <charset val="128"/>
    </font>
    <font>
      <sz val="11"/>
      <name val="Yu Gothic"/>
      <family val="1"/>
      <charset val="128"/>
    </font>
    <font>
      <b/>
      <sz val="16"/>
      <name val="Century"/>
      <family val="3"/>
    </font>
    <font>
      <sz val="9"/>
      <name val="ＭＳ Ｐゴシック"/>
      <family val="3"/>
      <charset val="128"/>
      <scheme val="major"/>
    </font>
    <font>
      <b/>
      <sz val="10"/>
      <color rgb="FFFF0000"/>
      <name val="Century"/>
      <family val="1"/>
    </font>
    <font>
      <b/>
      <sz val="10"/>
      <color rgb="FFFF0000"/>
      <name val="ＭＳ 明朝"/>
      <family val="1"/>
      <charset val="128"/>
    </font>
    <font>
      <sz val="8"/>
      <name val="ＭＳ 明朝"/>
      <family val="1"/>
      <charset val="128"/>
    </font>
    <font>
      <sz val="11"/>
      <color rgb="FF000000"/>
      <name val="Segoe UI Symbol"/>
      <family val="1"/>
    </font>
    <font>
      <sz val="11"/>
      <color rgb="FF000000"/>
      <name val="Century"/>
      <family val="1"/>
    </font>
    <font>
      <sz val="11"/>
      <color rgb="FF000000"/>
      <name val="Century"/>
      <family val="1"/>
      <charset val="128"/>
    </font>
    <font>
      <sz val="11"/>
      <color indexed="8"/>
      <name val="Times New Roman"/>
      <family val="1"/>
    </font>
    <font>
      <vertAlign val="subscript"/>
      <sz val="11"/>
      <color rgb="FF000000"/>
      <name val="Times New Roman"/>
      <family val="1"/>
    </font>
    <font>
      <sz val="11"/>
      <color indexed="8"/>
      <name val="Times New Roman"/>
      <family val="1"/>
      <charset val="128"/>
    </font>
    <font>
      <sz val="10"/>
      <name val="Meiryo UI"/>
      <family val="3"/>
      <charset val="128"/>
    </font>
    <font>
      <sz val="11"/>
      <name val="Meiryo UI"/>
      <family val="3"/>
      <charset val="128"/>
    </font>
    <font>
      <sz val="11"/>
      <color theme="0"/>
      <name val="Segoe UI Symbol"/>
      <family val="1"/>
    </font>
    <font>
      <sz val="11"/>
      <color theme="0"/>
      <name val="Century"/>
      <family val="1"/>
      <charset val="128"/>
    </font>
    <font>
      <sz val="11"/>
      <name val="MS 明朝"/>
      <family val="3"/>
      <charset val="128"/>
    </font>
    <font>
      <u/>
      <sz val="11"/>
      <color indexed="12"/>
      <name val="ＭＳ 明朝"/>
      <family val="1"/>
      <charset val="128"/>
    </font>
    <font>
      <u/>
      <vertAlign val="subscript"/>
      <sz val="11"/>
      <color indexed="12"/>
      <name val="Century"/>
      <family val="1"/>
    </font>
    <font>
      <u/>
      <sz val="11"/>
      <color indexed="12"/>
      <name val="Century"/>
      <family val="3"/>
      <charset val="128"/>
    </font>
    <font>
      <u/>
      <vertAlign val="subscript"/>
      <sz val="11"/>
      <color rgb="FF0000FF"/>
      <name val="Century"/>
      <family val="1"/>
    </font>
    <font>
      <sz val="10.5"/>
      <color rgb="FF000000"/>
      <name val="Century"/>
      <family val="1"/>
    </font>
    <font>
      <u/>
      <sz val="11"/>
      <color indexed="12"/>
      <name val="Times New Roman"/>
      <family val="1"/>
    </font>
  </fonts>
  <fills count="67">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theme="3" tint="0.79998168889431442"/>
        <bgColor indexed="64"/>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theme="1" tint="0.499984740745262"/>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theme="9"/>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rgb="FFFFCCCC"/>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
      <patternFill patternType="solid">
        <fgColor rgb="FFFFCC99"/>
        <bgColor indexed="64"/>
      </patternFill>
    </fill>
    <fill>
      <patternFill patternType="solid">
        <fgColor rgb="FFFF0066"/>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s>
  <borders count="20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bottom style="medium">
        <color indexed="64"/>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bottom style="double">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style="thin">
        <color indexed="64"/>
      </right>
      <top/>
      <bottom style="dotted">
        <color indexed="64"/>
      </bottom>
      <diagonal/>
    </border>
    <border>
      <left style="medium">
        <color indexed="64"/>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right style="dashed">
        <color indexed="64"/>
      </right>
      <top style="medium">
        <color indexed="64"/>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dotted">
        <color indexed="64"/>
      </bottom>
      <diagonal/>
    </border>
    <border>
      <left style="thin">
        <color indexed="64"/>
      </left>
      <right/>
      <top style="medium">
        <color indexed="64"/>
      </top>
      <bottom/>
      <diagonal/>
    </border>
    <border>
      <left/>
      <right/>
      <top style="dotted">
        <color indexed="64"/>
      </top>
      <bottom style="thin">
        <color indexed="64"/>
      </bottom>
      <diagonal/>
    </border>
    <border>
      <left/>
      <right/>
      <top style="dotted">
        <color indexed="64"/>
      </top>
      <bottom/>
      <diagonal/>
    </border>
    <border>
      <left/>
      <right/>
      <top style="thin">
        <color indexed="64"/>
      </top>
      <bottom style="dashed">
        <color indexed="64"/>
      </bottom>
      <diagonal/>
    </border>
    <border>
      <left/>
      <right/>
      <top style="dashed">
        <color indexed="64"/>
      </top>
      <bottom/>
      <diagonal/>
    </border>
    <border>
      <left/>
      <right/>
      <top style="hair">
        <color auto="1"/>
      </top>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style="thin">
        <color indexed="64"/>
      </right>
      <top style="thin">
        <color indexed="64"/>
      </top>
      <bottom style="thin">
        <color indexed="64"/>
      </bottom>
      <diagonal/>
    </border>
    <border>
      <left style="thin">
        <color theme="1" tint="0.499984740745262"/>
      </left>
      <right style="thin">
        <color theme="1" tint="0.499984740745262"/>
      </right>
      <top style="thin">
        <color indexed="64"/>
      </top>
      <bottom style="double">
        <color indexed="64"/>
      </bottom>
      <diagonal/>
    </border>
    <border>
      <left style="thin">
        <color theme="1" tint="0.499984740745262"/>
      </left>
      <right style="thin">
        <color indexed="64"/>
      </right>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bottom style="double">
        <color indexed="64"/>
      </bottom>
      <diagonal/>
    </border>
    <border>
      <left style="thin">
        <color indexed="64"/>
      </left>
      <right style="thin">
        <color theme="1" tint="0.499984740745262"/>
      </right>
      <top/>
      <bottom/>
      <diagonal/>
    </border>
    <border>
      <left style="thin">
        <color indexed="64"/>
      </left>
      <right style="thin">
        <color theme="1" tint="0.499984740745262"/>
      </right>
      <top style="thin">
        <color indexed="64"/>
      </top>
      <bottom style="thin">
        <color indexed="64"/>
      </bottom>
      <diagonal/>
    </border>
    <border>
      <left/>
      <right style="thin">
        <color theme="1" tint="0.499984740745262"/>
      </right>
      <top/>
      <bottom style="thin">
        <color indexed="64"/>
      </bottom>
      <diagonal/>
    </border>
    <border>
      <left/>
      <right style="thin">
        <color theme="1" tint="0.499984740745262"/>
      </right>
      <top style="thin">
        <color indexed="64"/>
      </top>
      <bottom style="thin">
        <color indexed="64"/>
      </bottom>
      <diagonal/>
    </border>
    <border>
      <left/>
      <right style="thin">
        <color theme="1" tint="0.499984740745262"/>
      </right>
      <top/>
      <bottom style="double">
        <color indexed="64"/>
      </bottom>
      <diagonal/>
    </border>
    <border>
      <left style="thin">
        <color indexed="64"/>
      </left>
      <right style="thin">
        <color theme="1" tint="0.499984740745262"/>
      </right>
      <top/>
      <bottom style="thin">
        <color indexed="64"/>
      </bottom>
      <diagonal/>
    </border>
    <border>
      <left style="thin">
        <color indexed="64"/>
      </left>
      <right style="thin">
        <color theme="1" tint="0.499984740745262"/>
      </right>
      <top/>
      <bottom style="double">
        <color indexed="64"/>
      </bottom>
      <diagonal/>
    </border>
    <border>
      <left style="thin">
        <color theme="1" tint="0.499984740745262"/>
      </left>
      <right style="thin">
        <color theme="1" tint="0.499984740745262"/>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indexed="64"/>
      </left>
      <right style="thin">
        <color theme="0" tint="-0.499984740745262"/>
      </right>
      <top/>
      <bottom style="double">
        <color indexed="64"/>
      </bottom>
      <diagonal/>
    </border>
    <border>
      <left style="thin">
        <color theme="0" tint="-0.499984740745262"/>
      </left>
      <right style="thin">
        <color auto="1"/>
      </right>
      <top style="thin">
        <color theme="0" tint="-0.499984740745262"/>
      </top>
      <bottom style="thin">
        <color theme="0" tint="-0.499984740745262"/>
      </bottom>
      <diagonal/>
    </border>
    <border>
      <left style="thin">
        <color indexed="64"/>
      </left>
      <right style="medium">
        <color indexed="64"/>
      </right>
      <top/>
      <bottom style="dotted">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thin">
        <color indexed="64"/>
      </top>
      <bottom/>
      <diagonal/>
    </border>
    <border>
      <left style="thin">
        <color indexed="64"/>
      </left>
      <right/>
      <top style="dashed">
        <color indexed="64"/>
      </top>
      <bottom style="thin">
        <color indexed="64"/>
      </bottom>
      <diagonal/>
    </border>
  </borders>
  <cellStyleXfs count="44">
    <xf numFmtId="0" fontId="0" fillId="0" borderId="0">
      <alignment vertical="center"/>
    </xf>
    <xf numFmtId="49" fontId="1" fillId="0" borderId="1" applyNumberFormat="0" applyFont="0" applyFill="0" applyBorder="0" applyProtection="0">
      <alignment horizontal="left" vertical="center" indent="2"/>
    </xf>
    <xf numFmtId="49" fontId="1" fillId="0" borderId="2" applyNumberFormat="0" applyFont="0" applyFill="0" applyBorder="0" applyProtection="0">
      <alignment horizontal="left" vertical="center" indent="5"/>
    </xf>
    <xf numFmtId="4" fontId="1" fillId="2" borderId="1">
      <alignment horizontal="right" vertical="center"/>
    </xf>
    <xf numFmtId="0" fontId="1" fillId="3" borderId="0" applyBorder="0">
      <alignment horizontal="right" vertical="center"/>
    </xf>
    <xf numFmtId="0" fontId="1" fillId="3" borderId="0" applyBorder="0">
      <alignment horizontal="right" vertical="center"/>
    </xf>
    <xf numFmtId="0" fontId="19" fillId="4" borderId="1">
      <alignment horizontal="right" vertical="center"/>
    </xf>
    <xf numFmtId="0" fontId="19" fillId="4" borderId="1">
      <alignment horizontal="right" vertical="center"/>
    </xf>
    <xf numFmtId="0" fontId="19" fillId="4" borderId="3">
      <alignment horizontal="right" vertical="center"/>
    </xf>
    <xf numFmtId="4" fontId="2" fillId="0" borderId="4" applyFill="0" applyBorder="0" applyProtection="0">
      <alignment horizontal="right" vertical="center"/>
    </xf>
    <xf numFmtId="0" fontId="19" fillId="0" borderId="0" applyNumberFormat="0">
      <alignment horizontal="right"/>
    </xf>
    <xf numFmtId="0" fontId="1" fillId="0" borderId="5">
      <alignment horizontal="left" vertical="center" wrapText="1" indent="2"/>
    </xf>
    <xf numFmtId="0" fontId="1" fillId="3" borderId="2">
      <alignment horizontal="left" vertical="center"/>
    </xf>
    <xf numFmtId="0" fontId="19" fillId="0" borderId="6">
      <alignment horizontal="left" vertical="top" wrapText="1"/>
    </xf>
    <xf numFmtId="0" fontId="5" fillId="0" borderId="7"/>
    <xf numFmtId="0" fontId="3" fillId="0" borderId="0" applyNumberFormat="0" applyFill="0" applyBorder="0" applyAlignment="0" applyProtection="0"/>
    <xf numFmtId="0" fontId="1" fillId="0" borderId="0" applyBorder="0">
      <alignment horizontal="right" vertical="center"/>
    </xf>
    <xf numFmtId="0" fontId="1" fillId="0" borderId="8">
      <alignment horizontal="right" vertical="center"/>
    </xf>
    <xf numFmtId="4" fontId="1" fillId="0" borderId="1" applyFill="0" applyBorder="0" applyProtection="0">
      <alignment horizontal="right" vertical="center"/>
    </xf>
    <xf numFmtId="49" fontId="2" fillId="0" borderId="1" applyNumberFormat="0" applyFill="0" applyBorder="0" applyProtection="0">
      <alignment horizontal="left" vertical="center"/>
    </xf>
    <xf numFmtId="0" fontId="1" fillId="0" borderId="1" applyNumberFormat="0" applyFill="0" applyAlignment="0" applyProtection="0"/>
    <xf numFmtId="0" fontId="4" fillId="5" borderId="0" applyNumberFormat="0" applyFont="0" applyBorder="0" applyAlignment="0" applyProtection="0"/>
    <xf numFmtId="0" fontId="5" fillId="0" borderId="0"/>
    <xf numFmtId="182" fontId="1" fillId="6" borderId="1" applyNumberFormat="0" applyFont="0" applyBorder="0" applyAlignment="0" applyProtection="0">
      <alignment horizontal="right" vertical="center"/>
    </xf>
    <xf numFmtId="0" fontId="1" fillId="7" borderId="3"/>
    <xf numFmtId="4" fontId="1" fillId="0" borderId="0"/>
    <xf numFmtId="9" fontId="6" fillId="0" borderId="0" applyFont="0" applyFill="0" applyBorder="0" applyAlignment="0" applyProtection="0">
      <alignment vertical="center"/>
    </xf>
    <xf numFmtId="9" fontId="13" fillId="0" borderId="0" applyFont="0" applyFill="0" applyBorder="0" applyAlignment="0" applyProtection="0"/>
    <xf numFmtId="0" fontId="7"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0" fontId="18" fillId="0" borderId="0">
      <alignment vertical="center"/>
    </xf>
    <xf numFmtId="0" fontId="13" fillId="0" borderId="0"/>
    <xf numFmtId="0" fontId="8" fillId="0" borderId="0"/>
    <xf numFmtId="0" fontId="8" fillId="0" borderId="0"/>
    <xf numFmtId="0" fontId="23" fillId="0" borderId="0">
      <alignment vertical="center"/>
    </xf>
    <xf numFmtId="1" fontId="20" fillId="0" borderId="0">
      <alignment vertical="center"/>
    </xf>
    <xf numFmtId="9" fontId="6" fillId="0" borderId="0" applyFont="0" applyFill="0" applyBorder="0" applyAlignment="0" applyProtection="0">
      <alignment vertical="center"/>
    </xf>
    <xf numFmtId="9" fontId="30"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3" fillId="0" borderId="0"/>
    <xf numFmtId="0" fontId="6" fillId="0" borderId="0"/>
    <xf numFmtId="38" fontId="6" fillId="0" borderId="0" applyFont="0" applyFill="0" applyBorder="0" applyAlignment="0" applyProtection="0">
      <alignment vertical="center"/>
    </xf>
  </cellStyleXfs>
  <cellXfs count="2072">
    <xf numFmtId="0" fontId="0" fillId="0" borderId="0" xfId="0">
      <alignment vertical="center"/>
    </xf>
    <xf numFmtId="0" fontId="10" fillId="8" borderId="0" xfId="33" applyFont="1" applyFill="1" applyAlignment="1">
      <alignment vertical="center"/>
    </xf>
    <xf numFmtId="0" fontId="10" fillId="8" borderId="0" xfId="33" applyFont="1" applyFill="1" applyBorder="1" applyAlignment="1">
      <alignment horizontal="center" vertical="center"/>
    </xf>
    <xf numFmtId="177" fontId="10" fillId="8" borderId="1" xfId="33" applyNumberFormat="1" applyFont="1" applyFill="1" applyBorder="1" applyAlignment="1">
      <alignment vertical="center"/>
    </xf>
    <xf numFmtId="177" fontId="10" fillId="8" borderId="0" xfId="33" applyNumberFormat="1" applyFont="1" applyFill="1" applyBorder="1" applyAlignment="1">
      <alignment vertical="center"/>
    </xf>
    <xf numFmtId="177" fontId="10" fillId="8" borderId="9" xfId="33" applyNumberFormat="1" applyFont="1" applyFill="1" applyBorder="1" applyAlignment="1">
      <alignment vertical="center"/>
    </xf>
    <xf numFmtId="179" fontId="10" fillId="8" borderId="1" xfId="33" applyNumberFormat="1" applyFont="1" applyFill="1" applyBorder="1" applyAlignment="1">
      <alignment vertical="center"/>
    </xf>
    <xf numFmtId="179" fontId="10" fillId="8" borderId="9" xfId="33" applyNumberFormat="1" applyFont="1" applyFill="1" applyBorder="1" applyAlignment="1">
      <alignment vertical="center"/>
    </xf>
    <xf numFmtId="184" fontId="10" fillId="8" borderId="10" xfId="33" applyNumberFormat="1" applyFont="1" applyFill="1" applyBorder="1" applyAlignment="1">
      <alignment vertical="center"/>
    </xf>
    <xf numFmtId="0" fontId="10" fillId="8" borderId="0" xfId="33" applyFont="1" applyFill="1"/>
    <xf numFmtId="0" fontId="10" fillId="5" borderId="1" xfId="33" applyFont="1" applyFill="1" applyBorder="1" applyAlignment="1">
      <alignment horizontal="center" vertical="center"/>
    </xf>
    <xf numFmtId="176" fontId="10" fillId="8" borderId="1" xfId="33" applyNumberFormat="1" applyFont="1" applyFill="1" applyBorder="1" applyAlignment="1">
      <alignment vertical="center"/>
    </xf>
    <xf numFmtId="176" fontId="10" fillId="8" borderId="9" xfId="33" applyNumberFormat="1" applyFont="1" applyFill="1" applyBorder="1" applyAlignment="1">
      <alignment vertical="center"/>
    </xf>
    <xf numFmtId="176" fontId="10" fillId="8" borderId="4" xfId="33" applyNumberFormat="1" applyFont="1" applyFill="1" applyBorder="1" applyAlignment="1">
      <alignment vertical="center"/>
    </xf>
    <xf numFmtId="176" fontId="10" fillId="8" borderId="11" xfId="33" applyNumberFormat="1" applyFont="1" applyFill="1" applyBorder="1" applyAlignment="1">
      <alignment vertical="center"/>
    </xf>
    <xf numFmtId="184" fontId="10" fillId="8" borderId="1" xfId="33" applyNumberFormat="1" applyFont="1" applyFill="1" applyBorder="1" applyAlignment="1">
      <alignment vertical="center"/>
    </xf>
    <xf numFmtId="184" fontId="10" fillId="8" borderId="9" xfId="33" applyNumberFormat="1" applyFont="1" applyFill="1" applyBorder="1" applyAlignment="1">
      <alignment vertical="center"/>
    </xf>
    <xf numFmtId="184" fontId="10" fillId="8" borderId="4" xfId="33" applyNumberFormat="1" applyFont="1" applyFill="1" applyBorder="1" applyAlignment="1">
      <alignment vertical="center"/>
    </xf>
    <xf numFmtId="184" fontId="10" fillId="8" borderId="0" xfId="33" applyNumberFormat="1" applyFont="1" applyFill="1"/>
    <xf numFmtId="184" fontId="10" fillId="8" borderId="12" xfId="33" applyNumberFormat="1" applyFont="1" applyFill="1" applyBorder="1" applyAlignment="1">
      <alignment vertical="center"/>
    </xf>
    <xf numFmtId="184" fontId="10" fillId="8" borderId="13" xfId="33" applyNumberFormat="1" applyFont="1" applyFill="1" applyBorder="1" applyAlignment="1">
      <alignment vertical="center"/>
    </xf>
    <xf numFmtId="0" fontId="10" fillId="5" borderId="15" xfId="33" applyFont="1" applyFill="1" applyBorder="1" applyAlignment="1">
      <alignment horizontal="center" vertical="center"/>
    </xf>
    <xf numFmtId="176" fontId="10" fillId="8" borderId="0" xfId="33" applyNumberFormat="1" applyFont="1" applyFill="1" applyAlignment="1">
      <alignment vertical="center"/>
    </xf>
    <xf numFmtId="183" fontId="10" fillId="8" borderId="1" xfId="33" applyNumberFormat="1" applyFont="1" applyFill="1" applyBorder="1" applyAlignment="1">
      <alignment vertical="center"/>
    </xf>
    <xf numFmtId="183" fontId="10" fillId="8" borderId="0" xfId="33" applyNumberFormat="1" applyFont="1" applyFill="1" applyAlignment="1">
      <alignment vertical="center"/>
    </xf>
    <xf numFmtId="183" fontId="10" fillId="8" borderId="9" xfId="33" applyNumberFormat="1" applyFont="1" applyFill="1" applyBorder="1" applyAlignment="1">
      <alignment vertical="center"/>
    </xf>
    <xf numFmtId="183" fontId="10" fillId="8" borderId="4" xfId="33" applyNumberFormat="1" applyFont="1" applyFill="1" applyBorder="1" applyAlignment="1">
      <alignment vertical="center"/>
    </xf>
    <xf numFmtId="10" fontId="10" fillId="8" borderId="10" xfId="33" applyNumberFormat="1" applyFont="1" applyFill="1" applyBorder="1" applyAlignment="1">
      <alignment vertical="center"/>
    </xf>
    <xf numFmtId="10" fontId="10" fillId="8" borderId="12" xfId="33" applyNumberFormat="1" applyFont="1" applyFill="1" applyBorder="1" applyAlignment="1">
      <alignment vertical="center"/>
    </xf>
    <xf numFmtId="10" fontId="10" fillId="8" borderId="13" xfId="33" applyNumberFormat="1" applyFont="1" applyFill="1" applyBorder="1" applyAlignment="1">
      <alignment vertical="center"/>
    </xf>
    <xf numFmtId="38" fontId="10" fillId="8" borderId="1" xfId="29" applyFont="1" applyFill="1" applyBorder="1" applyAlignment="1">
      <alignment vertical="center"/>
    </xf>
    <xf numFmtId="40" fontId="10" fillId="3" borderId="1" xfId="29" applyNumberFormat="1" applyFont="1" applyFill="1" applyBorder="1" applyAlignment="1">
      <alignment vertical="center"/>
    </xf>
    <xf numFmtId="40" fontId="10" fillId="11" borderId="40" xfId="29" applyNumberFormat="1" applyFont="1" applyFill="1" applyBorder="1" applyAlignment="1">
      <alignment horizontal="center" vertical="center"/>
    </xf>
    <xf numFmtId="185" fontId="10" fillId="8" borderId="0" xfId="33" applyNumberFormat="1" applyFont="1" applyFill="1" applyAlignment="1">
      <alignment vertical="center"/>
    </xf>
    <xf numFmtId="179" fontId="10" fillId="8" borderId="0" xfId="26" applyNumberFormat="1" applyFont="1" applyFill="1" applyAlignment="1">
      <alignment vertical="center"/>
    </xf>
    <xf numFmtId="0" fontId="15" fillId="8" borderId="0" xfId="33" applyFont="1" applyFill="1" applyAlignment="1">
      <alignment vertical="center"/>
    </xf>
    <xf numFmtId="0" fontId="10" fillId="5" borderId="33" xfId="33" applyFont="1" applyFill="1" applyBorder="1" applyAlignment="1">
      <alignment horizontal="left" vertical="center"/>
    </xf>
    <xf numFmtId="0" fontId="10" fillId="5" borderId="21" xfId="33" applyFont="1" applyFill="1" applyBorder="1" applyAlignment="1">
      <alignment horizontal="center" vertical="center"/>
    </xf>
    <xf numFmtId="0" fontId="10" fillId="8" borderId="1" xfId="33" applyFont="1" applyFill="1" applyBorder="1" applyAlignment="1">
      <alignment vertical="center" wrapText="1"/>
    </xf>
    <xf numFmtId="0" fontId="10" fillId="8" borderId="20" xfId="33" applyFont="1" applyFill="1" applyBorder="1" applyAlignment="1">
      <alignment vertical="center"/>
    </xf>
    <xf numFmtId="0" fontId="10" fillId="8" borderId="45" xfId="33" applyFont="1" applyFill="1" applyBorder="1" applyAlignment="1">
      <alignment vertical="center" wrapText="1"/>
    </xf>
    <xf numFmtId="0" fontId="10" fillId="8" borderId="22" xfId="33" applyFont="1" applyFill="1" applyBorder="1" applyAlignment="1">
      <alignment vertical="center" wrapText="1"/>
    </xf>
    <xf numFmtId="0" fontId="10" fillId="8" borderId="32" xfId="33" applyFont="1" applyFill="1" applyBorder="1" applyAlignment="1">
      <alignment vertical="center"/>
    </xf>
    <xf numFmtId="176" fontId="10" fillId="8" borderId="1" xfId="0" applyNumberFormat="1" applyFont="1" applyFill="1" applyBorder="1" applyAlignment="1">
      <alignment vertical="center" wrapText="1"/>
    </xf>
    <xf numFmtId="176" fontId="10" fillId="8" borderId="4" xfId="0" applyNumberFormat="1" applyFont="1" applyFill="1" applyBorder="1" applyAlignment="1">
      <alignment vertical="center" wrapText="1"/>
    </xf>
    <xf numFmtId="176" fontId="10" fillId="8" borderId="27" xfId="33" applyNumberFormat="1" applyFont="1" applyFill="1" applyBorder="1" applyAlignment="1">
      <alignment vertical="center"/>
    </xf>
    <xf numFmtId="176" fontId="10" fillId="8" borderId="29" xfId="33" applyNumberFormat="1" applyFont="1" applyFill="1" applyBorder="1" applyAlignment="1">
      <alignment vertical="center"/>
    </xf>
    <xf numFmtId="176" fontId="10" fillId="8" borderId="56" xfId="33" applyNumberFormat="1" applyFont="1" applyFill="1" applyBorder="1" applyAlignment="1">
      <alignment vertical="center"/>
    </xf>
    <xf numFmtId="0" fontId="10" fillId="8" borderId="0" xfId="32" applyFont="1" applyFill="1"/>
    <xf numFmtId="0" fontId="10" fillId="8" borderId="0" xfId="32" applyFont="1" applyFill="1" applyAlignment="1">
      <alignment horizontal="right"/>
    </xf>
    <xf numFmtId="0" fontId="10" fillId="5" borderId="1" xfId="32" applyFont="1" applyFill="1" applyBorder="1" applyAlignment="1">
      <alignment horizontal="center"/>
    </xf>
    <xf numFmtId="176" fontId="10" fillId="8" borderId="1" xfId="32" applyNumberFormat="1" applyFont="1" applyFill="1" applyBorder="1"/>
    <xf numFmtId="179" fontId="10" fillId="8" borderId="1" xfId="26" applyNumberFormat="1" applyFont="1" applyFill="1" applyBorder="1" applyAlignment="1"/>
    <xf numFmtId="188" fontId="10" fillId="8" borderId="0" xfId="33" applyNumberFormat="1" applyFont="1" applyFill="1"/>
    <xf numFmtId="189" fontId="10" fillId="8" borderId="0" xfId="33" applyNumberFormat="1" applyFont="1" applyFill="1"/>
    <xf numFmtId="0" fontId="10" fillId="8" borderId="0" xfId="33" applyFont="1" applyFill="1" applyBorder="1" applyAlignment="1">
      <alignment vertical="center"/>
    </xf>
    <xf numFmtId="0" fontId="10" fillId="8" borderId="0" xfId="33" applyFont="1" applyFill="1" applyBorder="1"/>
    <xf numFmtId="183" fontId="10" fillId="8" borderId="0" xfId="33" applyNumberFormat="1" applyFont="1" applyFill="1" applyBorder="1" applyAlignment="1">
      <alignment vertical="center"/>
    </xf>
    <xf numFmtId="178" fontId="10" fillId="8" borderId="0" xfId="33" applyNumberFormat="1" applyFont="1" applyFill="1" applyBorder="1" applyAlignment="1">
      <alignment vertical="center"/>
    </xf>
    <xf numFmtId="180" fontId="10" fillId="8" borderId="0" xfId="33" applyNumberFormat="1" applyFont="1" applyFill="1" applyBorder="1" applyAlignment="1">
      <alignment vertical="center"/>
    </xf>
    <xf numFmtId="176" fontId="10" fillId="8" borderId="0" xfId="0" applyNumberFormat="1" applyFont="1" applyFill="1" applyBorder="1" applyAlignment="1">
      <alignment vertical="center" wrapText="1"/>
    </xf>
    <xf numFmtId="184" fontId="10" fillId="8" borderId="60" xfId="33" applyNumberFormat="1" applyFont="1" applyFill="1" applyBorder="1" applyAlignment="1">
      <alignment vertical="center"/>
    </xf>
    <xf numFmtId="184" fontId="10" fillId="8" borderId="0" xfId="33" applyNumberFormat="1" applyFont="1" applyFill="1" applyBorder="1" applyAlignment="1">
      <alignment vertical="center"/>
    </xf>
    <xf numFmtId="10" fontId="10" fillId="8" borderId="0" xfId="26" applyNumberFormat="1" applyFont="1" applyFill="1" applyAlignment="1">
      <alignment vertical="center"/>
    </xf>
    <xf numFmtId="176" fontId="10" fillId="8" borderId="0" xfId="33" applyNumberFormat="1" applyFont="1" applyFill="1"/>
    <xf numFmtId="176" fontId="10" fillId="8" borderId="0" xfId="33" applyNumberFormat="1" applyFont="1" applyFill="1" applyBorder="1" applyAlignment="1">
      <alignment vertical="center"/>
    </xf>
    <xf numFmtId="38" fontId="10" fillId="8" borderId="0" xfId="29" applyFont="1" applyFill="1" applyBorder="1" applyAlignment="1">
      <alignment vertical="center"/>
    </xf>
    <xf numFmtId="176" fontId="10" fillId="8" borderId="52" xfId="33" applyNumberFormat="1" applyFont="1" applyFill="1" applyBorder="1" applyAlignment="1">
      <alignment vertical="center"/>
    </xf>
    <xf numFmtId="4" fontId="10" fillId="8" borderId="0" xfId="33" applyNumberFormat="1" applyFont="1" applyFill="1" applyAlignment="1">
      <alignment vertical="center"/>
    </xf>
    <xf numFmtId="191" fontId="10" fillId="8" borderId="0" xfId="33" applyNumberFormat="1" applyFont="1" applyFill="1" applyAlignment="1">
      <alignment vertical="center"/>
    </xf>
    <xf numFmtId="176" fontId="10" fillId="8" borderId="62" xfId="33" applyNumberFormat="1" applyFont="1" applyFill="1" applyBorder="1" applyAlignment="1">
      <alignment vertical="center"/>
    </xf>
    <xf numFmtId="0" fontId="10" fillId="8" borderId="0" xfId="31" applyFont="1" applyFill="1"/>
    <xf numFmtId="192" fontId="10" fillId="8" borderId="0" xfId="31" applyNumberFormat="1" applyFont="1" applyFill="1"/>
    <xf numFmtId="194" fontId="10" fillId="8" borderId="0" xfId="33" applyNumberFormat="1" applyFont="1" applyFill="1" applyAlignment="1">
      <alignment vertical="center"/>
    </xf>
    <xf numFmtId="38" fontId="10" fillId="8" borderId="0" xfId="33" applyNumberFormat="1" applyFont="1" applyFill="1" applyAlignment="1">
      <alignment vertical="center"/>
    </xf>
    <xf numFmtId="0" fontId="21" fillId="8" borderId="0" xfId="33" applyFont="1" applyFill="1" applyAlignment="1">
      <alignment vertical="center"/>
    </xf>
    <xf numFmtId="38" fontId="10" fillId="8" borderId="4" xfId="29" applyFont="1" applyFill="1" applyBorder="1" applyAlignment="1">
      <alignment vertical="center"/>
    </xf>
    <xf numFmtId="11" fontId="10" fillId="8" borderId="0" xfId="33" applyNumberFormat="1" applyFont="1" applyFill="1" applyAlignment="1">
      <alignment vertical="center"/>
    </xf>
    <xf numFmtId="176" fontId="10" fillId="20" borderId="1" xfId="33" applyNumberFormat="1" applyFont="1" applyFill="1" applyBorder="1" applyAlignment="1">
      <alignment vertical="center"/>
    </xf>
    <xf numFmtId="176" fontId="10" fillId="21" borderId="11" xfId="33" applyNumberFormat="1" applyFont="1" applyFill="1" applyBorder="1" applyAlignment="1">
      <alignment vertical="center"/>
    </xf>
    <xf numFmtId="176" fontId="10" fillId="23" borderId="4" xfId="33" applyNumberFormat="1" applyFont="1" applyFill="1" applyBorder="1" applyAlignment="1">
      <alignment vertical="center"/>
    </xf>
    <xf numFmtId="9" fontId="10" fillId="20" borderId="1" xfId="26" applyFont="1" applyFill="1" applyBorder="1" applyAlignment="1">
      <alignment vertical="center"/>
    </xf>
    <xf numFmtId="9" fontId="10" fillId="8" borderId="1" xfId="26" applyFont="1" applyFill="1" applyBorder="1" applyAlignment="1">
      <alignment vertical="center"/>
    </xf>
    <xf numFmtId="9" fontId="10" fillId="8" borderId="11" xfId="26" applyFont="1" applyFill="1" applyBorder="1" applyAlignment="1">
      <alignment vertical="center"/>
    </xf>
    <xf numFmtId="9" fontId="10" fillId="23" borderId="4" xfId="26" applyFont="1" applyFill="1" applyBorder="1" applyAlignment="1">
      <alignment vertical="center"/>
    </xf>
    <xf numFmtId="0" fontId="10" fillId="24" borderId="1" xfId="33" applyFont="1" applyFill="1" applyBorder="1" applyAlignment="1">
      <alignment horizontal="center" vertical="center"/>
    </xf>
    <xf numFmtId="40" fontId="10" fillId="20" borderId="1" xfId="29" applyNumberFormat="1" applyFont="1" applyFill="1" applyBorder="1" applyAlignment="1">
      <alignment vertical="center"/>
    </xf>
    <xf numFmtId="40" fontId="10" fillId="20" borderId="1" xfId="29" applyNumberFormat="1" applyFont="1" applyFill="1" applyBorder="1" applyAlignment="1">
      <alignment vertical="center" wrapText="1"/>
    </xf>
    <xf numFmtId="179" fontId="10" fillId="8" borderId="0" xfId="31" applyNumberFormat="1" applyFont="1" applyFill="1" applyBorder="1"/>
    <xf numFmtId="38" fontId="10" fillId="8" borderId="1" xfId="31" applyNumberFormat="1" applyFont="1" applyFill="1" applyBorder="1"/>
    <xf numFmtId="0" fontId="10" fillId="24" borderId="1" xfId="31" applyFont="1" applyFill="1" applyBorder="1" applyAlignment="1">
      <alignment horizontal="center"/>
    </xf>
    <xf numFmtId="38" fontId="10" fillId="13" borderId="39" xfId="29" applyNumberFormat="1" applyFont="1" applyFill="1" applyBorder="1" applyAlignment="1">
      <alignment vertical="center"/>
    </xf>
    <xf numFmtId="38" fontId="10" fillId="14" borderId="1" xfId="29" applyNumberFormat="1" applyFont="1" applyFill="1" applyBorder="1" applyAlignment="1">
      <alignment vertical="center"/>
    </xf>
    <xf numFmtId="38" fontId="10" fillId="3" borderId="1" xfId="29" applyNumberFormat="1" applyFont="1" applyFill="1" applyBorder="1" applyAlignment="1">
      <alignment vertical="center"/>
    </xf>
    <xf numFmtId="38" fontId="10" fillId="16" borderId="19" xfId="29" applyNumberFormat="1" applyFont="1" applyFill="1" applyBorder="1" applyAlignment="1">
      <alignment vertical="center"/>
    </xf>
    <xf numFmtId="38" fontId="10" fillId="9" borderId="1" xfId="29" applyNumberFormat="1" applyFont="1" applyFill="1" applyBorder="1" applyAlignment="1">
      <alignment vertical="center"/>
    </xf>
    <xf numFmtId="38" fontId="10" fillId="10" borderId="1" xfId="29" applyNumberFormat="1" applyFont="1" applyFill="1" applyBorder="1" applyAlignment="1">
      <alignment vertical="center"/>
    </xf>
    <xf numFmtId="38" fontId="10" fillId="17" borderId="1" xfId="29" applyNumberFormat="1" applyFont="1" applyFill="1" applyBorder="1" applyAlignment="1">
      <alignment vertical="center"/>
    </xf>
    <xf numFmtId="38" fontId="10" fillId="28" borderId="1" xfId="29" applyNumberFormat="1" applyFont="1" applyFill="1" applyBorder="1" applyAlignment="1">
      <alignment vertical="center"/>
    </xf>
    <xf numFmtId="38" fontId="10" fillId="20" borderId="1" xfId="29" applyNumberFormat="1" applyFont="1" applyFill="1" applyBorder="1" applyAlignment="1">
      <alignment vertical="center"/>
    </xf>
    <xf numFmtId="38" fontId="10" fillId="0" borderId="65" xfId="29" applyNumberFormat="1" applyFont="1" applyFill="1" applyBorder="1" applyAlignment="1">
      <alignment vertical="center"/>
    </xf>
    <xf numFmtId="38" fontId="10" fillId="0" borderId="29" xfId="29" applyNumberFormat="1" applyFont="1" applyFill="1" applyBorder="1" applyAlignment="1">
      <alignment vertical="center"/>
    </xf>
    <xf numFmtId="38" fontId="10" fillId="0" borderId="66" xfId="29" applyNumberFormat="1" applyFont="1" applyFill="1" applyBorder="1" applyAlignment="1">
      <alignment vertical="center"/>
    </xf>
    <xf numFmtId="38" fontId="10" fillId="23" borderId="1" xfId="29" applyNumberFormat="1" applyFont="1" applyFill="1" applyBorder="1" applyAlignment="1">
      <alignment vertical="center"/>
    </xf>
    <xf numFmtId="38" fontId="10" fillId="30" borderId="27" xfId="29" applyNumberFormat="1" applyFont="1" applyFill="1" applyBorder="1" applyAlignment="1">
      <alignment vertical="center"/>
    </xf>
    <xf numFmtId="38" fontId="10" fillId="30" borderId="29" xfId="29" applyNumberFormat="1" applyFont="1" applyFill="1" applyBorder="1" applyAlignment="1">
      <alignment vertical="center"/>
    </xf>
    <xf numFmtId="38" fontId="10" fillId="12" borderId="39" xfId="29" applyNumberFormat="1" applyFont="1" applyFill="1" applyBorder="1" applyAlignment="1">
      <alignment vertical="center"/>
    </xf>
    <xf numFmtId="176" fontId="10" fillId="8" borderId="64" xfId="33" applyNumberFormat="1" applyFont="1" applyFill="1" applyBorder="1" applyAlignment="1">
      <alignment vertical="center"/>
    </xf>
    <xf numFmtId="195" fontId="10" fillId="8" borderId="0" xfId="33" applyNumberFormat="1" applyFont="1" applyFill="1" applyAlignment="1">
      <alignment vertical="center"/>
    </xf>
    <xf numFmtId="176" fontId="10" fillId="8" borderId="65" xfId="33" applyNumberFormat="1" applyFont="1" applyFill="1" applyBorder="1" applyAlignment="1">
      <alignment horizontal="right" vertical="center"/>
    </xf>
    <xf numFmtId="176" fontId="10" fillId="22" borderId="52" xfId="33" applyNumberFormat="1" applyFont="1" applyFill="1" applyBorder="1" applyAlignment="1">
      <alignment vertical="center"/>
    </xf>
    <xf numFmtId="38" fontId="10" fillId="31" borderId="22" xfId="29" applyNumberFormat="1" applyFont="1" applyFill="1" applyBorder="1" applyAlignment="1">
      <alignment vertical="center"/>
    </xf>
    <xf numFmtId="40" fontId="10" fillId="32" borderId="22" xfId="29" applyNumberFormat="1" applyFont="1" applyFill="1" applyBorder="1" applyAlignment="1">
      <alignment vertical="center" wrapText="1"/>
    </xf>
    <xf numFmtId="38" fontId="10" fillId="31" borderId="19" xfId="29" applyNumberFormat="1" applyFont="1" applyFill="1" applyBorder="1" applyAlignment="1">
      <alignment vertical="center"/>
    </xf>
    <xf numFmtId="40" fontId="10" fillId="32" borderId="19" xfId="29" applyNumberFormat="1" applyFont="1" applyFill="1" applyBorder="1" applyAlignment="1">
      <alignment vertical="center" wrapText="1"/>
    </xf>
    <xf numFmtId="40" fontId="10" fillId="20" borderId="39" xfId="29" applyNumberFormat="1" applyFont="1" applyFill="1" applyBorder="1" applyAlignment="1">
      <alignment horizontal="center" vertical="center"/>
    </xf>
    <xf numFmtId="40" fontId="10" fillId="34" borderId="68" xfId="29" applyNumberFormat="1" applyFont="1" applyFill="1" applyBorder="1" applyAlignment="1">
      <alignment vertical="center" wrapText="1"/>
    </xf>
    <xf numFmtId="40" fontId="10" fillId="20" borderId="39" xfId="29" applyNumberFormat="1" applyFont="1" applyFill="1" applyBorder="1" applyAlignment="1">
      <alignment vertical="center" wrapText="1"/>
    </xf>
    <xf numFmtId="38" fontId="10" fillId="20" borderId="4" xfId="29" applyNumberFormat="1" applyFont="1" applyFill="1" applyBorder="1" applyAlignment="1">
      <alignment vertical="center"/>
    </xf>
    <xf numFmtId="0" fontId="10" fillId="24" borderId="16" xfId="33" applyFont="1" applyFill="1" applyBorder="1" applyAlignment="1">
      <alignment horizontal="center" vertical="center"/>
    </xf>
    <xf numFmtId="38" fontId="10" fillId="31" borderId="52" xfId="29" applyNumberFormat="1" applyFont="1" applyFill="1" applyBorder="1" applyAlignment="1">
      <alignment vertical="center"/>
    </xf>
    <xf numFmtId="40" fontId="10" fillId="32" borderId="52" xfId="29" applyNumberFormat="1" applyFont="1" applyFill="1" applyBorder="1" applyAlignment="1">
      <alignment vertical="center" wrapText="1"/>
    </xf>
    <xf numFmtId="38" fontId="10" fillId="32" borderId="65" xfId="29" applyNumberFormat="1" applyFont="1" applyFill="1" applyBorder="1" applyAlignment="1">
      <alignment vertical="center"/>
    </xf>
    <xf numFmtId="40" fontId="10" fillId="32" borderId="65" xfId="29" applyNumberFormat="1" applyFont="1" applyFill="1" applyBorder="1" applyAlignment="1">
      <alignment vertical="center" wrapText="1"/>
    </xf>
    <xf numFmtId="40" fontId="10" fillId="32" borderId="29" xfId="29" applyNumberFormat="1" applyFont="1" applyFill="1" applyBorder="1" applyAlignment="1">
      <alignment vertical="center" wrapText="1"/>
    </xf>
    <xf numFmtId="38" fontId="10" fillId="32" borderId="66" xfId="29" applyNumberFormat="1" applyFont="1" applyFill="1" applyBorder="1" applyAlignment="1">
      <alignment vertical="center"/>
    </xf>
    <xf numFmtId="40" fontId="10" fillId="32" borderId="66" xfId="29" applyNumberFormat="1" applyFont="1" applyFill="1" applyBorder="1" applyAlignment="1">
      <alignment vertical="center" wrapText="1"/>
    </xf>
    <xf numFmtId="38" fontId="10" fillId="35" borderId="27" xfId="29" applyNumberFormat="1" applyFont="1" applyFill="1" applyBorder="1" applyAlignment="1">
      <alignment vertical="center"/>
    </xf>
    <xf numFmtId="40" fontId="10" fillId="32" borderId="27" xfId="29" applyNumberFormat="1" applyFont="1" applyFill="1" applyBorder="1" applyAlignment="1">
      <alignment vertical="center" wrapText="1"/>
    </xf>
    <xf numFmtId="176" fontId="10" fillId="32" borderId="1" xfId="33" applyNumberFormat="1" applyFont="1" applyFill="1" applyBorder="1" applyAlignment="1">
      <alignment vertical="center"/>
    </xf>
    <xf numFmtId="183" fontId="10" fillId="32" borderId="1" xfId="33" applyNumberFormat="1" applyFont="1" applyFill="1" applyBorder="1" applyAlignment="1">
      <alignment vertical="center"/>
    </xf>
    <xf numFmtId="176" fontId="10" fillId="32" borderId="9" xfId="33" applyNumberFormat="1" applyFont="1" applyFill="1" applyBorder="1" applyAlignment="1">
      <alignment vertical="center"/>
    </xf>
    <xf numFmtId="183" fontId="10" fillId="32" borderId="9" xfId="33" applyNumberFormat="1" applyFont="1" applyFill="1" applyBorder="1" applyAlignment="1">
      <alignment vertical="center"/>
    </xf>
    <xf numFmtId="176" fontId="10" fillId="32" borderId="4" xfId="33" applyNumberFormat="1" applyFont="1" applyFill="1" applyBorder="1" applyAlignment="1">
      <alignment vertical="center"/>
    </xf>
    <xf numFmtId="183" fontId="10" fillId="32" borderId="4" xfId="33" applyNumberFormat="1" applyFont="1" applyFill="1" applyBorder="1" applyAlignment="1">
      <alignment vertical="center"/>
    </xf>
    <xf numFmtId="184" fontId="10" fillId="32" borderId="1" xfId="33" applyNumberFormat="1" applyFont="1" applyFill="1" applyBorder="1" applyAlignment="1">
      <alignment vertical="center"/>
    </xf>
    <xf numFmtId="184" fontId="10" fillId="32" borderId="9" xfId="33" applyNumberFormat="1" applyFont="1" applyFill="1" applyBorder="1" applyAlignment="1">
      <alignment vertical="center"/>
    </xf>
    <xf numFmtId="184" fontId="10" fillId="32" borderId="4" xfId="33" applyNumberFormat="1" applyFont="1" applyFill="1" applyBorder="1" applyAlignment="1">
      <alignment vertical="center"/>
    </xf>
    <xf numFmtId="184" fontId="10" fillId="32" borderId="74" xfId="33" applyNumberFormat="1" applyFont="1" applyFill="1" applyBorder="1" applyAlignment="1">
      <alignment vertical="center"/>
    </xf>
    <xf numFmtId="183" fontId="10" fillId="32" borderId="74" xfId="33" applyNumberFormat="1" applyFont="1" applyFill="1" applyBorder="1" applyAlignment="1">
      <alignment vertical="center"/>
    </xf>
    <xf numFmtId="176" fontId="10" fillId="8" borderId="0" xfId="32" applyNumberFormat="1" applyFont="1" applyFill="1"/>
    <xf numFmtId="9" fontId="10" fillId="8" borderId="1" xfId="33" applyNumberFormat="1" applyFont="1" applyFill="1" applyBorder="1" applyAlignment="1">
      <alignment vertical="center"/>
    </xf>
    <xf numFmtId="9" fontId="10" fillId="8" borderId="9" xfId="33" applyNumberFormat="1" applyFont="1" applyFill="1" applyBorder="1" applyAlignment="1">
      <alignment vertical="center"/>
    </xf>
    <xf numFmtId="9" fontId="10" fillId="8" borderId="4" xfId="33" applyNumberFormat="1" applyFont="1" applyFill="1" applyBorder="1" applyAlignment="1">
      <alignment vertical="center"/>
    </xf>
    <xf numFmtId="9" fontId="10" fillId="21" borderId="52" xfId="26" applyFont="1" applyFill="1" applyBorder="1" applyAlignment="1">
      <alignment vertical="center"/>
    </xf>
    <xf numFmtId="9" fontId="10" fillId="22" borderId="52" xfId="26" applyFont="1" applyFill="1" applyBorder="1" applyAlignment="1">
      <alignment vertical="center"/>
    </xf>
    <xf numFmtId="179" fontId="10" fillId="8" borderId="11" xfId="26" applyNumberFormat="1" applyFont="1" applyFill="1" applyBorder="1" applyAlignment="1">
      <alignment vertical="center"/>
    </xf>
    <xf numFmtId="0" fontId="10" fillId="8" borderId="0" xfId="32" applyFont="1" applyFill="1" applyAlignment="1">
      <alignment vertical="center"/>
    </xf>
    <xf numFmtId="176" fontId="10" fillId="8" borderId="1" xfId="32" applyNumberFormat="1" applyFont="1" applyFill="1" applyBorder="1" applyAlignment="1">
      <alignment vertical="center"/>
    </xf>
    <xf numFmtId="187" fontId="10" fillId="8" borderId="1" xfId="33" applyNumberFormat="1" applyFont="1" applyFill="1" applyBorder="1" applyAlignment="1">
      <alignment vertical="center"/>
    </xf>
    <xf numFmtId="186" fontId="10" fillId="8" borderId="1" xfId="33" applyNumberFormat="1" applyFont="1" applyFill="1" applyBorder="1" applyAlignment="1">
      <alignment vertical="center"/>
    </xf>
    <xf numFmtId="0" fontId="10" fillId="5" borderId="1" xfId="33" applyFont="1" applyFill="1" applyBorder="1" applyAlignment="1">
      <alignment horizontal="center" vertical="center" wrapText="1"/>
    </xf>
    <xf numFmtId="176" fontId="10" fillId="0" borderId="1" xfId="0" applyNumberFormat="1" applyFont="1" applyFill="1" applyBorder="1">
      <alignment vertical="center"/>
    </xf>
    <xf numFmtId="0" fontId="15" fillId="29" borderId="0" xfId="33" applyFont="1" applyFill="1" applyAlignment="1">
      <alignment vertical="center"/>
    </xf>
    <xf numFmtId="0" fontId="10" fillId="29" borderId="0" xfId="33" applyFont="1" applyFill="1" applyAlignment="1">
      <alignment vertical="center"/>
    </xf>
    <xf numFmtId="176" fontId="10" fillId="8" borderId="78" xfId="33" applyNumberFormat="1" applyFont="1" applyFill="1" applyBorder="1" applyAlignment="1">
      <alignment vertical="center"/>
    </xf>
    <xf numFmtId="0" fontId="27" fillId="5" borderId="1" xfId="33" applyFont="1" applyFill="1" applyBorder="1" applyAlignment="1">
      <alignment horizontal="center" vertical="center" wrapText="1"/>
    </xf>
    <xf numFmtId="0" fontId="10" fillId="29" borderId="0" xfId="33" applyFont="1" applyFill="1"/>
    <xf numFmtId="176" fontId="10" fillId="8" borderId="64" xfId="33" applyNumberFormat="1" applyFont="1" applyFill="1" applyBorder="1" applyAlignment="1">
      <alignment horizontal="right" vertical="center"/>
    </xf>
    <xf numFmtId="0" fontId="10" fillId="29" borderId="1" xfId="0" applyFont="1" applyFill="1" applyBorder="1" applyAlignment="1">
      <alignment horizontal="center" vertical="center"/>
    </xf>
    <xf numFmtId="176" fontId="29" fillId="8" borderId="0" xfId="33" applyNumberFormat="1" applyFont="1" applyFill="1" applyAlignment="1">
      <alignment vertical="center"/>
    </xf>
    <xf numFmtId="0" fontId="10" fillId="29" borderId="0" xfId="0" applyFont="1" applyFill="1">
      <alignment vertical="center"/>
    </xf>
    <xf numFmtId="190" fontId="10" fillId="8" borderId="1" xfId="26" applyNumberFormat="1" applyFont="1" applyFill="1" applyBorder="1" applyAlignment="1">
      <alignment horizontal="right" vertical="center"/>
    </xf>
    <xf numFmtId="179" fontId="10" fillId="8" borderId="0" xfId="33" applyNumberFormat="1" applyFont="1" applyFill="1" applyBorder="1" applyAlignment="1">
      <alignment vertical="center"/>
    </xf>
    <xf numFmtId="190" fontId="10" fillId="8" borderId="1" xfId="26" applyNumberFormat="1" applyFont="1" applyFill="1" applyBorder="1" applyAlignment="1">
      <alignment horizontal="center" vertical="center"/>
    </xf>
    <xf numFmtId="195" fontId="21" fillId="8" borderId="0" xfId="33" applyNumberFormat="1" applyFont="1" applyFill="1" applyAlignment="1">
      <alignment vertical="center"/>
    </xf>
    <xf numFmtId="193" fontId="21" fillId="8" borderId="0" xfId="33" applyNumberFormat="1" applyFont="1" applyFill="1" applyAlignment="1">
      <alignment vertical="center"/>
    </xf>
    <xf numFmtId="0" fontId="10" fillId="24" borderId="1" xfId="33" applyFont="1" applyFill="1" applyBorder="1" applyAlignment="1">
      <alignment horizontal="center" vertical="center" wrapText="1"/>
    </xf>
    <xf numFmtId="0" fontId="10" fillId="8" borderId="0" xfId="31" applyFont="1" applyFill="1" applyAlignment="1">
      <alignment vertical="center"/>
    </xf>
    <xf numFmtId="187" fontId="10" fillId="20" borderId="1" xfId="31" applyNumberFormat="1" applyFont="1" applyFill="1" applyBorder="1" applyAlignment="1">
      <alignment vertical="center"/>
    </xf>
    <xf numFmtId="187" fontId="10" fillId="37" borderId="1" xfId="31" applyNumberFormat="1" applyFont="1" applyFill="1" applyBorder="1" applyAlignment="1">
      <alignment vertical="center"/>
    </xf>
    <xf numFmtId="9" fontId="10" fillId="8" borderId="0" xfId="27" applyFont="1" applyFill="1" applyAlignment="1">
      <alignment vertical="center"/>
    </xf>
    <xf numFmtId="179" fontId="10" fillId="20" borderId="1" xfId="27" applyNumberFormat="1" applyFont="1" applyFill="1" applyBorder="1" applyAlignment="1">
      <alignment vertical="center"/>
    </xf>
    <xf numFmtId="179" fontId="10" fillId="8" borderId="1" xfId="31" applyNumberFormat="1" applyFont="1" applyFill="1" applyBorder="1" applyAlignment="1">
      <alignment vertical="center"/>
    </xf>
    <xf numFmtId="187" fontId="10" fillId="0" borderId="1" xfId="31" applyNumberFormat="1" applyFont="1" applyFill="1" applyBorder="1" applyAlignment="1">
      <alignment vertical="center"/>
    </xf>
    <xf numFmtId="179" fontId="10" fillId="20" borderId="1" xfId="31" applyNumberFormat="1" applyFont="1" applyFill="1" applyBorder="1" applyAlignment="1">
      <alignment vertical="center"/>
    </xf>
    <xf numFmtId="38" fontId="10" fillId="8" borderId="1" xfId="31" applyNumberFormat="1" applyFont="1" applyFill="1" applyBorder="1" applyAlignment="1">
      <alignment vertical="center"/>
    </xf>
    <xf numFmtId="40" fontId="10" fillId="32" borderId="24" xfId="29" applyNumberFormat="1" applyFont="1" applyFill="1" applyBorder="1" applyAlignment="1">
      <alignment vertical="center" wrapText="1"/>
    </xf>
    <xf numFmtId="184" fontId="10" fillId="8" borderId="1" xfId="26" applyNumberFormat="1" applyFont="1" applyFill="1" applyBorder="1" applyAlignment="1">
      <alignment vertical="center"/>
    </xf>
    <xf numFmtId="184" fontId="10" fillId="8" borderId="0" xfId="33" applyNumberFormat="1" applyFont="1" applyFill="1" applyAlignment="1">
      <alignment vertical="center"/>
    </xf>
    <xf numFmtId="38" fontId="10" fillId="16" borderId="45" xfId="29" applyNumberFormat="1" applyFont="1" applyFill="1" applyBorder="1" applyAlignment="1">
      <alignment vertical="center"/>
    </xf>
    <xf numFmtId="9" fontId="10" fillId="29" borderId="1" xfId="26" applyFont="1" applyFill="1" applyBorder="1" applyAlignment="1">
      <alignment vertical="center"/>
    </xf>
    <xf numFmtId="176" fontId="10" fillId="8" borderId="1" xfId="33" applyNumberFormat="1" applyFont="1" applyFill="1" applyBorder="1" applyAlignment="1">
      <alignment horizontal="center" vertical="center"/>
    </xf>
    <xf numFmtId="0" fontId="10" fillId="29" borderId="0" xfId="0" applyFont="1" applyFill="1" applyAlignment="1">
      <alignment horizontal="center" vertical="center"/>
    </xf>
    <xf numFmtId="38" fontId="10" fillId="43" borderId="52" xfId="29" applyNumberFormat="1" applyFont="1" applyFill="1" applyBorder="1" applyAlignment="1">
      <alignment vertical="center"/>
    </xf>
    <xf numFmtId="38" fontId="10" fillId="25" borderId="1" xfId="29" applyNumberFormat="1" applyFont="1" applyFill="1" applyBorder="1" applyAlignment="1">
      <alignment vertical="center"/>
    </xf>
    <xf numFmtId="38" fontId="10" fillId="29" borderId="45" xfId="29" applyNumberFormat="1" applyFont="1" applyFill="1" applyBorder="1" applyAlignment="1">
      <alignment vertical="center"/>
    </xf>
    <xf numFmtId="38" fontId="10" fillId="42" borderId="4" xfId="29" applyNumberFormat="1" applyFont="1" applyFill="1" applyBorder="1" applyAlignment="1">
      <alignment vertical="center"/>
    </xf>
    <xf numFmtId="184" fontId="10" fillId="24" borderId="1" xfId="33" applyNumberFormat="1" applyFont="1" applyFill="1" applyBorder="1" applyAlignment="1">
      <alignment vertical="center"/>
    </xf>
    <xf numFmtId="176" fontId="10" fillId="8" borderId="110" xfId="33" applyNumberFormat="1" applyFont="1" applyFill="1" applyBorder="1" applyAlignment="1">
      <alignment vertical="center"/>
    </xf>
    <xf numFmtId="176" fontId="10" fillId="8" borderId="111" xfId="33" applyNumberFormat="1" applyFont="1" applyFill="1" applyBorder="1" applyAlignment="1">
      <alignment vertical="center"/>
    </xf>
    <xf numFmtId="200" fontId="10" fillId="8" borderId="1" xfId="29" applyNumberFormat="1" applyFont="1" applyFill="1" applyBorder="1" applyAlignment="1">
      <alignment vertical="center"/>
    </xf>
    <xf numFmtId="200" fontId="10" fillId="8" borderId="4" xfId="29" applyNumberFormat="1" applyFont="1" applyFill="1" applyBorder="1" applyAlignment="1">
      <alignment vertical="center"/>
    </xf>
    <xf numFmtId="200" fontId="10" fillId="8" borderId="9" xfId="29" applyNumberFormat="1" applyFont="1" applyFill="1" applyBorder="1" applyAlignment="1">
      <alignment vertical="center"/>
    </xf>
    <xf numFmtId="184" fontId="10" fillId="24" borderId="9" xfId="33" applyNumberFormat="1" applyFont="1" applyFill="1" applyBorder="1" applyAlignment="1">
      <alignment vertical="center"/>
    </xf>
    <xf numFmtId="184" fontId="10" fillId="24" borderId="4" xfId="33" applyNumberFormat="1" applyFont="1" applyFill="1" applyBorder="1" applyAlignment="1">
      <alignment vertical="center"/>
    </xf>
    <xf numFmtId="38" fontId="10" fillId="20" borderId="1" xfId="29" applyFont="1" applyFill="1" applyBorder="1" applyAlignment="1">
      <alignment vertical="center"/>
    </xf>
    <xf numFmtId="176" fontId="10" fillId="8" borderId="65" xfId="33" applyNumberFormat="1" applyFont="1" applyFill="1" applyBorder="1" applyAlignment="1">
      <alignment vertical="center"/>
    </xf>
    <xf numFmtId="176" fontId="10" fillId="44" borderId="1" xfId="33" applyNumberFormat="1" applyFont="1" applyFill="1" applyBorder="1" applyAlignment="1">
      <alignment vertical="center"/>
    </xf>
    <xf numFmtId="10" fontId="10" fillId="21" borderId="52" xfId="26" applyNumberFormat="1" applyFont="1" applyFill="1" applyBorder="1" applyAlignment="1">
      <alignment vertical="center"/>
    </xf>
    <xf numFmtId="176" fontId="10" fillId="44" borderId="4" xfId="33" applyNumberFormat="1" applyFont="1" applyFill="1" applyBorder="1" applyAlignment="1">
      <alignment vertical="center"/>
    </xf>
    <xf numFmtId="0" fontId="10" fillId="29" borderId="0" xfId="33" applyFont="1" applyFill="1" applyBorder="1" applyAlignment="1">
      <alignment vertical="center"/>
    </xf>
    <xf numFmtId="9" fontId="10" fillId="29" borderId="0" xfId="26" applyFont="1" applyFill="1" applyBorder="1" applyAlignment="1">
      <alignment vertical="center"/>
    </xf>
    <xf numFmtId="4" fontId="10" fillId="29" borderId="0" xfId="33" applyNumberFormat="1" applyFont="1" applyFill="1" applyAlignment="1">
      <alignment vertical="center"/>
    </xf>
    <xf numFmtId="38" fontId="10" fillId="29" borderId="1" xfId="29" applyNumberFormat="1" applyFont="1" applyFill="1" applyBorder="1" applyAlignment="1">
      <alignment horizontal="right" vertical="center"/>
    </xf>
    <xf numFmtId="38" fontId="10" fillId="8" borderId="11" xfId="29" applyNumberFormat="1" applyFont="1" applyFill="1" applyBorder="1" applyAlignment="1">
      <alignment horizontal="right" vertical="center"/>
    </xf>
    <xf numFmtId="38" fontId="10" fillId="21" borderId="52" xfId="29" applyNumberFormat="1" applyFont="1" applyFill="1" applyBorder="1" applyAlignment="1">
      <alignment horizontal="right" vertical="center"/>
    </xf>
    <xf numFmtId="38" fontId="10" fillId="44" borderId="4" xfId="29" applyNumberFormat="1" applyFont="1" applyFill="1" applyBorder="1" applyAlignment="1">
      <alignment horizontal="right" vertical="center"/>
    </xf>
    <xf numFmtId="38" fontId="10" fillId="23" borderId="4" xfId="29" applyNumberFormat="1" applyFont="1" applyFill="1" applyBorder="1" applyAlignment="1">
      <alignment horizontal="right" vertical="center"/>
    </xf>
    <xf numFmtId="40" fontId="10" fillId="8" borderId="1" xfId="29" applyNumberFormat="1" applyFont="1" applyFill="1" applyBorder="1" applyAlignment="1">
      <alignment horizontal="right" vertical="center"/>
    </xf>
    <xf numFmtId="40" fontId="10" fillId="8" borderId="11" xfId="29" applyNumberFormat="1" applyFont="1" applyFill="1" applyBorder="1" applyAlignment="1">
      <alignment horizontal="right" vertical="center"/>
    </xf>
    <xf numFmtId="40" fontId="10" fillId="8" borderId="64" xfId="29" applyNumberFormat="1" applyFont="1" applyFill="1" applyBorder="1" applyAlignment="1">
      <alignment horizontal="right" vertical="center"/>
    </xf>
    <xf numFmtId="179" fontId="10" fillId="20" borderId="1" xfId="26" applyNumberFormat="1" applyFont="1" applyFill="1" applyBorder="1" applyAlignment="1">
      <alignment vertical="center"/>
    </xf>
    <xf numFmtId="190" fontId="10" fillId="24" borderId="1" xfId="26" applyNumberFormat="1" applyFont="1" applyFill="1" applyBorder="1" applyAlignment="1">
      <alignment vertical="center"/>
    </xf>
    <xf numFmtId="10" fontId="10" fillId="24" borderId="11" xfId="26" applyNumberFormat="1" applyFont="1" applyFill="1" applyBorder="1" applyAlignment="1">
      <alignment vertical="center"/>
    </xf>
    <xf numFmtId="10" fontId="10" fillId="24" borderId="1" xfId="26" applyNumberFormat="1" applyFont="1" applyFill="1" applyBorder="1" applyAlignment="1">
      <alignment vertical="center"/>
    </xf>
    <xf numFmtId="10" fontId="10" fillId="24" borderId="64" xfId="26" applyNumberFormat="1" applyFont="1" applyFill="1" applyBorder="1" applyAlignment="1">
      <alignment vertical="center"/>
    </xf>
    <xf numFmtId="0" fontId="10" fillId="29" borderId="0" xfId="31" applyFont="1" applyFill="1"/>
    <xf numFmtId="38" fontId="17" fillId="9" borderId="1" xfId="29" applyNumberFormat="1" applyFont="1" applyFill="1" applyBorder="1" applyAlignment="1">
      <alignment vertical="center"/>
    </xf>
    <xf numFmtId="38" fontId="17" fillId="3" borderId="1" xfId="29" applyNumberFormat="1" applyFont="1" applyFill="1" applyBorder="1" applyAlignment="1">
      <alignment vertical="center"/>
    </xf>
    <xf numFmtId="38" fontId="17" fillId="13" borderId="39" xfId="29" applyNumberFormat="1" applyFont="1" applyFill="1" applyBorder="1" applyAlignment="1">
      <alignment vertical="center"/>
    </xf>
    <xf numFmtId="38" fontId="17" fillId="10" borderId="1" xfId="29" applyNumberFormat="1" applyFont="1" applyFill="1" applyBorder="1" applyAlignment="1">
      <alignment vertical="center"/>
    </xf>
    <xf numFmtId="38" fontId="17" fillId="4" borderId="1" xfId="29" applyNumberFormat="1" applyFont="1" applyFill="1" applyBorder="1" applyAlignment="1">
      <alignment vertical="center"/>
    </xf>
    <xf numFmtId="38" fontId="17" fillId="18" borderId="39" xfId="29" applyNumberFormat="1" applyFont="1" applyFill="1" applyBorder="1" applyAlignment="1">
      <alignment vertical="center"/>
    </xf>
    <xf numFmtId="176" fontId="10" fillId="29" borderId="45" xfId="33" applyNumberFormat="1" applyFont="1" applyFill="1" applyBorder="1" applyAlignment="1">
      <alignment vertical="center"/>
    </xf>
    <xf numFmtId="180" fontId="10" fillId="29" borderId="45" xfId="33" applyNumberFormat="1" applyFont="1" applyFill="1" applyBorder="1" applyAlignment="1">
      <alignment vertical="center"/>
    </xf>
    <xf numFmtId="176" fontId="10" fillId="29" borderId="22" xfId="33" applyNumberFormat="1" applyFont="1" applyFill="1" applyBorder="1" applyAlignment="1">
      <alignment vertical="center"/>
    </xf>
    <xf numFmtId="176" fontId="10" fillId="29" borderId="22" xfId="0" applyNumberFormat="1" applyFont="1" applyFill="1" applyBorder="1" applyAlignment="1">
      <alignment vertical="center" wrapText="1"/>
    </xf>
    <xf numFmtId="180" fontId="10" fillId="29" borderId="22" xfId="33" applyNumberFormat="1" applyFont="1" applyFill="1" applyBorder="1" applyAlignment="1">
      <alignment vertical="center"/>
    </xf>
    <xf numFmtId="176" fontId="10" fillId="29" borderId="4" xfId="33" applyNumberFormat="1" applyFont="1" applyFill="1" applyBorder="1" applyAlignment="1">
      <alignment vertical="center"/>
    </xf>
    <xf numFmtId="176" fontId="10" fillId="29" borderId="4" xfId="0" applyNumberFormat="1" applyFont="1" applyFill="1" applyBorder="1" applyAlignment="1">
      <alignment vertical="center" wrapText="1"/>
    </xf>
    <xf numFmtId="176" fontId="10" fillId="29" borderId="117" xfId="33" applyNumberFormat="1" applyFont="1" applyFill="1" applyBorder="1" applyAlignment="1">
      <alignment vertical="center"/>
    </xf>
    <xf numFmtId="180" fontId="10" fillId="29" borderId="117" xfId="33" applyNumberFormat="1" applyFont="1" applyFill="1" applyBorder="1" applyAlignment="1">
      <alignment vertical="center"/>
    </xf>
    <xf numFmtId="9" fontId="10" fillId="29" borderId="4" xfId="26" applyFont="1" applyFill="1" applyBorder="1" applyAlignment="1">
      <alignment vertical="center"/>
    </xf>
    <xf numFmtId="184" fontId="10" fillId="29" borderId="1" xfId="33" applyNumberFormat="1" applyFont="1" applyFill="1" applyBorder="1" applyAlignment="1">
      <alignment vertical="center"/>
    </xf>
    <xf numFmtId="179" fontId="10" fillId="8" borderId="1" xfId="26" applyNumberFormat="1" applyFont="1" applyFill="1" applyBorder="1" applyAlignment="1">
      <alignment vertical="center"/>
    </xf>
    <xf numFmtId="9" fontId="10" fillId="21" borderId="52" xfId="26" applyNumberFormat="1" applyFont="1" applyFill="1" applyBorder="1" applyAlignment="1">
      <alignment vertical="center"/>
    </xf>
    <xf numFmtId="9" fontId="10" fillId="44" borderId="4" xfId="26" applyNumberFormat="1" applyFont="1" applyFill="1" applyBorder="1" applyAlignment="1">
      <alignment vertical="center"/>
    </xf>
    <xf numFmtId="38" fontId="10" fillId="16" borderId="52" xfId="29" applyNumberFormat="1" applyFont="1" applyFill="1" applyBorder="1" applyAlignment="1">
      <alignment vertical="center"/>
    </xf>
    <xf numFmtId="38" fontId="10" fillId="8" borderId="22" xfId="29" applyFont="1" applyFill="1" applyBorder="1" applyAlignment="1">
      <alignment vertical="center"/>
    </xf>
    <xf numFmtId="38" fontId="10" fillId="8" borderId="52" xfId="29" applyFont="1" applyFill="1" applyBorder="1" applyAlignment="1">
      <alignment vertical="center"/>
    </xf>
    <xf numFmtId="38" fontId="10" fillId="47" borderId="19" xfId="29" applyNumberFormat="1" applyFont="1" applyFill="1" applyBorder="1" applyAlignment="1">
      <alignment vertical="center"/>
    </xf>
    <xf numFmtId="38" fontId="10" fillId="48" borderId="1" xfId="29" applyNumberFormat="1" applyFont="1" applyFill="1" applyBorder="1" applyAlignment="1">
      <alignment vertical="center"/>
    </xf>
    <xf numFmtId="38" fontId="17" fillId="48" borderId="1" xfId="29" applyNumberFormat="1" applyFont="1" applyFill="1" applyBorder="1" applyAlignment="1">
      <alignment vertical="center"/>
    </xf>
    <xf numFmtId="40" fontId="10" fillId="20" borderId="4" xfId="29" applyNumberFormat="1" applyFont="1" applyFill="1" applyBorder="1" applyAlignment="1">
      <alignment vertical="center" wrapText="1"/>
    </xf>
    <xf numFmtId="38" fontId="10" fillId="35" borderId="56" xfId="29" applyNumberFormat="1" applyFont="1" applyFill="1" applyBorder="1" applyAlignment="1">
      <alignment vertical="center"/>
    </xf>
    <xf numFmtId="40" fontId="10" fillId="32" borderId="56" xfId="29" applyNumberFormat="1" applyFont="1" applyFill="1" applyBorder="1" applyAlignment="1">
      <alignment vertical="center" wrapText="1"/>
    </xf>
    <xf numFmtId="40" fontId="10" fillId="20" borderId="52" xfId="29" applyNumberFormat="1" applyFont="1" applyFill="1" applyBorder="1" applyAlignment="1">
      <alignment vertical="center" wrapText="1"/>
    </xf>
    <xf numFmtId="183" fontId="10" fillId="32" borderId="11" xfId="33" applyNumberFormat="1" applyFont="1" applyFill="1" applyBorder="1" applyAlignment="1">
      <alignment vertical="center"/>
    </xf>
    <xf numFmtId="177" fontId="10" fillId="32" borderId="1" xfId="33" applyNumberFormat="1" applyFont="1" applyFill="1" applyBorder="1" applyAlignment="1">
      <alignment vertical="center"/>
    </xf>
    <xf numFmtId="38" fontId="10" fillId="47" borderId="52" xfId="29" applyNumberFormat="1" applyFont="1" applyFill="1" applyBorder="1" applyAlignment="1">
      <alignment vertical="center"/>
    </xf>
    <xf numFmtId="38" fontId="10" fillId="16" borderId="24" xfId="29" applyNumberFormat="1" applyFont="1" applyFill="1" applyBorder="1" applyAlignment="1">
      <alignment vertical="center"/>
    </xf>
    <xf numFmtId="38" fontId="10" fillId="47" borderId="1" xfId="29" applyNumberFormat="1" applyFont="1" applyFill="1" applyBorder="1" applyAlignment="1">
      <alignment vertical="center"/>
    </xf>
    <xf numFmtId="38" fontId="10" fillId="47" borderId="22" xfId="29" applyNumberFormat="1" applyFont="1" applyFill="1" applyBorder="1" applyAlignment="1">
      <alignment vertical="center"/>
    </xf>
    <xf numFmtId="38" fontId="17" fillId="28" borderId="39" xfId="29" applyNumberFormat="1" applyFont="1" applyFill="1" applyBorder="1" applyAlignment="1">
      <alignment vertical="center"/>
    </xf>
    <xf numFmtId="38" fontId="17" fillId="33" borderId="68" xfId="29" applyNumberFormat="1" applyFont="1" applyFill="1" applyBorder="1" applyAlignment="1">
      <alignment vertical="center"/>
    </xf>
    <xf numFmtId="38" fontId="17" fillId="20" borderId="39" xfId="29" applyNumberFormat="1" applyFont="1" applyFill="1" applyBorder="1" applyAlignment="1">
      <alignment vertical="center"/>
    </xf>
    <xf numFmtId="38" fontId="17" fillId="33" borderId="39" xfId="29" applyNumberFormat="1" applyFont="1" applyFill="1" applyBorder="1" applyAlignment="1">
      <alignment vertical="center"/>
    </xf>
    <xf numFmtId="38" fontId="17" fillId="33" borderId="4" xfId="29" applyNumberFormat="1" applyFont="1" applyFill="1" applyBorder="1" applyAlignment="1">
      <alignment vertical="center"/>
    </xf>
    <xf numFmtId="38" fontId="10" fillId="35" borderId="43" xfId="29" applyNumberFormat="1" applyFont="1" applyFill="1" applyBorder="1" applyAlignment="1">
      <alignment vertical="center"/>
    </xf>
    <xf numFmtId="38" fontId="10" fillId="35" borderId="29" xfId="29" applyNumberFormat="1" applyFont="1" applyFill="1" applyBorder="1" applyAlignment="1">
      <alignment vertical="center"/>
    </xf>
    <xf numFmtId="3" fontId="17" fillId="33" borderId="39" xfId="29" applyNumberFormat="1" applyFont="1" applyFill="1" applyBorder="1" applyAlignment="1">
      <alignment vertical="center"/>
    </xf>
    <xf numFmtId="3" fontId="10" fillId="35" borderId="27" xfId="29" applyNumberFormat="1" applyFont="1" applyFill="1" applyBorder="1" applyAlignment="1">
      <alignment vertical="center"/>
    </xf>
    <xf numFmtId="3" fontId="10" fillId="35" borderId="29" xfId="29" applyNumberFormat="1" applyFont="1" applyFill="1" applyBorder="1" applyAlignment="1">
      <alignment vertical="center"/>
    </xf>
    <xf numFmtId="3" fontId="10" fillId="35" borderId="43" xfId="29" applyNumberFormat="1" applyFont="1" applyFill="1" applyBorder="1" applyAlignment="1">
      <alignment vertical="center"/>
    </xf>
    <xf numFmtId="10" fontId="10" fillId="24" borderId="1" xfId="26" applyNumberFormat="1" applyFont="1" applyFill="1" applyBorder="1" applyAlignment="1">
      <alignment horizontal="right" vertical="center"/>
    </xf>
    <xf numFmtId="38" fontId="10" fillId="16" borderId="26" xfId="29" applyNumberFormat="1" applyFont="1" applyFill="1" applyBorder="1" applyAlignment="1">
      <alignment vertical="center"/>
    </xf>
    <xf numFmtId="38" fontId="17" fillId="9" borderId="3" xfId="29" applyNumberFormat="1" applyFont="1" applyFill="1" applyBorder="1" applyAlignment="1">
      <alignment vertical="center"/>
    </xf>
    <xf numFmtId="38" fontId="17" fillId="10" borderId="3" xfId="29" applyNumberFormat="1" applyFont="1" applyFill="1" applyBorder="1" applyAlignment="1">
      <alignment vertical="center"/>
    </xf>
    <xf numFmtId="38" fontId="10" fillId="8" borderId="23" xfId="29" applyFont="1" applyFill="1" applyBorder="1" applyAlignment="1">
      <alignment vertical="center"/>
    </xf>
    <xf numFmtId="38" fontId="10" fillId="8" borderId="51" xfId="29" applyFont="1" applyFill="1" applyBorder="1" applyAlignment="1">
      <alignment vertical="center"/>
    </xf>
    <xf numFmtId="38" fontId="10" fillId="20" borderId="3" xfId="29" applyNumberFormat="1" applyFont="1" applyFill="1" applyBorder="1" applyAlignment="1">
      <alignment vertical="center"/>
    </xf>
    <xf numFmtId="38" fontId="10" fillId="25" borderId="3" xfId="29" applyNumberFormat="1" applyFont="1" applyFill="1" applyBorder="1" applyAlignment="1">
      <alignment vertical="center"/>
    </xf>
    <xf numFmtId="38" fontId="10" fillId="42" borderId="58" xfId="29" applyNumberFormat="1" applyFont="1" applyFill="1" applyBorder="1" applyAlignment="1">
      <alignment vertical="center"/>
    </xf>
    <xf numFmtId="38" fontId="10" fillId="43" borderId="51" xfId="29" applyNumberFormat="1" applyFont="1" applyFill="1" applyBorder="1" applyAlignment="1">
      <alignment vertical="center"/>
    </xf>
    <xf numFmtId="38" fontId="17" fillId="18" borderId="40" xfId="29" applyNumberFormat="1" applyFont="1" applyFill="1" applyBorder="1" applyAlignment="1">
      <alignment vertical="center"/>
    </xf>
    <xf numFmtId="38" fontId="17" fillId="48" borderId="3" xfId="29" applyNumberFormat="1" applyFont="1" applyFill="1" applyBorder="1" applyAlignment="1">
      <alignment vertical="center"/>
    </xf>
    <xf numFmtId="38" fontId="10" fillId="29" borderId="50" xfId="29" applyNumberFormat="1" applyFont="1" applyFill="1" applyBorder="1" applyAlignment="1">
      <alignment vertical="center"/>
    </xf>
    <xf numFmtId="179" fontId="10" fillId="8" borderId="0" xfId="33" applyNumberFormat="1" applyFont="1" applyFill="1" applyAlignment="1">
      <alignment vertical="center"/>
    </xf>
    <xf numFmtId="10" fontId="10" fillId="8" borderId="0" xfId="33" applyNumberFormat="1" applyFont="1" applyFill="1" applyAlignment="1">
      <alignment vertical="center"/>
    </xf>
    <xf numFmtId="10" fontId="10" fillId="8" borderId="1" xfId="31" applyNumberFormat="1" applyFont="1" applyFill="1" applyBorder="1" applyAlignment="1">
      <alignment vertical="center"/>
    </xf>
    <xf numFmtId="38" fontId="10" fillId="31" borderId="45" xfId="29" applyNumberFormat="1" applyFont="1" applyFill="1" applyBorder="1" applyAlignment="1">
      <alignment vertical="center"/>
    </xf>
    <xf numFmtId="40" fontId="10" fillId="32" borderId="45" xfId="29" applyNumberFormat="1" applyFont="1" applyFill="1" applyBorder="1" applyAlignment="1">
      <alignment vertical="center"/>
    </xf>
    <xf numFmtId="38" fontId="10" fillId="31" borderId="24" xfId="29" applyNumberFormat="1" applyFont="1" applyFill="1" applyBorder="1" applyAlignment="1">
      <alignment vertical="center"/>
    </xf>
    <xf numFmtId="0" fontId="10" fillId="8" borderId="0" xfId="33" applyFont="1" applyFill="1" applyAlignment="1">
      <alignment vertical="center" wrapText="1"/>
    </xf>
    <xf numFmtId="38" fontId="10" fillId="30" borderId="52" xfId="29" applyNumberFormat="1" applyFont="1" applyFill="1" applyBorder="1" applyAlignment="1">
      <alignment vertical="center"/>
    </xf>
    <xf numFmtId="38" fontId="17" fillId="0" borderId="53" xfId="29" applyNumberFormat="1" applyFont="1" applyFill="1" applyBorder="1" applyAlignment="1">
      <alignment vertical="center"/>
    </xf>
    <xf numFmtId="0" fontId="10" fillId="29" borderId="0" xfId="33" applyFont="1" applyFill="1" applyAlignment="1">
      <alignment vertical="center" wrapText="1"/>
    </xf>
    <xf numFmtId="38" fontId="10" fillId="29" borderId="24" xfId="29" applyNumberFormat="1" applyFont="1" applyFill="1" applyBorder="1" applyAlignment="1">
      <alignment vertical="center"/>
    </xf>
    <xf numFmtId="38" fontId="10" fillId="44" borderId="1" xfId="29" applyNumberFormat="1" applyFont="1" applyFill="1" applyBorder="1" applyAlignment="1">
      <alignment vertical="center"/>
    </xf>
    <xf numFmtId="0" fontId="10" fillId="29" borderId="0" xfId="33" applyFont="1" applyFill="1" applyBorder="1" applyAlignment="1">
      <alignment vertical="center" wrapText="1"/>
    </xf>
    <xf numFmtId="38" fontId="17" fillId="29" borderId="0" xfId="29" applyNumberFormat="1" applyFont="1" applyFill="1" applyBorder="1" applyAlignment="1">
      <alignment vertical="center"/>
    </xf>
    <xf numFmtId="38" fontId="10" fillId="29" borderId="4" xfId="29" applyNumberFormat="1" applyFont="1" applyFill="1" applyBorder="1" applyAlignment="1">
      <alignment vertical="center"/>
    </xf>
    <xf numFmtId="38" fontId="10" fillId="44" borderId="4" xfId="29" applyNumberFormat="1" applyFont="1" applyFill="1" applyBorder="1" applyAlignment="1">
      <alignment vertical="center"/>
    </xf>
    <xf numFmtId="0" fontId="38" fillId="8" borderId="0" xfId="33" applyFont="1" applyFill="1" applyAlignment="1">
      <alignment vertical="center"/>
    </xf>
    <xf numFmtId="0" fontId="10" fillId="29" borderId="130" xfId="33" applyFont="1" applyFill="1" applyBorder="1" applyAlignment="1">
      <alignment vertical="center" wrapText="1"/>
    </xf>
    <xf numFmtId="38" fontId="17" fillId="29" borderId="53" xfId="29" applyNumberFormat="1" applyFont="1" applyFill="1" applyBorder="1" applyAlignment="1">
      <alignment vertical="center"/>
    </xf>
    <xf numFmtId="9" fontId="10" fillId="8" borderId="136" xfId="33" applyNumberFormat="1" applyFont="1" applyFill="1" applyBorder="1" applyAlignment="1">
      <alignment vertical="center"/>
    </xf>
    <xf numFmtId="38" fontId="10" fillId="35" borderId="62" xfId="29" applyNumberFormat="1" applyFont="1" applyFill="1" applyBorder="1" applyAlignment="1">
      <alignment vertical="center"/>
    </xf>
    <xf numFmtId="40" fontId="10" fillId="32" borderId="62" xfId="29" applyNumberFormat="1" applyFont="1" applyFill="1" applyBorder="1" applyAlignment="1">
      <alignment vertical="center" wrapText="1"/>
    </xf>
    <xf numFmtId="40" fontId="10" fillId="20" borderId="9" xfId="29" applyNumberFormat="1" applyFont="1" applyFill="1" applyBorder="1" applyAlignment="1">
      <alignment vertical="center" wrapText="1"/>
    </xf>
    <xf numFmtId="38" fontId="17" fillId="20" borderId="141" xfId="29" applyNumberFormat="1" applyFont="1" applyFill="1" applyBorder="1" applyAlignment="1">
      <alignment vertical="center"/>
    </xf>
    <xf numFmtId="40" fontId="17" fillId="20" borderId="141" xfId="29" applyNumberFormat="1" applyFont="1" applyFill="1" applyBorder="1" applyAlignment="1">
      <alignment vertical="center" wrapText="1"/>
    </xf>
    <xf numFmtId="38" fontId="17" fillId="20" borderId="22" xfId="29" applyNumberFormat="1" applyFont="1" applyFill="1" applyBorder="1" applyAlignment="1">
      <alignment vertical="center"/>
    </xf>
    <xf numFmtId="40" fontId="17" fillId="20" borderId="22" xfId="29" applyNumberFormat="1" applyFont="1" applyFill="1" applyBorder="1" applyAlignment="1">
      <alignment vertical="center" wrapText="1"/>
    </xf>
    <xf numFmtId="38" fontId="17" fillId="20" borderId="147" xfId="29" applyNumberFormat="1" applyFont="1" applyFill="1" applyBorder="1" applyAlignment="1">
      <alignment vertical="center"/>
    </xf>
    <xf numFmtId="40" fontId="17" fillId="20" borderId="147" xfId="29" applyNumberFormat="1" applyFont="1" applyFill="1" applyBorder="1" applyAlignment="1">
      <alignment vertical="center" wrapText="1"/>
    </xf>
    <xf numFmtId="38" fontId="17" fillId="33" borderId="9" xfId="29" applyNumberFormat="1" applyFont="1" applyFill="1" applyBorder="1" applyAlignment="1">
      <alignment vertical="center"/>
    </xf>
    <xf numFmtId="176" fontId="10" fillId="0" borderId="1" xfId="32" applyNumberFormat="1" applyFont="1" applyFill="1" applyBorder="1" applyAlignment="1">
      <alignment vertical="center"/>
    </xf>
    <xf numFmtId="38" fontId="17" fillId="51" borderId="39" xfId="29" applyNumberFormat="1" applyFont="1" applyFill="1" applyBorder="1" applyAlignment="1">
      <alignment vertical="center"/>
    </xf>
    <xf numFmtId="38" fontId="17" fillId="27" borderId="68" xfId="29" applyNumberFormat="1" applyFont="1" applyFill="1" applyBorder="1" applyAlignment="1">
      <alignment vertical="center"/>
    </xf>
    <xf numFmtId="38" fontId="17" fillId="27" borderId="39" xfId="29" applyNumberFormat="1" applyFont="1" applyFill="1" applyBorder="1" applyAlignment="1">
      <alignment vertical="center"/>
    </xf>
    <xf numFmtId="38" fontId="21" fillId="8" borderId="0" xfId="33" applyNumberFormat="1" applyFont="1" applyFill="1" applyAlignment="1">
      <alignment vertical="center"/>
    </xf>
    <xf numFmtId="38" fontId="10" fillId="29" borderId="1" xfId="29" applyFont="1" applyFill="1" applyBorder="1" applyAlignment="1">
      <alignment horizontal="right" vertical="center"/>
    </xf>
    <xf numFmtId="38" fontId="10" fillId="8" borderId="1" xfId="29" applyFont="1" applyFill="1" applyBorder="1" applyAlignment="1">
      <alignment horizontal="right" vertical="center"/>
    </xf>
    <xf numFmtId="38" fontId="10" fillId="8" borderId="11" xfId="29" applyFont="1" applyFill="1" applyBorder="1" applyAlignment="1">
      <alignment horizontal="right" vertical="center"/>
    </xf>
    <xf numFmtId="38" fontId="10" fillId="21" borderId="52" xfId="29" applyFont="1" applyFill="1" applyBorder="1" applyAlignment="1">
      <alignment horizontal="right" vertical="center"/>
    </xf>
    <xf numFmtId="38" fontId="10" fillId="8" borderId="64" xfId="29" applyFont="1" applyFill="1" applyBorder="1" applyAlignment="1">
      <alignment horizontal="right" vertical="center"/>
    </xf>
    <xf numFmtId="38" fontId="10" fillId="23" borderId="4" xfId="29" applyFont="1" applyFill="1" applyBorder="1" applyAlignment="1">
      <alignment horizontal="right" vertical="center"/>
    </xf>
    <xf numFmtId="0" fontId="40" fillId="8" borderId="11" xfId="33" applyFont="1" applyFill="1" applyBorder="1" applyAlignment="1">
      <alignment vertical="center"/>
    </xf>
    <xf numFmtId="0" fontId="10" fillId="29" borderId="0" xfId="31" applyFont="1" applyFill="1" applyAlignment="1">
      <alignment vertical="center"/>
    </xf>
    <xf numFmtId="0" fontId="10" fillId="29" borderId="0" xfId="32" applyFont="1" applyFill="1"/>
    <xf numFmtId="0" fontId="10" fillId="29" borderId="0" xfId="32" applyFont="1" applyFill="1" applyAlignment="1">
      <alignment vertical="center"/>
    </xf>
    <xf numFmtId="0" fontId="41" fillId="29" borderId="0" xfId="33" applyFont="1" applyFill="1" applyAlignment="1">
      <alignment vertical="center"/>
    </xf>
    <xf numFmtId="187" fontId="10" fillId="8" borderId="0" xfId="31" applyNumberFormat="1" applyFont="1" applyFill="1"/>
    <xf numFmtId="179" fontId="10" fillId="0" borderId="1" xfId="31" applyNumberFormat="1" applyFont="1" applyFill="1" applyBorder="1" applyAlignment="1">
      <alignment vertical="center"/>
    </xf>
    <xf numFmtId="10" fontId="10" fillId="0" borderId="1" xfId="31" applyNumberFormat="1" applyFont="1" applyFill="1" applyBorder="1" applyAlignment="1">
      <alignment vertical="center"/>
    </xf>
    <xf numFmtId="0" fontId="15" fillId="0" borderId="0" xfId="0" applyFont="1">
      <alignment vertical="center"/>
    </xf>
    <xf numFmtId="0" fontId="15" fillId="0" borderId="0" xfId="0" applyFont="1" applyBorder="1">
      <alignment vertical="center"/>
    </xf>
    <xf numFmtId="0" fontId="13" fillId="0" borderId="0" xfId="0" applyFont="1">
      <alignment vertical="center"/>
    </xf>
    <xf numFmtId="206" fontId="15" fillId="0" borderId="0" xfId="0" applyNumberFormat="1" applyFont="1">
      <alignment vertical="center"/>
    </xf>
    <xf numFmtId="0" fontId="49" fillId="0" borderId="0" xfId="0" applyFont="1" applyAlignment="1">
      <alignment horizontal="center" vertical="center" wrapText="1"/>
    </xf>
    <xf numFmtId="0" fontId="7" fillId="0" borderId="0" xfId="28" applyAlignment="1" applyProtection="1">
      <alignment vertical="center"/>
    </xf>
    <xf numFmtId="40" fontId="10" fillId="8" borderId="0" xfId="33" applyNumberFormat="1" applyFont="1" applyFill="1" applyAlignment="1">
      <alignment vertical="center"/>
    </xf>
    <xf numFmtId="176" fontId="10" fillId="29" borderId="0" xfId="33" applyNumberFormat="1" applyFont="1" applyFill="1" applyBorder="1" applyAlignment="1">
      <alignment vertical="center"/>
    </xf>
    <xf numFmtId="0" fontId="10" fillId="23" borderId="88" xfId="33" applyFont="1" applyFill="1" applyBorder="1" applyAlignment="1">
      <alignment vertical="center"/>
    </xf>
    <xf numFmtId="0" fontId="10" fillId="0" borderId="0" xfId="33" applyFont="1" applyFill="1" applyAlignment="1">
      <alignment vertical="center"/>
    </xf>
    <xf numFmtId="0" fontId="0" fillId="0" borderId="0" xfId="0" quotePrefix="1" applyFill="1">
      <alignment vertical="center"/>
    </xf>
    <xf numFmtId="49" fontId="32" fillId="0" borderId="0" xfId="33" applyNumberFormat="1" applyFont="1" applyFill="1" applyBorder="1" applyAlignment="1">
      <alignment horizontal="left" vertical="center"/>
    </xf>
    <xf numFmtId="205" fontId="15" fillId="0" borderId="0" xfId="0" applyNumberFormat="1" applyFont="1" applyBorder="1">
      <alignment vertical="center"/>
    </xf>
    <xf numFmtId="206" fontId="15" fillId="0" borderId="0" xfId="0" applyNumberFormat="1" applyFont="1" applyBorder="1">
      <alignment vertical="center"/>
    </xf>
    <xf numFmtId="0" fontId="15" fillId="0" borderId="0" xfId="0" applyFont="1" applyBorder="1" applyAlignment="1">
      <alignment vertical="center" wrapText="1"/>
    </xf>
    <xf numFmtId="206" fontId="15" fillId="0" borderId="0" xfId="0" applyNumberFormat="1" applyFont="1" applyBorder="1" applyAlignment="1">
      <alignment vertical="center" wrapText="1"/>
    </xf>
    <xf numFmtId="208" fontId="57" fillId="0" borderId="0" xfId="0" applyNumberFormat="1" applyFont="1" applyBorder="1" applyAlignment="1">
      <alignment horizontal="center" vertical="center" readingOrder="1"/>
    </xf>
    <xf numFmtId="38" fontId="10" fillId="33" borderId="1" xfId="29" applyNumberFormat="1" applyFont="1" applyFill="1" applyBorder="1" applyAlignment="1">
      <alignment vertical="center"/>
    </xf>
    <xf numFmtId="38" fontId="10" fillId="16" borderId="101" xfId="29" applyNumberFormat="1" applyFont="1" applyFill="1" applyBorder="1" applyAlignment="1">
      <alignment vertical="center"/>
    </xf>
    <xf numFmtId="38" fontId="10" fillId="54" borderId="1" xfId="29" applyNumberFormat="1" applyFont="1" applyFill="1" applyBorder="1" applyAlignment="1">
      <alignment vertical="center"/>
    </xf>
    <xf numFmtId="38" fontId="10" fillId="33" borderId="3" xfId="29" applyNumberFormat="1" applyFont="1" applyFill="1" applyBorder="1" applyAlignment="1">
      <alignment vertical="center"/>
    </xf>
    <xf numFmtId="38" fontId="10" fillId="16" borderId="51" xfId="29" applyNumberFormat="1" applyFont="1" applyFill="1" applyBorder="1" applyAlignment="1">
      <alignment vertical="center"/>
    </xf>
    <xf numFmtId="38" fontId="10" fillId="16" borderId="22" xfId="29" applyNumberFormat="1" applyFont="1" applyFill="1" applyBorder="1" applyAlignment="1">
      <alignment vertical="center"/>
    </xf>
    <xf numFmtId="38" fontId="10" fillId="0" borderId="22" xfId="29" applyNumberFormat="1" applyFont="1" applyFill="1" applyBorder="1" applyAlignment="1">
      <alignment vertical="center"/>
    </xf>
    <xf numFmtId="38" fontId="10" fillId="0" borderId="24" xfId="29" applyNumberFormat="1" applyFont="1" applyFill="1" applyBorder="1" applyAlignment="1">
      <alignment vertical="center"/>
    </xf>
    <xf numFmtId="38" fontId="17" fillId="3" borderId="3" xfId="29" applyNumberFormat="1" applyFont="1" applyFill="1" applyBorder="1" applyAlignment="1">
      <alignment vertical="center"/>
    </xf>
    <xf numFmtId="38" fontId="17" fillId="4" borderId="3" xfId="29" applyNumberFormat="1" applyFont="1" applyFill="1" applyBorder="1" applyAlignment="1">
      <alignment vertical="center"/>
    </xf>
    <xf numFmtId="38" fontId="10" fillId="23" borderId="58" xfId="29" applyNumberFormat="1" applyFont="1" applyFill="1" applyBorder="1" applyAlignment="1">
      <alignment vertical="center"/>
    </xf>
    <xf numFmtId="38" fontId="10" fillId="42" borderId="3" xfId="29" applyNumberFormat="1" applyFont="1" applyFill="1" applyBorder="1" applyAlignment="1">
      <alignment vertical="center"/>
    </xf>
    <xf numFmtId="38" fontId="10" fillId="44" borderId="3" xfId="29" applyNumberFormat="1" applyFont="1" applyFill="1" applyBorder="1" applyAlignment="1">
      <alignment vertical="center"/>
    </xf>
    <xf numFmtId="38" fontId="10" fillId="29" borderId="25" xfId="29" applyNumberFormat="1" applyFont="1" applyFill="1" applyBorder="1" applyAlignment="1">
      <alignment vertical="center"/>
    </xf>
    <xf numFmtId="38" fontId="17" fillId="0" borderId="151" xfId="29" applyNumberFormat="1" applyFont="1" applyFill="1" applyBorder="1" applyAlignment="1">
      <alignment vertical="center"/>
    </xf>
    <xf numFmtId="38" fontId="17" fillId="13" borderId="40" xfId="29" applyNumberFormat="1" applyFont="1" applyFill="1" applyBorder="1" applyAlignment="1">
      <alignment vertical="center"/>
    </xf>
    <xf numFmtId="38" fontId="10" fillId="47" borderId="3" xfId="29" applyNumberFormat="1" applyFont="1" applyFill="1" applyBorder="1" applyAlignment="1">
      <alignment vertical="center"/>
    </xf>
    <xf numFmtId="38" fontId="10" fillId="16" borderId="25" xfId="29" applyNumberFormat="1" applyFont="1" applyFill="1" applyBorder="1" applyAlignment="1">
      <alignment vertical="center"/>
    </xf>
    <xf numFmtId="38" fontId="10" fillId="16" borderId="23" xfId="29" applyNumberFormat="1" applyFont="1" applyFill="1" applyBorder="1" applyAlignment="1">
      <alignment vertical="center"/>
    </xf>
    <xf numFmtId="38" fontId="10" fillId="0" borderId="23" xfId="29" applyNumberFormat="1" applyFont="1" applyFill="1" applyBorder="1" applyAlignment="1">
      <alignment vertical="center"/>
    </xf>
    <xf numFmtId="38" fontId="10" fillId="0" borderId="25" xfId="29" applyNumberFormat="1" applyFont="1" applyFill="1" applyBorder="1" applyAlignment="1">
      <alignment vertical="center"/>
    </xf>
    <xf numFmtId="38" fontId="17" fillId="47" borderId="26" xfId="29" applyNumberFormat="1" applyFont="1" applyFill="1" applyBorder="1" applyAlignment="1">
      <alignment vertical="center"/>
    </xf>
    <xf numFmtId="38" fontId="17" fillId="47" borderId="23" xfId="29" applyNumberFormat="1" applyFont="1" applyFill="1" applyBorder="1" applyAlignment="1">
      <alignment vertical="center"/>
    </xf>
    <xf numFmtId="38" fontId="10" fillId="45" borderId="1" xfId="29" applyNumberFormat="1" applyFont="1" applyFill="1" applyBorder="1" applyAlignment="1">
      <alignment vertical="center"/>
    </xf>
    <xf numFmtId="38" fontId="10" fillId="45" borderId="3" xfId="29" applyNumberFormat="1" applyFont="1" applyFill="1" applyBorder="1" applyAlignment="1">
      <alignment vertical="center"/>
    </xf>
    <xf numFmtId="38" fontId="17" fillId="20" borderId="1" xfId="29" applyNumberFormat="1" applyFont="1" applyFill="1" applyBorder="1" applyAlignment="1">
      <alignment vertical="center"/>
    </xf>
    <xf numFmtId="38" fontId="17" fillId="23" borderId="4" xfId="29" applyNumberFormat="1" applyFont="1" applyFill="1" applyBorder="1" applyAlignment="1">
      <alignment vertical="center"/>
    </xf>
    <xf numFmtId="38" fontId="17" fillId="25" borderId="1" xfId="29" applyNumberFormat="1" applyFont="1" applyFill="1" applyBorder="1" applyAlignment="1">
      <alignment vertical="center"/>
    </xf>
    <xf numFmtId="38" fontId="17" fillId="42" borderId="4" xfId="29" applyNumberFormat="1" applyFont="1" applyFill="1" applyBorder="1" applyAlignment="1">
      <alignment vertical="center"/>
    </xf>
    <xf numFmtId="38" fontId="17" fillId="42" borderId="1" xfId="29" applyNumberFormat="1" applyFont="1" applyFill="1" applyBorder="1" applyAlignment="1">
      <alignment vertical="center"/>
    </xf>
    <xf numFmtId="38" fontId="17" fillId="44" borderId="1" xfId="29" applyNumberFormat="1" applyFont="1" applyFill="1" applyBorder="1" applyAlignment="1">
      <alignment vertical="center"/>
    </xf>
    <xf numFmtId="40" fontId="10" fillId="11" borderId="38" xfId="29" applyNumberFormat="1" applyFont="1" applyFill="1" applyBorder="1" applyAlignment="1">
      <alignment horizontal="center" vertical="center"/>
    </xf>
    <xf numFmtId="38" fontId="17" fillId="3" borderId="21" xfId="29" applyNumberFormat="1" applyFont="1" applyFill="1" applyBorder="1" applyAlignment="1">
      <alignment vertical="center"/>
    </xf>
    <xf numFmtId="38" fontId="10" fillId="16" borderId="98" xfId="29" applyNumberFormat="1" applyFont="1" applyFill="1" applyBorder="1" applyAlignment="1">
      <alignment vertical="center"/>
    </xf>
    <xf numFmtId="38" fontId="10" fillId="16" borderId="118" xfId="29" applyNumberFormat="1" applyFont="1" applyFill="1" applyBorder="1" applyAlignment="1">
      <alignment vertical="center"/>
    </xf>
    <xf numFmtId="38" fontId="10" fillId="45" borderId="21" xfId="29" applyNumberFormat="1" applyFont="1" applyFill="1" applyBorder="1" applyAlignment="1">
      <alignment vertical="center"/>
    </xf>
    <xf numFmtId="38" fontId="17" fillId="9" borderId="21" xfId="29" applyNumberFormat="1" applyFont="1" applyFill="1" applyBorder="1" applyAlignment="1">
      <alignment vertical="center"/>
    </xf>
    <xf numFmtId="38" fontId="17" fillId="48" borderId="21" xfId="29" applyNumberFormat="1" applyFont="1" applyFill="1" applyBorder="1" applyAlignment="1">
      <alignment vertical="center"/>
    </xf>
    <xf numFmtId="38" fontId="17" fillId="10" borderId="21" xfId="29" applyNumberFormat="1" applyFont="1" applyFill="1" applyBorder="1" applyAlignment="1">
      <alignment vertical="center"/>
    </xf>
    <xf numFmtId="38" fontId="17" fillId="4" borderId="21" xfId="29" applyNumberFormat="1" applyFont="1" applyFill="1" applyBorder="1" applyAlignment="1">
      <alignment vertical="center"/>
    </xf>
    <xf numFmtId="38" fontId="17" fillId="18" borderId="38" xfId="29" applyNumberFormat="1" applyFont="1" applyFill="1" applyBorder="1" applyAlignment="1">
      <alignment vertical="center"/>
    </xf>
    <xf numFmtId="38" fontId="10" fillId="29" borderId="155" xfId="29" applyNumberFormat="1" applyFont="1" applyFill="1" applyBorder="1" applyAlignment="1">
      <alignment vertical="center"/>
    </xf>
    <xf numFmtId="38" fontId="10" fillId="29" borderId="154" xfId="29" applyNumberFormat="1" applyFont="1" applyFill="1" applyBorder="1" applyAlignment="1">
      <alignment vertical="center"/>
    </xf>
    <xf numFmtId="38" fontId="17" fillId="0" borderId="75" xfId="29" applyNumberFormat="1" applyFont="1" applyFill="1" applyBorder="1" applyAlignment="1">
      <alignment vertical="center"/>
    </xf>
    <xf numFmtId="0" fontId="42" fillId="0" borderId="0" xfId="33" applyFont="1" applyFill="1" applyAlignment="1"/>
    <xf numFmtId="0" fontId="42" fillId="0" borderId="0" xfId="33" applyFont="1" applyFill="1"/>
    <xf numFmtId="0" fontId="43" fillId="0" borderId="0" xfId="33" applyFont="1" applyFill="1"/>
    <xf numFmtId="0" fontId="7" fillId="46" borderId="0" xfId="28" applyFill="1" applyAlignment="1" applyProtection="1">
      <alignment vertical="center"/>
    </xf>
    <xf numFmtId="0" fontId="0" fillId="46" borderId="0" xfId="0" applyFill="1">
      <alignment vertical="center"/>
    </xf>
    <xf numFmtId="0" fontId="15" fillId="46" borderId="0" xfId="0" applyFont="1" applyFill="1">
      <alignment vertical="center"/>
    </xf>
    <xf numFmtId="49" fontId="32" fillId="46" borderId="0" xfId="33" applyNumberFormat="1" applyFont="1" applyFill="1" applyBorder="1" applyAlignment="1">
      <alignment horizontal="left" vertical="center"/>
    </xf>
    <xf numFmtId="0" fontId="15" fillId="46" borderId="95" xfId="0" applyFont="1" applyFill="1" applyBorder="1">
      <alignment vertical="center"/>
    </xf>
    <xf numFmtId="0" fontId="54" fillId="46" borderId="95" xfId="0" applyFont="1" applyFill="1" applyBorder="1" applyAlignment="1">
      <alignment horizontal="left" vertical="top" wrapText="1"/>
    </xf>
    <xf numFmtId="0" fontId="15" fillId="46" borderId="0" xfId="0" applyFont="1" applyFill="1" applyBorder="1">
      <alignment vertical="center"/>
    </xf>
    <xf numFmtId="207" fontId="15" fillId="46" borderId="0" xfId="0" applyNumberFormat="1" applyFont="1" applyFill="1" applyBorder="1">
      <alignment vertical="center"/>
    </xf>
    <xf numFmtId="0" fontId="15" fillId="46" borderId="122" xfId="0" applyFont="1" applyFill="1" applyBorder="1">
      <alignment vertical="center"/>
    </xf>
    <xf numFmtId="0" fontId="15" fillId="20" borderId="0" xfId="0" applyFont="1" applyFill="1">
      <alignment vertical="center"/>
    </xf>
    <xf numFmtId="0" fontId="0" fillId="20" borderId="0" xfId="0" applyFill="1">
      <alignment vertical="center"/>
    </xf>
    <xf numFmtId="0" fontId="15" fillId="20" borderId="95" xfId="0" applyFont="1" applyFill="1" applyBorder="1">
      <alignment vertical="center"/>
    </xf>
    <xf numFmtId="0" fontId="15" fillId="20" borderId="95" xfId="0" applyFont="1" applyFill="1" applyBorder="1" applyAlignment="1">
      <alignment vertical="center" wrapText="1"/>
    </xf>
    <xf numFmtId="206" fontId="15" fillId="20" borderId="95" xfId="0" applyNumberFormat="1" applyFont="1" applyFill="1" applyBorder="1" applyAlignment="1">
      <alignment vertical="center" wrapText="1"/>
    </xf>
    <xf numFmtId="0" fontId="15" fillId="56" borderId="0" xfId="0" applyFont="1" applyFill="1">
      <alignment vertical="center"/>
    </xf>
    <xf numFmtId="0" fontId="0" fillId="56" borderId="0" xfId="0" applyFill="1">
      <alignment vertical="center"/>
    </xf>
    <xf numFmtId="0" fontId="15" fillId="56" borderId="95" xfId="0" applyFont="1" applyFill="1" applyBorder="1">
      <alignment vertical="center"/>
    </xf>
    <xf numFmtId="0" fontId="15" fillId="56" borderId="95" xfId="0" applyFont="1" applyFill="1" applyBorder="1" applyAlignment="1">
      <alignment vertical="center" wrapText="1"/>
    </xf>
    <xf numFmtId="206" fontId="15" fillId="56" borderId="95" xfId="0" applyNumberFormat="1" applyFont="1" applyFill="1" applyBorder="1" applyAlignment="1">
      <alignment vertical="center" wrapText="1"/>
    </xf>
    <xf numFmtId="0" fontId="7" fillId="22" borderId="0" xfId="28" quotePrefix="1" applyFill="1" applyAlignment="1" applyProtection="1">
      <alignment vertical="center"/>
    </xf>
    <xf numFmtId="0" fontId="0" fillId="22" borderId="0" xfId="0" applyFill="1">
      <alignment vertical="center"/>
    </xf>
    <xf numFmtId="0" fontId="15" fillId="22" borderId="0" xfId="0" applyFont="1" applyFill="1">
      <alignment vertical="center"/>
    </xf>
    <xf numFmtId="205" fontId="15" fillId="22" borderId="0" xfId="0" applyNumberFormat="1" applyFont="1" applyFill="1">
      <alignment vertical="center"/>
    </xf>
    <xf numFmtId="0" fontId="42" fillId="22" borderId="0" xfId="33" applyFont="1" applyFill="1" applyAlignment="1">
      <alignment wrapText="1"/>
    </xf>
    <xf numFmtId="0" fontId="15" fillId="22" borderId="122" xfId="0" applyFont="1" applyFill="1" applyBorder="1">
      <alignment vertical="center"/>
    </xf>
    <xf numFmtId="205" fontId="15" fillId="22" borderId="122" xfId="0" applyNumberFormat="1" applyFont="1" applyFill="1" applyBorder="1">
      <alignment vertical="center"/>
    </xf>
    <xf numFmtId="0" fontId="15" fillId="22" borderId="0" xfId="0" applyFont="1" applyFill="1" applyBorder="1">
      <alignment vertical="center"/>
    </xf>
    <xf numFmtId="205" fontId="15" fillId="22" borderId="0" xfId="0" applyNumberFormat="1" applyFont="1" applyFill="1" applyBorder="1">
      <alignment vertical="center"/>
    </xf>
    <xf numFmtId="0" fontId="42" fillId="22" borderId="0" xfId="33" applyFont="1" applyFill="1"/>
    <xf numFmtId="0" fontId="43" fillId="22" borderId="0" xfId="33" applyFont="1" applyFill="1" applyAlignment="1">
      <alignment wrapText="1"/>
    </xf>
    <xf numFmtId="206" fontId="15" fillId="20" borderId="0" xfId="0" applyNumberFormat="1" applyFont="1" applyFill="1" applyBorder="1">
      <alignment vertical="center"/>
    </xf>
    <xf numFmtId="0" fontId="62" fillId="20" borderId="0" xfId="33" applyFont="1" applyFill="1" applyAlignment="1">
      <alignment vertical="top" wrapText="1"/>
    </xf>
    <xf numFmtId="0" fontId="61" fillId="0" borderId="0" xfId="33" applyFont="1" applyFill="1" applyAlignment="1"/>
    <xf numFmtId="0" fontId="61" fillId="0" borderId="0" xfId="33" applyFont="1" applyFill="1" applyAlignment="1">
      <alignment vertical="top" wrapText="1"/>
    </xf>
    <xf numFmtId="0" fontId="7" fillId="20" borderId="0" xfId="28" applyFill="1" applyAlignment="1" applyProtection="1">
      <alignment vertical="center"/>
    </xf>
    <xf numFmtId="0" fontId="49" fillId="20" borderId="0" xfId="0" applyFont="1" applyFill="1" applyAlignment="1">
      <alignment vertical="center" wrapText="1"/>
    </xf>
    <xf numFmtId="0" fontId="15" fillId="20" borderId="122" xfId="0" applyFont="1" applyFill="1" applyBorder="1">
      <alignment vertical="center"/>
    </xf>
    <xf numFmtId="206" fontId="15" fillId="20" borderId="122" xfId="0" applyNumberFormat="1" applyFont="1" applyFill="1" applyBorder="1">
      <alignment vertical="center"/>
    </xf>
    <xf numFmtId="0" fontId="42" fillId="20" borderId="0" xfId="0" applyFont="1" applyFill="1" applyAlignment="1">
      <alignment vertical="center" wrapText="1"/>
    </xf>
    <xf numFmtId="0" fontId="15" fillId="20" borderId="0" xfId="0" applyFont="1" applyFill="1" applyBorder="1">
      <alignment vertical="center"/>
    </xf>
    <xf numFmtId="0" fontId="49" fillId="20" borderId="0" xfId="0" applyFont="1" applyFill="1">
      <alignment vertical="center"/>
    </xf>
    <xf numFmtId="0" fontId="15" fillId="22" borderId="95" xfId="0" applyFont="1" applyFill="1" applyBorder="1" applyAlignment="1">
      <alignment vertical="center" wrapText="1"/>
    </xf>
    <xf numFmtId="206" fontId="15" fillId="22" borderId="95" xfId="0" applyNumberFormat="1" applyFont="1" applyFill="1" applyBorder="1" applyAlignment="1">
      <alignment vertical="center" wrapText="1"/>
    </xf>
    <xf numFmtId="0" fontId="7" fillId="57" borderId="0" xfId="28" applyFill="1" applyAlignment="1" applyProtection="1">
      <alignment vertical="center"/>
    </xf>
    <xf numFmtId="0" fontId="0" fillId="57" borderId="0" xfId="0" applyFill="1">
      <alignment vertical="center"/>
    </xf>
    <xf numFmtId="0" fontId="15" fillId="57" borderId="0" xfId="0" applyFont="1" applyFill="1">
      <alignment vertical="center"/>
    </xf>
    <xf numFmtId="206" fontId="15" fillId="57" borderId="0" xfId="0" applyNumberFormat="1" applyFont="1" applyFill="1">
      <alignment vertical="center"/>
    </xf>
    <xf numFmtId="0" fontId="15" fillId="57" borderId="95" xfId="0" applyFont="1" applyFill="1" applyBorder="1">
      <alignment vertical="center"/>
    </xf>
    <xf numFmtId="0" fontId="15" fillId="57" borderId="95" xfId="0" applyFont="1" applyFill="1" applyBorder="1" applyAlignment="1">
      <alignment vertical="center" wrapText="1"/>
    </xf>
    <xf numFmtId="206" fontId="15" fillId="57" borderId="95" xfId="0" applyNumberFormat="1" applyFont="1" applyFill="1" applyBorder="1" applyAlignment="1">
      <alignment vertical="center" wrapText="1"/>
    </xf>
    <xf numFmtId="0" fontId="22" fillId="57" borderId="0" xfId="33" applyFont="1" applyFill="1"/>
    <xf numFmtId="0" fontId="15" fillId="57" borderId="122" xfId="0" applyFont="1" applyFill="1" applyBorder="1">
      <alignment vertical="center"/>
    </xf>
    <xf numFmtId="206" fontId="15" fillId="57" borderId="122" xfId="0" applyNumberFormat="1" applyFont="1" applyFill="1" applyBorder="1">
      <alignment vertical="center"/>
    </xf>
    <xf numFmtId="0" fontId="22" fillId="57" borderId="0" xfId="33" applyFont="1" applyFill="1" applyAlignment="1">
      <alignment wrapText="1"/>
    </xf>
    <xf numFmtId="177" fontId="10" fillId="29" borderId="9" xfId="33" applyNumberFormat="1" applyFont="1" applyFill="1" applyBorder="1" applyAlignment="1">
      <alignment vertical="center"/>
    </xf>
    <xf numFmtId="38" fontId="10" fillId="44" borderId="1" xfId="29" applyNumberFormat="1" applyFont="1" applyFill="1" applyBorder="1" applyAlignment="1">
      <alignment horizontal="right" vertical="center"/>
    </xf>
    <xf numFmtId="10" fontId="10" fillId="44" borderId="1" xfId="26" applyNumberFormat="1" applyFont="1" applyFill="1" applyBorder="1" applyAlignment="1">
      <alignment vertical="center"/>
    </xf>
    <xf numFmtId="38" fontId="10" fillId="22" borderId="1" xfId="29" applyNumberFormat="1" applyFont="1" applyFill="1" applyBorder="1" applyAlignment="1">
      <alignment horizontal="right" vertical="center"/>
    </xf>
    <xf numFmtId="10" fontId="10" fillId="22" borderId="1" xfId="26" applyNumberFormat="1" applyFont="1" applyFill="1" applyBorder="1" applyAlignment="1">
      <alignment vertical="center"/>
    </xf>
    <xf numFmtId="38" fontId="10" fillId="22" borderId="1" xfId="29" applyFont="1" applyFill="1" applyBorder="1" applyAlignment="1">
      <alignment horizontal="right" vertical="center"/>
    </xf>
    <xf numFmtId="38" fontId="10" fillId="44" borderId="1" xfId="29" applyFont="1" applyFill="1" applyBorder="1" applyAlignment="1">
      <alignment horizontal="right" vertical="center"/>
    </xf>
    <xf numFmtId="177" fontId="53" fillId="8" borderId="1" xfId="33" applyNumberFormat="1" applyFont="1" applyFill="1" applyBorder="1" applyAlignment="1">
      <alignment vertical="center"/>
    </xf>
    <xf numFmtId="184" fontId="53" fillId="8" borderId="1" xfId="33" applyNumberFormat="1" applyFont="1" applyFill="1" applyBorder="1" applyAlignment="1">
      <alignment vertical="center"/>
    </xf>
    <xf numFmtId="190" fontId="10" fillId="8" borderId="1" xfId="26" applyNumberFormat="1" applyFont="1" applyFill="1" applyBorder="1" applyAlignment="1">
      <alignment vertical="center"/>
    </xf>
    <xf numFmtId="190" fontId="10" fillId="29" borderId="1" xfId="26" applyNumberFormat="1" applyFont="1" applyFill="1" applyBorder="1" applyAlignment="1">
      <alignment vertical="center"/>
    </xf>
    <xf numFmtId="190" fontId="10" fillId="52" borderId="1" xfId="26" applyNumberFormat="1" applyFont="1" applyFill="1" applyBorder="1" applyAlignment="1">
      <alignment horizontal="right" vertical="center"/>
    </xf>
    <xf numFmtId="190" fontId="10" fillId="44" borderId="4" xfId="26" applyNumberFormat="1" applyFont="1" applyFill="1" applyBorder="1" applyAlignment="1">
      <alignment vertical="center"/>
    </xf>
    <xf numFmtId="190" fontId="10" fillId="29" borderId="9" xfId="26" applyNumberFormat="1" applyFont="1" applyFill="1" applyBorder="1" applyAlignment="1">
      <alignment vertical="center"/>
    </xf>
    <xf numFmtId="0" fontId="50" fillId="29" borderId="0" xfId="32" applyFont="1" applyFill="1"/>
    <xf numFmtId="0" fontId="10" fillId="8" borderId="1" xfId="33" applyFont="1" applyFill="1" applyBorder="1" applyAlignment="1">
      <alignment vertical="center"/>
    </xf>
    <xf numFmtId="0" fontId="10" fillId="8" borderId="9" xfId="33" applyFont="1" applyFill="1" applyBorder="1" applyAlignment="1">
      <alignment vertical="center"/>
    </xf>
    <xf numFmtId="0" fontId="10" fillId="8" borderId="4" xfId="33" applyFont="1" applyFill="1" applyBorder="1" applyAlignment="1">
      <alignment vertical="center"/>
    </xf>
    <xf numFmtId="0" fontId="10" fillId="8" borderId="1" xfId="33" applyFont="1" applyFill="1" applyBorder="1"/>
    <xf numFmtId="0" fontId="50" fillId="8" borderId="0" xfId="33" applyFont="1" applyFill="1" applyAlignment="1">
      <alignment vertical="center"/>
    </xf>
    <xf numFmtId="0" fontId="10" fillId="29" borderId="45" xfId="33" applyFont="1" applyFill="1" applyBorder="1" applyAlignment="1">
      <alignment vertical="center" wrapText="1"/>
    </xf>
    <xf numFmtId="0" fontId="10" fillId="29" borderId="22" xfId="33" applyFont="1" applyFill="1" applyBorder="1" applyAlignment="1">
      <alignment vertical="center" wrapText="1"/>
    </xf>
    <xf numFmtId="0" fontId="10" fillId="29" borderId="117" xfId="33" applyFont="1" applyFill="1" applyBorder="1" applyAlignment="1">
      <alignment vertical="center" wrapText="1"/>
    </xf>
    <xf numFmtId="0" fontId="50" fillId="29" borderId="0" xfId="33" applyFont="1" applyFill="1" applyAlignment="1">
      <alignment vertical="center"/>
    </xf>
    <xf numFmtId="0" fontId="65" fillId="8" borderId="0" xfId="33" applyFont="1" applyFill="1" applyAlignment="1">
      <alignment vertical="center"/>
    </xf>
    <xf numFmtId="0" fontId="10" fillId="8" borderId="0" xfId="33" applyFont="1" applyFill="1" applyBorder="1" applyAlignment="1">
      <alignment vertical="center" wrapText="1"/>
    </xf>
    <xf numFmtId="0" fontId="15" fillId="29" borderId="0" xfId="33" applyFont="1" applyFill="1"/>
    <xf numFmtId="0" fontId="15" fillId="8" borderId="0" xfId="33" applyFont="1" applyFill="1"/>
    <xf numFmtId="0" fontId="55" fillId="8" borderId="0" xfId="33" applyFont="1" applyFill="1"/>
    <xf numFmtId="0" fontId="10" fillId="8" borderId="107" xfId="33" applyFont="1" applyFill="1" applyBorder="1" applyAlignment="1">
      <alignment vertical="center"/>
    </xf>
    <xf numFmtId="0" fontId="10" fillId="8" borderId="109" xfId="33" applyFont="1" applyFill="1" applyBorder="1" applyAlignment="1">
      <alignment vertical="center"/>
    </xf>
    <xf numFmtId="181" fontId="15" fillId="29" borderId="0" xfId="33" applyNumberFormat="1" applyFont="1" applyFill="1"/>
    <xf numFmtId="0" fontId="26" fillId="8" borderId="0" xfId="33" applyFont="1" applyFill="1"/>
    <xf numFmtId="0" fontId="15" fillId="29" borderId="0" xfId="33" applyFont="1" applyFill="1" applyAlignment="1"/>
    <xf numFmtId="0" fontId="66" fillId="8" borderId="0" xfId="33" applyFont="1" applyFill="1" applyAlignment="1">
      <alignment vertical="center"/>
    </xf>
    <xf numFmtId="0" fontId="10" fillId="5" borderId="57" xfId="33" applyFont="1" applyFill="1" applyBorder="1" applyAlignment="1">
      <alignment horizontal="left" vertical="center"/>
    </xf>
    <xf numFmtId="0" fontId="10" fillId="5" borderId="14" xfId="33" applyFont="1" applyFill="1" applyBorder="1" applyAlignment="1">
      <alignment horizontal="left" vertical="center"/>
    </xf>
    <xf numFmtId="0" fontId="67" fillId="11" borderId="35" xfId="33" applyFont="1" applyFill="1" applyBorder="1" applyAlignment="1">
      <alignment vertical="center"/>
    </xf>
    <xf numFmtId="0" fontId="17" fillId="11" borderId="37" xfId="33" applyFont="1" applyFill="1" applyBorder="1" applyAlignment="1">
      <alignment horizontal="left" vertical="center"/>
    </xf>
    <xf numFmtId="0" fontId="10" fillId="11" borderId="36" xfId="33" applyFont="1" applyFill="1" applyBorder="1" applyAlignment="1">
      <alignment vertical="center"/>
    </xf>
    <xf numFmtId="0" fontId="17" fillId="20" borderId="44" xfId="33" applyFont="1" applyFill="1" applyBorder="1" applyAlignment="1">
      <alignment vertical="center"/>
    </xf>
    <xf numFmtId="0" fontId="17" fillId="20" borderId="20" xfId="33" applyFont="1" applyFill="1" applyBorder="1" applyAlignment="1">
      <alignment vertical="center"/>
    </xf>
    <xf numFmtId="0" fontId="10" fillId="3" borderId="20" xfId="33" applyFont="1" applyFill="1" applyBorder="1" applyAlignment="1">
      <alignment vertical="center"/>
    </xf>
    <xf numFmtId="0" fontId="10" fillId="20" borderId="52" xfId="33" applyFont="1" applyFill="1" applyBorder="1" applyAlignment="1">
      <alignment vertical="center"/>
    </xf>
    <xf numFmtId="0" fontId="10" fillId="20" borderId="4" xfId="33" applyFont="1" applyFill="1" applyBorder="1" applyAlignment="1">
      <alignment vertical="center"/>
    </xf>
    <xf numFmtId="0" fontId="10" fillId="20" borderId="33" xfId="33" applyFont="1" applyFill="1" applyBorder="1" applyAlignment="1">
      <alignment vertical="center"/>
    </xf>
    <xf numFmtId="38" fontId="10" fillId="28" borderId="1" xfId="29" applyNumberFormat="1" applyFont="1" applyFill="1" applyBorder="1" applyAlignment="1">
      <alignment horizontal="right" vertical="center"/>
    </xf>
    <xf numFmtId="0" fontId="17" fillId="9" borderId="44" xfId="33" applyFont="1" applyFill="1" applyBorder="1" applyAlignment="1">
      <alignment vertical="center"/>
    </xf>
    <xf numFmtId="0" fontId="10" fillId="9" borderId="20" xfId="33" applyFont="1" applyFill="1" applyBorder="1" applyAlignment="1">
      <alignment vertical="center"/>
    </xf>
    <xf numFmtId="0" fontId="10" fillId="46" borderId="11" xfId="33" applyFont="1" applyFill="1" applyBorder="1" applyAlignment="1">
      <alignment vertical="center"/>
    </xf>
    <xf numFmtId="0" fontId="10" fillId="8" borderId="52" xfId="33" applyFont="1" applyFill="1" applyBorder="1" applyAlignment="1">
      <alignment vertical="center"/>
    </xf>
    <xf numFmtId="0" fontId="10" fillId="46" borderId="4" xfId="33" applyFont="1" applyFill="1" applyBorder="1" applyAlignment="1">
      <alignment vertical="center"/>
    </xf>
    <xf numFmtId="0" fontId="10" fillId="46" borderId="52" xfId="33" applyFont="1" applyFill="1" applyBorder="1" applyAlignment="1">
      <alignment vertical="center"/>
    </xf>
    <xf numFmtId="0" fontId="10" fillId="46" borderId="1" xfId="33" applyFont="1" applyFill="1" applyBorder="1" applyAlignment="1">
      <alignment vertical="center"/>
    </xf>
    <xf numFmtId="0" fontId="17" fillId="48" borderId="44" xfId="33" applyFont="1" applyFill="1" applyBorder="1" applyAlignment="1">
      <alignment vertical="center"/>
    </xf>
    <xf numFmtId="0" fontId="10" fillId="48" borderId="20" xfId="33" applyFont="1" applyFill="1" applyBorder="1" applyAlignment="1">
      <alignment vertical="center"/>
    </xf>
    <xf numFmtId="0" fontId="10" fillId="48" borderId="32" xfId="33" applyFont="1" applyFill="1" applyBorder="1" applyAlignment="1">
      <alignment vertical="center"/>
    </xf>
    <xf numFmtId="0" fontId="17" fillId="10" borderId="44" xfId="33" applyFont="1" applyFill="1" applyBorder="1" applyAlignment="1">
      <alignment vertical="center"/>
    </xf>
    <xf numFmtId="0" fontId="10" fillId="10" borderId="52" xfId="33" applyFont="1" applyFill="1" applyBorder="1" applyAlignment="1">
      <alignment vertical="center"/>
    </xf>
    <xf numFmtId="0" fontId="10" fillId="46" borderId="101" xfId="33" applyFont="1" applyFill="1" applyBorder="1" applyAlignment="1">
      <alignment vertical="center"/>
    </xf>
    <xf numFmtId="0" fontId="10" fillId="10" borderId="20" xfId="33" applyFont="1" applyFill="1" applyBorder="1" applyAlignment="1">
      <alignment vertical="center"/>
    </xf>
    <xf numFmtId="0" fontId="10" fillId="46" borderId="22" xfId="33" applyFont="1" applyFill="1" applyBorder="1" applyAlignment="1">
      <alignment vertical="center"/>
    </xf>
    <xf numFmtId="0" fontId="17" fillId="4" borderId="44" xfId="33" applyFont="1" applyFill="1" applyBorder="1" applyAlignment="1">
      <alignment vertical="center"/>
    </xf>
    <xf numFmtId="0" fontId="17" fillId="4" borderId="52" xfId="33" applyFont="1" applyFill="1" applyBorder="1" applyAlignment="1">
      <alignment vertical="center"/>
    </xf>
    <xf numFmtId="1" fontId="68" fillId="8" borderId="45" xfId="0" applyNumberFormat="1" applyFont="1" applyFill="1" applyBorder="1" applyAlignment="1" applyProtection="1">
      <alignment horizontal="left" vertical="center" indent="1"/>
    </xf>
    <xf numFmtId="0" fontId="17" fillId="8" borderId="119" xfId="33" applyFont="1" applyFill="1" applyBorder="1" applyAlignment="1">
      <alignment vertical="center"/>
    </xf>
    <xf numFmtId="1" fontId="68" fillId="8" borderId="22" xfId="0" applyNumberFormat="1" applyFont="1" applyFill="1" applyBorder="1" applyAlignment="1" applyProtection="1">
      <alignment horizontal="left" vertical="center" indent="1"/>
    </xf>
    <xf numFmtId="0" fontId="17" fillId="8" borderId="97" xfId="33" applyFont="1" applyFill="1" applyBorder="1" applyAlignment="1">
      <alignment vertical="center"/>
    </xf>
    <xf numFmtId="0" fontId="17" fillId="4" borderId="43" xfId="33" applyFont="1" applyFill="1" applyBorder="1" applyAlignment="1">
      <alignment vertical="center"/>
    </xf>
    <xf numFmtId="0" fontId="10" fillId="8" borderId="156" xfId="33" applyFont="1" applyFill="1" applyBorder="1" applyAlignment="1">
      <alignment vertical="center"/>
    </xf>
    <xf numFmtId="0" fontId="17" fillId="8" borderId="98" xfId="33" applyFont="1" applyFill="1" applyBorder="1" applyAlignment="1">
      <alignment vertical="center"/>
    </xf>
    <xf numFmtId="0" fontId="10" fillId="20" borderId="21" xfId="33" applyFont="1" applyFill="1" applyBorder="1" applyAlignment="1">
      <alignment vertical="center"/>
    </xf>
    <xf numFmtId="0" fontId="10" fillId="29" borderId="72" xfId="33" applyFont="1" applyFill="1" applyBorder="1" applyAlignment="1">
      <alignment vertical="center"/>
    </xf>
    <xf numFmtId="0" fontId="17" fillId="23" borderId="20" xfId="33" applyFont="1" applyFill="1" applyBorder="1" applyAlignment="1">
      <alignment vertical="center"/>
    </xf>
    <xf numFmtId="0" fontId="10" fillId="23" borderId="52" xfId="33" applyFont="1" applyFill="1" applyBorder="1" applyAlignment="1">
      <alignment vertical="center"/>
    </xf>
    <xf numFmtId="0" fontId="10" fillId="23" borderId="4" xfId="33" applyFont="1" applyFill="1" applyBorder="1" applyAlignment="1">
      <alignment vertical="center"/>
    </xf>
    <xf numFmtId="0" fontId="17" fillId="25" borderId="33" xfId="33" applyFont="1" applyFill="1" applyBorder="1" applyAlignment="1">
      <alignment vertical="center"/>
    </xf>
    <xf numFmtId="0" fontId="10" fillId="25" borderId="21" xfId="33" applyFont="1" applyFill="1" applyBorder="1" applyAlignment="1">
      <alignment vertical="center"/>
    </xf>
    <xf numFmtId="0" fontId="17" fillId="43" borderId="113" xfId="33" applyFont="1" applyFill="1" applyBorder="1" applyAlignment="1">
      <alignment vertical="center"/>
    </xf>
    <xf numFmtId="0" fontId="10" fillId="43" borderId="98" xfId="33" applyFont="1" applyFill="1" applyBorder="1" applyAlignment="1">
      <alignment vertical="center"/>
    </xf>
    <xf numFmtId="0" fontId="17" fillId="12" borderId="42" xfId="33" applyFont="1" applyFill="1" applyBorder="1" applyAlignment="1">
      <alignment vertical="center"/>
    </xf>
    <xf numFmtId="0" fontId="17" fillId="12" borderId="38" xfId="33" applyFont="1" applyFill="1" applyBorder="1" applyAlignment="1">
      <alignment vertical="center"/>
    </xf>
    <xf numFmtId="0" fontId="10" fillId="29" borderId="114" xfId="33" applyFont="1" applyFill="1" applyBorder="1" applyAlignment="1">
      <alignment vertical="center"/>
    </xf>
    <xf numFmtId="0" fontId="10" fillId="29" borderId="115" xfId="33" applyFont="1" applyFill="1" applyBorder="1" applyAlignment="1">
      <alignment vertical="center"/>
    </xf>
    <xf numFmtId="0" fontId="17" fillId="50" borderId="37" xfId="33" applyFont="1" applyFill="1" applyBorder="1" applyAlignment="1">
      <alignment vertical="center"/>
    </xf>
    <xf numFmtId="0" fontId="17" fillId="50" borderId="67" xfId="33" applyFont="1" applyFill="1" applyBorder="1" applyAlignment="1">
      <alignment vertical="center" wrapText="1"/>
    </xf>
    <xf numFmtId="0" fontId="17" fillId="44" borderId="44" xfId="33" applyFont="1" applyFill="1" applyBorder="1" applyAlignment="1">
      <alignment vertical="center"/>
    </xf>
    <xf numFmtId="0" fontId="10" fillId="44" borderId="20" xfId="33" applyFont="1" applyFill="1" applyBorder="1" applyAlignment="1">
      <alignment vertical="center"/>
    </xf>
    <xf numFmtId="0" fontId="10" fillId="29" borderId="96" xfId="33" applyFont="1" applyFill="1" applyBorder="1" applyAlignment="1">
      <alignment vertical="center"/>
    </xf>
    <xf numFmtId="0" fontId="10" fillId="44" borderId="32" xfId="33" applyFont="1" applyFill="1" applyBorder="1" applyAlignment="1">
      <alignment vertical="center"/>
    </xf>
    <xf numFmtId="0" fontId="10" fillId="29" borderId="24" xfId="33" applyFont="1" applyFill="1" applyBorder="1" applyAlignment="1">
      <alignment vertical="center"/>
    </xf>
    <xf numFmtId="0" fontId="10" fillId="29" borderId="126" xfId="33" applyFont="1" applyFill="1" applyBorder="1" applyAlignment="1">
      <alignment vertical="center"/>
    </xf>
    <xf numFmtId="0" fontId="17" fillId="11" borderId="38" xfId="33" applyFont="1" applyFill="1" applyBorder="1" applyAlignment="1">
      <alignment horizontal="center" vertical="center"/>
    </xf>
    <xf numFmtId="0" fontId="17" fillId="20" borderId="95" xfId="33" applyFont="1" applyFill="1" applyBorder="1" applyAlignment="1">
      <alignment vertical="center"/>
    </xf>
    <xf numFmtId="0" fontId="10" fillId="3" borderId="21" xfId="33" applyFont="1" applyFill="1" applyBorder="1" applyAlignment="1">
      <alignment vertical="center" wrapText="1"/>
    </xf>
    <xf numFmtId="0" fontId="10" fillId="8" borderId="52" xfId="33" applyFont="1" applyFill="1" applyBorder="1" applyAlignment="1">
      <alignment vertical="center" wrapText="1"/>
    </xf>
    <xf numFmtId="0" fontId="10" fillId="8" borderId="101" xfId="33" applyFont="1" applyFill="1" applyBorder="1" applyAlignment="1">
      <alignment vertical="center" wrapText="1"/>
    </xf>
    <xf numFmtId="0" fontId="17" fillId="9" borderId="95" xfId="33" applyFont="1" applyFill="1" applyBorder="1" applyAlignment="1">
      <alignment vertical="center"/>
    </xf>
    <xf numFmtId="0" fontId="10" fillId="9" borderId="49" xfId="33" applyFont="1" applyFill="1" applyBorder="1" applyAlignment="1">
      <alignment vertical="center" wrapText="1"/>
    </xf>
    <xf numFmtId="0" fontId="10" fillId="8" borderId="19" xfId="33" applyFont="1" applyFill="1" applyBorder="1" applyAlignment="1">
      <alignment vertical="center" wrapText="1"/>
    </xf>
    <xf numFmtId="0" fontId="17" fillId="48" borderId="95" xfId="33" applyFont="1" applyFill="1" applyBorder="1" applyAlignment="1">
      <alignment vertical="center"/>
    </xf>
    <xf numFmtId="0" fontId="10" fillId="48" borderId="49" xfId="33" applyFont="1" applyFill="1" applyBorder="1" applyAlignment="1">
      <alignment vertical="center" wrapText="1"/>
    </xf>
    <xf numFmtId="0" fontId="17" fillId="10" borderId="95" xfId="33" applyFont="1" applyFill="1" applyBorder="1" applyAlignment="1">
      <alignment vertical="center"/>
    </xf>
    <xf numFmtId="0" fontId="17" fillId="10" borderId="21" xfId="33" applyFont="1" applyFill="1" applyBorder="1" applyAlignment="1">
      <alignment vertical="center" wrapText="1"/>
    </xf>
    <xf numFmtId="0" fontId="17" fillId="10" borderId="20" xfId="33" applyFont="1" applyFill="1" applyBorder="1" applyAlignment="1">
      <alignment vertical="center"/>
    </xf>
    <xf numFmtId="0" fontId="17" fillId="4" borderId="95" xfId="33" applyFont="1" applyFill="1" applyBorder="1" applyAlignment="1">
      <alignment vertical="center"/>
    </xf>
    <xf numFmtId="0" fontId="10" fillId="20" borderId="44" xfId="33" applyFont="1" applyFill="1" applyBorder="1" applyAlignment="1">
      <alignment vertical="center"/>
    </xf>
    <xf numFmtId="0" fontId="10" fillId="23" borderId="98" xfId="33" applyFont="1" applyFill="1" applyBorder="1" applyAlignment="1">
      <alignment vertical="center" wrapText="1"/>
    </xf>
    <xf numFmtId="0" fontId="17" fillId="12" borderId="38" xfId="33" applyFont="1" applyFill="1" applyBorder="1" applyAlignment="1">
      <alignment vertical="center" wrapText="1"/>
    </xf>
    <xf numFmtId="0" fontId="10" fillId="29" borderId="71" xfId="33" applyFont="1" applyFill="1" applyBorder="1" applyAlignment="1">
      <alignment vertical="center" wrapText="1"/>
    </xf>
    <xf numFmtId="0" fontId="10" fillId="29" borderId="87" xfId="33" applyFont="1" applyFill="1" applyBorder="1" applyAlignment="1">
      <alignment vertical="center"/>
    </xf>
    <xf numFmtId="0" fontId="10" fillId="29" borderId="130" xfId="33" applyFont="1" applyFill="1" applyBorder="1" applyAlignment="1">
      <alignment vertical="center"/>
    </xf>
    <xf numFmtId="0" fontId="10" fillId="29" borderId="75" xfId="33" applyFont="1" applyFill="1" applyBorder="1" applyAlignment="1">
      <alignment vertical="center" wrapText="1"/>
    </xf>
    <xf numFmtId="0" fontId="10" fillId="5" borderId="1" xfId="33" applyFont="1" applyFill="1" applyBorder="1" applyAlignment="1">
      <alignment horizontal="left" vertical="center"/>
    </xf>
    <xf numFmtId="0" fontId="53" fillId="8" borderId="1" xfId="33" applyFont="1" applyFill="1" applyBorder="1" applyAlignment="1">
      <alignment vertical="center"/>
    </xf>
    <xf numFmtId="0" fontId="70" fillId="8" borderId="0" xfId="33" applyFont="1" applyFill="1" applyAlignment="1">
      <alignment vertical="center"/>
    </xf>
    <xf numFmtId="0" fontId="70" fillId="29" borderId="0" xfId="33" applyFont="1" applyFill="1" applyAlignment="1">
      <alignment vertical="center"/>
    </xf>
    <xf numFmtId="0" fontId="38" fillId="8" borderId="0" xfId="33" applyFont="1" applyFill="1" applyAlignment="1">
      <alignment horizontal="center" vertical="center"/>
    </xf>
    <xf numFmtId="0" fontId="71" fillId="29" borderId="0" xfId="33" applyFont="1" applyFill="1" applyBorder="1" applyAlignment="1">
      <alignment vertical="center"/>
    </xf>
    <xf numFmtId="0" fontId="10" fillId="3" borderId="21" xfId="33" applyFont="1" applyFill="1" applyBorder="1" applyAlignment="1">
      <alignment vertical="center"/>
    </xf>
    <xf numFmtId="0" fontId="10" fillId="8" borderId="11" xfId="33" applyFont="1" applyFill="1" applyBorder="1" applyAlignment="1">
      <alignment vertical="center"/>
    </xf>
    <xf numFmtId="0" fontId="10" fillId="8" borderId="22" xfId="33" applyFont="1" applyFill="1" applyBorder="1" applyAlignment="1">
      <alignment vertical="center"/>
    </xf>
    <xf numFmtId="0" fontId="10" fillId="8" borderId="101" xfId="33" applyFont="1" applyFill="1" applyBorder="1" applyAlignment="1">
      <alignment vertical="center"/>
    </xf>
    <xf numFmtId="0" fontId="10" fillId="9" borderId="49" xfId="33" applyFont="1" applyFill="1" applyBorder="1" applyAlignment="1">
      <alignment vertical="center"/>
    </xf>
    <xf numFmtId="0" fontId="10" fillId="8" borderId="45" xfId="33" applyFont="1" applyFill="1" applyBorder="1" applyAlignment="1">
      <alignment vertical="center"/>
    </xf>
    <xf numFmtId="0" fontId="10" fillId="8" borderId="19" xfId="33" applyFont="1" applyFill="1" applyBorder="1" applyAlignment="1">
      <alignment vertical="center"/>
    </xf>
    <xf numFmtId="0" fontId="10" fillId="9" borderId="52" xfId="33" applyFont="1" applyFill="1" applyBorder="1" applyAlignment="1">
      <alignment vertical="center"/>
    </xf>
    <xf numFmtId="0" fontId="10" fillId="8" borderId="24" xfId="33" applyFont="1" applyFill="1" applyBorder="1" applyAlignment="1">
      <alignment vertical="center"/>
    </xf>
    <xf numFmtId="0" fontId="10" fillId="48" borderId="49" xfId="33" applyFont="1" applyFill="1" applyBorder="1" applyAlignment="1">
      <alignment vertical="center"/>
    </xf>
    <xf numFmtId="0" fontId="17" fillId="10" borderId="21" xfId="33" applyFont="1" applyFill="1" applyBorder="1" applyAlignment="1">
      <alignment vertical="center"/>
    </xf>
    <xf numFmtId="0" fontId="10" fillId="20" borderId="49" xfId="33" applyFont="1" applyFill="1" applyBorder="1" applyAlignment="1">
      <alignment vertical="center"/>
    </xf>
    <xf numFmtId="0" fontId="10" fillId="23" borderId="98" xfId="33" applyFont="1" applyFill="1" applyBorder="1" applyAlignment="1">
      <alignment vertical="center"/>
    </xf>
    <xf numFmtId="0" fontId="17" fillId="50" borderId="67" xfId="33" applyFont="1" applyFill="1" applyBorder="1" applyAlignment="1">
      <alignment vertical="center"/>
    </xf>
    <xf numFmtId="0" fontId="10" fillId="0" borderId="130" xfId="33" applyFont="1" applyFill="1" applyBorder="1" applyAlignment="1">
      <alignment vertical="center"/>
    </xf>
    <xf numFmtId="0" fontId="10" fillId="29" borderId="75" xfId="33" applyFont="1" applyFill="1" applyBorder="1" applyAlignment="1">
      <alignment vertical="center"/>
    </xf>
    <xf numFmtId="0" fontId="10" fillId="29" borderId="0" xfId="33" applyFont="1" applyFill="1" applyAlignment="1"/>
    <xf numFmtId="0" fontId="65" fillId="8" borderId="0" xfId="32" applyFont="1" applyFill="1" applyAlignment="1">
      <alignment vertical="center"/>
    </xf>
    <xf numFmtId="0" fontId="10" fillId="24" borderId="57" xfId="33" applyFont="1" applyFill="1" applyBorder="1" applyAlignment="1">
      <alignment horizontal="left" vertical="center"/>
    </xf>
    <xf numFmtId="0" fontId="10" fillId="8" borderId="27" xfId="33" applyFont="1" applyFill="1" applyBorder="1" applyAlignment="1">
      <alignment vertical="center" wrapText="1"/>
    </xf>
    <xf numFmtId="0" fontId="10" fillId="8" borderId="29" xfId="33" applyFont="1" applyFill="1" applyBorder="1" applyAlignment="1">
      <alignment vertical="center" wrapText="1"/>
    </xf>
    <xf numFmtId="0" fontId="10" fillId="8" borderId="18" xfId="33" applyFont="1" applyFill="1" applyBorder="1" applyAlignment="1">
      <alignment vertical="center" wrapText="1"/>
    </xf>
    <xf numFmtId="0" fontId="10" fillId="8" borderId="11" xfId="33" applyFont="1" applyFill="1" applyBorder="1" applyAlignment="1">
      <alignment vertical="center" wrapText="1"/>
    </xf>
    <xf numFmtId="0" fontId="10" fillId="8" borderId="36" xfId="33" applyFont="1" applyFill="1" applyBorder="1" applyAlignment="1">
      <alignment vertical="center"/>
    </xf>
    <xf numFmtId="0" fontId="10" fillId="24" borderId="33" xfId="33" applyFont="1" applyFill="1" applyBorder="1" applyAlignment="1">
      <alignment vertical="center"/>
    </xf>
    <xf numFmtId="0" fontId="10" fillId="24" borderId="21" xfId="33" applyFont="1" applyFill="1" applyBorder="1" applyAlignment="1">
      <alignment horizontal="center" vertical="center"/>
    </xf>
    <xf numFmtId="0" fontId="10" fillId="20" borderId="20" xfId="33" applyFont="1" applyFill="1" applyBorder="1" applyAlignment="1">
      <alignment vertical="center"/>
    </xf>
    <xf numFmtId="0" fontId="10" fillId="21" borderId="44" xfId="33" applyFont="1" applyFill="1" applyBorder="1" applyAlignment="1">
      <alignment vertical="center"/>
    </xf>
    <xf numFmtId="0" fontId="10" fillId="21" borderId="49" xfId="33" applyFont="1" applyFill="1" applyBorder="1" applyAlignment="1">
      <alignment vertical="center"/>
    </xf>
    <xf numFmtId="0" fontId="10" fillId="21" borderId="52" xfId="33" applyFont="1" applyFill="1" applyBorder="1" applyAlignment="1">
      <alignment vertical="center"/>
    </xf>
    <xf numFmtId="0" fontId="10" fillId="21" borderId="20" xfId="33" applyFont="1" applyFill="1" applyBorder="1" applyAlignment="1">
      <alignment vertical="center"/>
    </xf>
    <xf numFmtId="0" fontId="10" fillId="21" borderId="4" xfId="33" applyFont="1" applyFill="1" applyBorder="1" applyAlignment="1">
      <alignment vertical="center"/>
    </xf>
    <xf numFmtId="0" fontId="10" fillId="22" borderId="20" xfId="33" applyFont="1" applyFill="1" applyBorder="1" applyAlignment="1">
      <alignment vertical="center"/>
    </xf>
    <xf numFmtId="0" fontId="10" fillId="22" borderId="98" xfId="33" applyFont="1" applyFill="1" applyBorder="1" applyAlignment="1">
      <alignment vertical="center"/>
    </xf>
    <xf numFmtId="0" fontId="10" fillId="22" borderId="52" xfId="33" applyFont="1" applyFill="1" applyBorder="1" applyAlignment="1">
      <alignment vertical="center"/>
    </xf>
    <xf numFmtId="0" fontId="10" fillId="22" borderId="4" xfId="33" applyFont="1" applyFill="1" applyBorder="1" applyAlignment="1">
      <alignment vertical="center"/>
    </xf>
    <xf numFmtId="0" fontId="10" fillId="44" borderId="98" xfId="33" applyFont="1" applyFill="1" applyBorder="1" applyAlignment="1">
      <alignment vertical="center"/>
    </xf>
    <xf numFmtId="0" fontId="40" fillId="8" borderId="9" xfId="33" applyFont="1" applyFill="1" applyBorder="1" applyAlignment="1">
      <alignment vertical="center"/>
    </xf>
    <xf numFmtId="0" fontId="10" fillId="23" borderId="47" xfId="33" applyFont="1" applyFill="1" applyBorder="1" applyAlignment="1">
      <alignment vertical="center"/>
    </xf>
    <xf numFmtId="0" fontId="10" fillId="21" borderId="98" xfId="33" applyFont="1" applyFill="1" applyBorder="1" applyAlignment="1">
      <alignment vertical="center"/>
    </xf>
    <xf numFmtId="0" fontId="50" fillId="29" borderId="0" xfId="31" applyFont="1" applyFill="1"/>
    <xf numFmtId="0" fontId="10" fillId="24" borderId="33" xfId="31" applyFont="1" applyFill="1" applyBorder="1"/>
    <xf numFmtId="0" fontId="10" fillId="24" borderId="21" xfId="31" applyFont="1" applyFill="1" applyBorder="1"/>
    <xf numFmtId="0" fontId="10" fillId="8" borderId="33" xfId="31" applyFont="1" applyFill="1" applyBorder="1"/>
    <xf numFmtId="0" fontId="10" fillId="8" borderId="21" xfId="31" applyFont="1" applyFill="1" applyBorder="1"/>
    <xf numFmtId="0" fontId="10" fillId="20" borderId="44" xfId="31" applyFont="1" applyFill="1" applyBorder="1" applyAlignment="1">
      <alignment vertical="center"/>
    </xf>
    <xf numFmtId="0" fontId="10" fillId="20" borderId="20" xfId="31" applyFont="1" applyFill="1" applyBorder="1" applyAlignment="1">
      <alignment vertical="center"/>
    </xf>
    <xf numFmtId="0" fontId="10" fillId="19" borderId="44" xfId="31" applyFont="1" applyFill="1" applyBorder="1" applyAlignment="1">
      <alignment vertical="center"/>
    </xf>
    <xf numFmtId="0" fontId="10" fillId="19" borderId="33" xfId="31" applyFont="1" applyFill="1" applyBorder="1" applyAlignment="1">
      <alignment vertical="center"/>
    </xf>
    <xf numFmtId="0" fontId="10" fillId="19" borderId="20" xfId="31" applyFont="1" applyFill="1" applyBorder="1" applyAlignment="1">
      <alignment vertical="center"/>
    </xf>
    <xf numFmtId="0" fontId="10" fillId="20" borderId="32" xfId="31" applyFont="1" applyFill="1" applyBorder="1" applyAlignment="1">
      <alignment vertical="center"/>
    </xf>
    <xf numFmtId="0" fontId="10" fillId="8" borderId="33" xfId="31" applyFont="1" applyFill="1" applyBorder="1" applyAlignment="1">
      <alignment vertical="center"/>
    </xf>
    <xf numFmtId="0" fontId="10" fillId="8" borderId="44" xfId="31" applyFont="1" applyFill="1" applyBorder="1" applyAlignment="1">
      <alignment vertical="center"/>
    </xf>
    <xf numFmtId="0" fontId="10" fillId="8" borderId="1" xfId="31" applyFont="1" applyFill="1" applyBorder="1" applyAlignment="1">
      <alignment vertical="center"/>
    </xf>
    <xf numFmtId="0" fontId="10" fillId="8" borderId="20" xfId="31" applyFont="1" applyFill="1" applyBorder="1" applyAlignment="1">
      <alignment vertical="center"/>
    </xf>
    <xf numFmtId="0" fontId="10" fillId="29" borderId="20" xfId="31" applyFont="1" applyFill="1" applyBorder="1" applyAlignment="1">
      <alignment vertical="center"/>
    </xf>
    <xf numFmtId="0" fontId="10" fillId="8" borderId="21" xfId="31" applyFont="1" applyFill="1" applyBorder="1" applyAlignment="1">
      <alignment vertical="center"/>
    </xf>
    <xf numFmtId="0" fontId="10" fillId="8" borderId="0" xfId="31" applyFont="1" applyFill="1" applyBorder="1"/>
    <xf numFmtId="0" fontId="72" fillId="29" borderId="0" xfId="0" applyFont="1" applyFill="1">
      <alignment vertical="center"/>
    </xf>
    <xf numFmtId="0" fontId="10" fillId="29" borderId="0" xfId="0" applyFont="1" applyFill="1" applyAlignment="1">
      <alignment vertical="center"/>
    </xf>
    <xf numFmtId="0" fontId="74" fillId="49" borderId="48" xfId="0" applyFont="1" applyFill="1" applyBorder="1" applyAlignment="1">
      <alignment vertical="center"/>
    </xf>
    <xf numFmtId="0" fontId="10" fillId="49" borderId="48" xfId="0" applyFont="1" applyFill="1" applyBorder="1" applyAlignment="1">
      <alignment horizontal="center" vertical="center" wrapText="1"/>
    </xf>
    <xf numFmtId="0" fontId="10" fillId="29" borderId="33" xfId="0" applyFont="1" applyFill="1" applyBorder="1">
      <alignment vertical="center"/>
    </xf>
    <xf numFmtId="0" fontId="10" fillId="29" borderId="48" xfId="0" applyFont="1" applyFill="1" applyBorder="1">
      <alignment vertical="center"/>
    </xf>
    <xf numFmtId="0" fontId="10" fillId="29" borderId="21" xfId="0" applyFont="1" applyFill="1" applyBorder="1" applyAlignment="1">
      <alignment vertical="center" wrapText="1"/>
    </xf>
    <xf numFmtId="0" fontId="10" fillId="29" borderId="44" xfId="0" applyFont="1" applyFill="1" applyBorder="1">
      <alignment vertical="center"/>
    </xf>
    <xf numFmtId="0" fontId="10" fillId="29" borderId="95" xfId="0" applyFont="1" applyFill="1" applyBorder="1">
      <alignment vertical="center"/>
    </xf>
    <xf numFmtId="0" fontId="10" fillId="29" borderId="33" xfId="0" applyFont="1" applyFill="1" applyBorder="1" applyAlignment="1">
      <alignment vertical="center"/>
    </xf>
    <xf numFmtId="0" fontId="10" fillId="29" borderId="48" xfId="0" applyFont="1" applyFill="1" applyBorder="1" applyAlignment="1">
      <alignment vertical="center"/>
    </xf>
    <xf numFmtId="0" fontId="10" fillId="29" borderId="85" xfId="0" applyFont="1" applyFill="1" applyBorder="1" applyAlignment="1">
      <alignment vertical="center"/>
    </xf>
    <xf numFmtId="0" fontId="10" fillId="29" borderId="89" xfId="0" applyFont="1" applyFill="1" applyBorder="1" applyAlignment="1">
      <alignment vertical="center"/>
    </xf>
    <xf numFmtId="0" fontId="10" fillId="29" borderId="46" xfId="0" applyFont="1" applyFill="1" applyBorder="1" applyAlignment="1">
      <alignment vertical="center"/>
    </xf>
    <xf numFmtId="0" fontId="10" fillId="29" borderId="0" xfId="0" applyFont="1" applyFill="1" applyAlignment="1">
      <alignment horizontal="right" vertical="center"/>
    </xf>
    <xf numFmtId="0" fontId="10" fillId="8" borderId="1" xfId="32" applyFont="1" applyFill="1" applyBorder="1" applyAlignment="1">
      <alignment vertical="center"/>
    </xf>
    <xf numFmtId="0" fontId="10" fillId="8" borderId="1" xfId="32" applyFont="1" applyFill="1" applyBorder="1"/>
    <xf numFmtId="0" fontId="10" fillId="24" borderId="14" xfId="33" applyFont="1" applyFill="1" applyBorder="1" applyAlignment="1">
      <alignment horizontal="left" vertical="center"/>
    </xf>
    <xf numFmtId="0" fontId="10" fillId="24" borderId="15" xfId="33" applyFont="1" applyFill="1" applyBorder="1" applyAlignment="1">
      <alignment horizontal="center" vertical="center"/>
    </xf>
    <xf numFmtId="0" fontId="17" fillId="20" borderId="35" xfId="33" applyFont="1" applyFill="1" applyBorder="1" applyAlignment="1">
      <alignment vertical="center"/>
    </xf>
    <xf numFmtId="0" fontId="17" fillId="20" borderId="37" xfId="33" applyFont="1" applyFill="1" applyBorder="1" applyAlignment="1">
      <alignment horizontal="left" vertical="center"/>
    </xf>
    <xf numFmtId="0" fontId="17" fillId="20" borderId="38" xfId="33" applyFont="1" applyFill="1" applyBorder="1" applyAlignment="1">
      <alignment horizontal="center" vertical="center"/>
    </xf>
    <xf numFmtId="0" fontId="10" fillId="32" borderId="36" xfId="33" applyFont="1" applyFill="1" applyBorder="1" applyAlignment="1">
      <alignment vertical="center"/>
    </xf>
    <xf numFmtId="0" fontId="10" fillId="32" borderId="20" xfId="33" applyFont="1" applyFill="1" applyBorder="1" applyAlignment="1">
      <alignment vertical="center"/>
    </xf>
    <xf numFmtId="0" fontId="10" fillId="32" borderId="45" xfId="33" applyFont="1" applyFill="1" applyBorder="1" applyAlignment="1">
      <alignment vertical="center" wrapText="1"/>
    </xf>
    <xf numFmtId="0" fontId="10" fillId="32" borderId="22" xfId="33" applyFont="1" applyFill="1" applyBorder="1" applyAlignment="1">
      <alignment vertical="center" wrapText="1"/>
    </xf>
    <xf numFmtId="0" fontId="10" fillId="32" borderId="24" xfId="33" applyFont="1" applyFill="1" applyBorder="1" applyAlignment="1">
      <alignment vertical="center" wrapText="1"/>
    </xf>
    <xf numFmtId="0" fontId="10" fillId="20" borderId="21" xfId="33" applyFont="1" applyFill="1" applyBorder="1" applyAlignment="1">
      <alignment vertical="center" wrapText="1"/>
    </xf>
    <xf numFmtId="0" fontId="10" fillId="32" borderId="19" xfId="33" applyFont="1" applyFill="1" applyBorder="1" applyAlignment="1">
      <alignment vertical="center" wrapText="1"/>
    </xf>
    <xf numFmtId="0" fontId="17" fillId="20" borderId="37" xfId="33" applyFont="1" applyFill="1" applyBorder="1" applyAlignment="1">
      <alignment vertical="center"/>
    </xf>
    <xf numFmtId="0" fontId="17" fillId="20" borderId="67" xfId="33" applyFont="1" applyFill="1" applyBorder="1" applyAlignment="1">
      <alignment vertical="center" wrapText="1"/>
    </xf>
    <xf numFmtId="0" fontId="17" fillId="20" borderId="42" xfId="33" applyFont="1" applyFill="1" applyBorder="1" applyAlignment="1">
      <alignment vertical="center"/>
    </xf>
    <xf numFmtId="0" fontId="17" fillId="20" borderId="38" xfId="33" applyFont="1" applyFill="1" applyBorder="1" applyAlignment="1">
      <alignment vertical="center" wrapText="1"/>
    </xf>
    <xf numFmtId="0" fontId="10" fillId="32" borderId="52" xfId="33" applyFont="1" applyFill="1" applyBorder="1" applyAlignment="1">
      <alignment vertical="center"/>
    </xf>
    <xf numFmtId="0" fontId="10" fillId="32" borderId="72" xfId="33" applyFont="1" applyFill="1" applyBorder="1" applyAlignment="1">
      <alignment vertical="center" wrapText="1"/>
    </xf>
    <xf numFmtId="0" fontId="10" fillId="32" borderId="71" xfId="33" applyFont="1" applyFill="1" applyBorder="1" applyAlignment="1">
      <alignment vertical="center" wrapText="1"/>
    </xf>
    <xf numFmtId="0" fontId="10" fillId="32" borderId="4" xfId="33" applyFont="1" applyFill="1" applyBorder="1" applyAlignment="1">
      <alignment vertical="center"/>
    </xf>
    <xf numFmtId="0" fontId="10" fillId="32" borderId="91" xfId="33" applyFont="1" applyFill="1" applyBorder="1" applyAlignment="1">
      <alignment vertical="center" wrapText="1"/>
    </xf>
    <xf numFmtId="0" fontId="10" fillId="20" borderId="47" xfId="33" applyFont="1" applyFill="1" applyBorder="1" applyAlignment="1">
      <alignment vertical="center" wrapText="1"/>
    </xf>
    <xf numFmtId="0" fontId="10" fillId="32" borderId="54" xfId="33" applyFont="1" applyFill="1" applyBorder="1" applyAlignment="1">
      <alignment vertical="center"/>
    </xf>
    <xf numFmtId="0" fontId="10" fillId="32" borderId="41" xfId="33" applyFont="1" applyFill="1" applyBorder="1" applyAlignment="1">
      <alignment vertical="center"/>
    </xf>
    <xf numFmtId="0" fontId="10" fillId="20" borderId="90" xfId="33" applyFont="1" applyFill="1" applyBorder="1" applyAlignment="1">
      <alignment vertical="center"/>
    </xf>
    <xf numFmtId="0" fontId="10" fillId="20" borderId="18" xfId="33" applyFont="1" applyFill="1" applyBorder="1" applyAlignment="1">
      <alignment vertical="center" wrapText="1"/>
    </xf>
    <xf numFmtId="0" fontId="10" fillId="32" borderId="92" xfId="33" applyFont="1" applyFill="1" applyBorder="1" applyAlignment="1">
      <alignment vertical="center"/>
    </xf>
    <xf numFmtId="0" fontId="10" fillId="32" borderId="69" xfId="33" applyFont="1" applyFill="1" applyBorder="1" applyAlignment="1">
      <alignment vertical="center" wrapText="1"/>
    </xf>
    <xf numFmtId="0" fontId="10" fillId="32" borderId="55" xfId="33" applyFont="1" applyFill="1" applyBorder="1" applyAlignment="1">
      <alignment vertical="center"/>
    </xf>
    <xf numFmtId="0" fontId="10" fillId="32" borderId="114" xfId="33" applyFont="1" applyFill="1" applyBorder="1" applyAlignment="1">
      <alignment vertical="center"/>
    </xf>
    <xf numFmtId="0" fontId="10" fillId="32" borderId="115" xfId="33" applyFont="1" applyFill="1" applyBorder="1" applyAlignment="1">
      <alignment vertical="center" wrapText="1"/>
    </xf>
    <xf numFmtId="0" fontId="10" fillId="32" borderId="93" xfId="33" applyFont="1" applyFill="1" applyBorder="1" applyAlignment="1">
      <alignment vertical="center"/>
    </xf>
    <xf numFmtId="0" fontId="10" fillId="32" borderId="90" xfId="33" applyFont="1" applyFill="1" applyBorder="1" applyAlignment="1">
      <alignment vertical="center"/>
    </xf>
    <xf numFmtId="0" fontId="10" fillId="32" borderId="18" xfId="33" applyFont="1" applyFill="1" applyBorder="1" applyAlignment="1">
      <alignment vertical="center" wrapText="1"/>
    </xf>
    <xf numFmtId="0" fontId="17" fillId="20" borderId="36" xfId="33" applyFont="1" applyFill="1" applyBorder="1" applyAlignment="1">
      <alignment vertical="center"/>
    </xf>
    <xf numFmtId="0" fontId="17" fillId="20" borderId="122" xfId="33" applyFont="1" applyFill="1" applyBorder="1" applyAlignment="1">
      <alignment vertical="center"/>
    </xf>
    <xf numFmtId="0" fontId="17" fillId="20" borderId="47" xfId="33" applyFont="1" applyFill="1" applyBorder="1" applyAlignment="1">
      <alignment vertical="center" wrapText="1"/>
    </xf>
    <xf numFmtId="0" fontId="10" fillId="32" borderId="124" xfId="33" applyFont="1" applyFill="1" applyBorder="1" applyAlignment="1">
      <alignment vertical="center"/>
    </xf>
    <xf numFmtId="0" fontId="10" fillId="32" borderId="125" xfId="33" applyFont="1" applyFill="1" applyBorder="1" applyAlignment="1">
      <alignment vertical="center" wrapText="1"/>
    </xf>
    <xf numFmtId="0" fontId="17" fillId="20" borderId="137" xfId="33" applyFont="1" applyFill="1" applyBorder="1" applyAlignment="1">
      <alignment vertical="center"/>
    </xf>
    <xf numFmtId="0" fontId="10" fillId="20" borderId="89" xfId="33" applyFont="1" applyFill="1" applyBorder="1" applyAlignment="1">
      <alignment vertical="center"/>
    </xf>
    <xf numFmtId="0" fontId="10" fillId="20" borderId="46" xfId="33" applyFont="1" applyFill="1" applyBorder="1" applyAlignment="1">
      <alignment vertical="center" wrapText="1"/>
    </xf>
    <xf numFmtId="0" fontId="17" fillId="20" borderId="138" xfId="33" applyFont="1" applyFill="1" applyBorder="1" applyAlignment="1">
      <alignment vertical="center"/>
    </xf>
    <xf numFmtId="0" fontId="10" fillId="20" borderId="139" xfId="33" applyFont="1" applyFill="1" applyBorder="1" applyAlignment="1">
      <alignment vertical="center"/>
    </xf>
    <xf numFmtId="0" fontId="10" fillId="20" borderId="140" xfId="33" applyFont="1" applyFill="1" applyBorder="1" applyAlignment="1">
      <alignment vertical="center" wrapText="1"/>
    </xf>
    <xf numFmtId="0" fontId="17" fillId="20" borderId="142" xfId="33" applyFont="1" applyFill="1" applyBorder="1" applyAlignment="1">
      <alignment vertical="center"/>
    </xf>
    <xf numFmtId="0" fontId="10" fillId="20" borderId="143" xfId="33" applyFont="1" applyFill="1" applyBorder="1" applyAlignment="1">
      <alignment vertical="center"/>
    </xf>
    <xf numFmtId="0" fontId="10" fillId="20" borderId="119" xfId="33" applyFont="1" applyFill="1" applyBorder="1" applyAlignment="1">
      <alignment vertical="center" wrapText="1"/>
    </xf>
    <xf numFmtId="0" fontId="17" fillId="20" borderId="144" xfId="33" applyFont="1" applyFill="1" applyBorder="1" applyAlignment="1">
      <alignment vertical="center"/>
    </xf>
    <xf numFmtId="0" fontId="10" fillId="20" borderId="145" xfId="33" applyFont="1" applyFill="1" applyBorder="1" applyAlignment="1">
      <alignment vertical="center"/>
    </xf>
    <xf numFmtId="0" fontId="10" fillId="20" borderId="146" xfId="33" applyFont="1" applyFill="1" applyBorder="1" applyAlignment="1">
      <alignment vertical="center" wrapText="1"/>
    </xf>
    <xf numFmtId="0" fontId="29" fillId="29" borderId="0" xfId="33" applyFont="1" applyFill="1" applyAlignment="1">
      <alignment vertical="center"/>
    </xf>
    <xf numFmtId="0" fontId="10" fillId="32" borderId="1" xfId="33" applyFont="1" applyFill="1" applyBorder="1" applyAlignment="1">
      <alignment vertical="center"/>
    </xf>
    <xf numFmtId="0" fontId="10" fillId="32" borderId="9" xfId="33" applyFont="1" applyFill="1" applyBorder="1" applyAlignment="1">
      <alignment vertical="center"/>
    </xf>
    <xf numFmtId="0" fontId="50" fillId="29" borderId="0" xfId="0" applyFont="1" applyFill="1">
      <alignment vertical="center"/>
    </xf>
    <xf numFmtId="0" fontId="76" fillId="29" borderId="0" xfId="28" applyFont="1" applyFill="1" applyAlignment="1" applyProtection="1">
      <alignment horizontal="right" vertical="center"/>
    </xf>
    <xf numFmtId="0" fontId="10" fillId="24" borderId="1" xfId="0" applyFont="1" applyFill="1" applyBorder="1">
      <alignment vertical="center"/>
    </xf>
    <xf numFmtId="0" fontId="10" fillId="29" borderId="1" xfId="0" applyFont="1" applyFill="1" applyBorder="1" applyAlignment="1">
      <alignment vertical="center" wrapText="1"/>
    </xf>
    <xf numFmtId="0" fontId="68" fillId="29" borderId="0" xfId="34" applyFont="1" applyFill="1" applyBorder="1" applyAlignment="1">
      <alignment vertical="center"/>
    </xf>
    <xf numFmtId="0" fontId="68" fillId="29" borderId="0" xfId="34" applyFont="1" applyFill="1">
      <alignment vertical="center"/>
    </xf>
    <xf numFmtId="0" fontId="29" fillId="29" borderId="0" xfId="0" applyFont="1" applyFill="1">
      <alignment vertical="center"/>
    </xf>
    <xf numFmtId="0" fontId="68" fillId="29" borderId="1" xfId="34" applyFont="1" applyFill="1" applyBorder="1" applyAlignment="1">
      <alignment horizontal="center" vertical="center"/>
    </xf>
    <xf numFmtId="38" fontId="68" fillId="29" borderId="33" xfId="29" applyFont="1" applyFill="1" applyBorder="1" applyAlignment="1">
      <alignment horizontal="right" vertical="center"/>
    </xf>
    <xf numFmtId="0" fontId="68" fillId="29" borderId="1" xfId="34" applyFont="1" applyFill="1" applyBorder="1" applyAlignment="1">
      <alignment horizontal="right" vertical="center"/>
    </xf>
    <xf numFmtId="0" fontId="68" fillId="29" borderId="33" xfId="34" applyFont="1" applyFill="1" applyBorder="1" applyAlignment="1">
      <alignment horizontal="right" vertical="center"/>
    </xf>
    <xf numFmtId="0" fontId="68" fillId="29" borderId="1" xfId="34" applyFont="1" applyFill="1" applyBorder="1">
      <alignment vertical="center"/>
    </xf>
    <xf numFmtId="38" fontId="68" fillId="29" borderId="1" xfId="29" applyFont="1" applyFill="1" applyBorder="1" applyAlignment="1">
      <alignment horizontal="right" vertical="center"/>
    </xf>
    <xf numFmtId="38" fontId="68" fillId="29" borderId="1" xfId="29" applyFont="1" applyFill="1" applyBorder="1">
      <alignment vertical="center"/>
    </xf>
    <xf numFmtId="0" fontId="68" fillId="29" borderId="95" xfId="34" applyFont="1" applyFill="1" applyBorder="1" applyAlignment="1">
      <alignment vertical="center" wrapText="1"/>
    </xf>
    <xf numFmtId="0" fontId="10" fillId="29" borderId="0" xfId="34" applyFont="1" applyFill="1" applyAlignment="1">
      <alignment vertical="top"/>
    </xf>
    <xf numFmtId="0" fontId="10" fillId="8" borderId="0" xfId="33" applyFont="1" applyFill="1" applyAlignment="1">
      <alignment horizontal="center" vertical="center"/>
    </xf>
    <xf numFmtId="0" fontId="10" fillId="8" borderId="0" xfId="33" applyFont="1" applyFill="1" applyAlignment="1">
      <alignment horizontal="left" vertical="center"/>
    </xf>
    <xf numFmtId="0" fontId="10" fillId="8" borderId="0" xfId="33" applyFont="1" applyFill="1" applyAlignment="1">
      <alignment horizontal="right" vertical="center"/>
    </xf>
    <xf numFmtId="0" fontId="10" fillId="8" borderId="7" xfId="33" applyFont="1" applyFill="1" applyBorder="1" applyAlignment="1">
      <alignment horizontal="right" vertical="center"/>
    </xf>
    <xf numFmtId="177" fontId="10" fillId="29" borderId="0" xfId="33" applyNumberFormat="1" applyFont="1" applyFill="1" applyAlignment="1">
      <alignment vertical="center"/>
    </xf>
    <xf numFmtId="177" fontId="10" fillId="8" borderId="0" xfId="33" applyNumberFormat="1" applyFont="1" applyFill="1" applyAlignment="1">
      <alignment vertical="center"/>
    </xf>
    <xf numFmtId="176" fontId="10" fillId="8" borderId="84" xfId="33" applyNumberFormat="1" applyFont="1" applyFill="1" applyBorder="1" applyAlignment="1">
      <alignment horizontal="center" vertical="center"/>
    </xf>
    <xf numFmtId="0" fontId="26" fillId="8" borderId="102" xfId="33" applyFont="1" applyFill="1" applyBorder="1" applyAlignment="1">
      <alignment vertical="center"/>
    </xf>
    <xf numFmtId="177" fontId="10" fillId="8" borderId="48" xfId="33" applyNumberFormat="1" applyFont="1" applyFill="1" applyBorder="1" applyAlignment="1">
      <alignment vertical="center"/>
    </xf>
    <xf numFmtId="176" fontId="26" fillId="8" borderId="84" xfId="33" applyNumberFormat="1" applyFont="1" applyFill="1" applyBorder="1" applyAlignment="1">
      <alignment horizontal="center" vertical="center"/>
    </xf>
    <xf numFmtId="177" fontId="26" fillId="8" borderId="21" xfId="33" applyNumberFormat="1" applyFont="1" applyFill="1" applyBorder="1" applyAlignment="1" applyProtection="1">
      <alignment horizontal="right" vertical="center"/>
    </xf>
    <xf numFmtId="177" fontId="26" fillId="30" borderId="1" xfId="33" applyNumberFormat="1" applyFont="1" applyFill="1" applyBorder="1" applyAlignment="1">
      <alignment vertical="center"/>
    </xf>
    <xf numFmtId="177" fontId="26" fillId="30" borderId="3" xfId="33" applyNumberFormat="1" applyFont="1" applyFill="1" applyBorder="1" applyAlignment="1">
      <alignment vertical="center"/>
    </xf>
    <xf numFmtId="0" fontId="26" fillId="8" borderId="54" xfId="33" applyFont="1" applyFill="1" applyBorder="1" applyAlignment="1">
      <alignment vertical="center"/>
    </xf>
    <xf numFmtId="177" fontId="10" fillId="8" borderId="103" xfId="33" applyNumberFormat="1" applyFont="1" applyFill="1" applyBorder="1" applyAlignment="1">
      <alignment vertical="center"/>
    </xf>
    <xf numFmtId="198" fontId="26" fillId="8" borderId="21" xfId="29" applyNumberFormat="1" applyFont="1" applyFill="1" applyBorder="1" applyAlignment="1" applyProtection="1">
      <alignment horizontal="right" vertical="center"/>
    </xf>
    <xf numFmtId="0" fontId="26" fillId="8" borderId="104" xfId="33" applyFont="1" applyFill="1" applyBorder="1" applyAlignment="1">
      <alignment vertical="center"/>
    </xf>
    <xf numFmtId="0" fontId="26" fillId="8" borderId="83" xfId="33" applyFont="1" applyFill="1" applyBorder="1" applyAlignment="1">
      <alignment vertical="center"/>
    </xf>
    <xf numFmtId="177" fontId="26" fillId="8" borderId="1" xfId="33" applyNumberFormat="1" applyFont="1" applyFill="1" applyBorder="1" applyAlignment="1" applyProtection="1">
      <alignment vertical="center"/>
    </xf>
    <xf numFmtId="0" fontId="26" fillId="8" borderId="129" xfId="33" applyFont="1" applyFill="1" applyBorder="1" applyAlignment="1">
      <alignment vertical="center"/>
    </xf>
    <xf numFmtId="177" fontId="10" fillId="8" borderId="128" xfId="33" applyNumberFormat="1" applyFont="1" applyFill="1" applyBorder="1" applyAlignment="1">
      <alignment vertical="center"/>
    </xf>
    <xf numFmtId="177" fontId="26" fillId="8" borderId="21" xfId="33" applyNumberFormat="1" applyFont="1" applyFill="1" applyBorder="1" applyAlignment="1" applyProtection="1">
      <alignment vertical="center"/>
    </xf>
    <xf numFmtId="177" fontId="10" fillId="8" borderId="54" xfId="33" applyNumberFormat="1" applyFont="1" applyFill="1" applyBorder="1" applyAlignment="1">
      <alignment vertical="center"/>
    </xf>
    <xf numFmtId="0" fontId="10" fillId="8" borderId="128" xfId="33" applyFont="1" applyFill="1" applyBorder="1" applyAlignment="1">
      <alignment vertical="center" wrapText="1"/>
    </xf>
    <xf numFmtId="176" fontId="10" fillId="8" borderId="84" xfId="33" applyNumberFormat="1" applyFont="1" applyFill="1" applyBorder="1" applyAlignment="1">
      <alignment horizontal="center" vertical="center" wrapText="1"/>
    </xf>
    <xf numFmtId="0" fontId="26" fillId="8" borderId="128" xfId="33" applyFont="1" applyFill="1" applyBorder="1" applyAlignment="1">
      <alignment vertical="center"/>
    </xf>
    <xf numFmtId="177" fontId="10" fillId="8" borderId="59" xfId="33" applyNumberFormat="1" applyFont="1" applyFill="1" applyBorder="1" applyAlignment="1">
      <alignment vertical="center"/>
    </xf>
    <xf numFmtId="0" fontId="26" fillId="8" borderId="94" xfId="33" applyFont="1" applyFill="1" applyBorder="1" applyAlignment="1">
      <alignment vertical="center"/>
    </xf>
    <xf numFmtId="177" fontId="26" fillId="8" borderId="98" xfId="33" applyNumberFormat="1" applyFont="1" applyFill="1" applyBorder="1" applyAlignment="1" applyProtection="1">
      <alignment horizontal="right" vertical="center"/>
    </xf>
    <xf numFmtId="183" fontId="26" fillId="30" borderId="52" xfId="33" applyNumberFormat="1" applyFont="1" applyFill="1" applyBorder="1" applyAlignment="1">
      <alignment vertical="center"/>
    </xf>
    <xf numFmtId="177" fontId="26" fillId="30" borderId="52" xfId="33" applyNumberFormat="1" applyFont="1" applyFill="1" applyBorder="1" applyAlignment="1">
      <alignment vertical="center"/>
    </xf>
    <xf numFmtId="0" fontId="26" fillId="20" borderId="157" xfId="33" applyFont="1" applyFill="1" applyBorder="1" applyAlignment="1">
      <alignment vertical="center"/>
    </xf>
    <xf numFmtId="177" fontId="10" fillId="20" borderId="7" xfId="33" applyNumberFormat="1" applyFont="1" applyFill="1" applyBorder="1" applyAlignment="1">
      <alignment vertical="center"/>
    </xf>
    <xf numFmtId="176" fontId="10" fillId="20" borderId="75" xfId="33" applyNumberFormat="1" applyFont="1" applyFill="1" applyBorder="1" applyAlignment="1">
      <alignment horizontal="center" vertical="center"/>
    </xf>
    <xf numFmtId="177" fontId="26" fillId="20" borderId="75" xfId="33" applyNumberFormat="1" applyFont="1" applyFill="1" applyBorder="1" applyAlignment="1" applyProtection="1">
      <alignment horizontal="right" vertical="center"/>
    </xf>
    <xf numFmtId="176" fontId="10" fillId="8" borderId="0" xfId="33" applyNumberFormat="1" applyFont="1" applyFill="1" applyBorder="1" applyAlignment="1">
      <alignment horizontal="center" vertical="center"/>
    </xf>
    <xf numFmtId="0" fontId="26" fillId="8" borderId="0" xfId="33" applyFont="1" applyFill="1" applyBorder="1" applyAlignment="1">
      <alignment horizontal="left" vertical="center"/>
    </xf>
    <xf numFmtId="177" fontId="26" fillId="8" borderId="0" xfId="33" applyNumberFormat="1" applyFont="1" applyFill="1" applyBorder="1" applyAlignment="1">
      <alignment horizontal="right" vertical="center"/>
    </xf>
    <xf numFmtId="0" fontId="10" fillId="8" borderId="0" xfId="33" applyNumberFormat="1" applyFont="1" applyFill="1" applyBorder="1" applyAlignment="1">
      <alignment vertical="center"/>
    </xf>
    <xf numFmtId="0" fontId="26" fillId="8" borderId="0" xfId="33" applyFont="1" applyFill="1" applyBorder="1" applyAlignment="1">
      <alignment horizontal="center" vertical="center"/>
    </xf>
    <xf numFmtId="176" fontId="21" fillId="8" borderId="0" xfId="33" applyNumberFormat="1" applyFont="1" applyFill="1" applyBorder="1" applyAlignment="1">
      <alignment horizontal="center" vertical="center"/>
    </xf>
    <xf numFmtId="196" fontId="10" fillId="8" borderId="0" xfId="33" applyNumberFormat="1" applyFont="1" applyFill="1" applyBorder="1" applyAlignment="1">
      <alignment vertical="center"/>
    </xf>
    <xf numFmtId="177" fontId="10" fillId="8" borderId="0" xfId="33" applyNumberFormat="1" applyFont="1" applyFill="1" applyAlignment="1">
      <alignment horizontal="center" vertical="center"/>
    </xf>
    <xf numFmtId="0" fontId="10" fillId="5" borderId="103" xfId="33" applyFont="1" applyFill="1" applyBorder="1" applyAlignment="1">
      <alignment vertical="center"/>
    </xf>
    <xf numFmtId="177" fontId="10" fillId="41" borderId="48" xfId="33" applyNumberFormat="1" applyFont="1" applyFill="1" applyBorder="1" applyAlignment="1">
      <alignment vertical="center"/>
    </xf>
    <xf numFmtId="0" fontId="10" fillId="5" borderId="84" xfId="33" applyFont="1" applyFill="1" applyBorder="1" applyAlignment="1">
      <alignment horizontal="center" vertical="center"/>
    </xf>
    <xf numFmtId="0" fontId="10" fillId="5" borderId="21" xfId="33" applyFont="1" applyFill="1" applyBorder="1" applyAlignment="1">
      <alignment horizontal="center" vertical="center" wrapText="1"/>
    </xf>
    <xf numFmtId="0" fontId="10" fillId="5" borderId="33" xfId="33" applyFont="1" applyFill="1" applyBorder="1" applyAlignment="1">
      <alignment horizontal="center" vertical="center"/>
    </xf>
    <xf numFmtId="0" fontId="10" fillId="5" borderId="48" xfId="33" applyFont="1" applyFill="1" applyBorder="1" applyAlignment="1">
      <alignment horizontal="center" vertical="center"/>
    </xf>
    <xf numFmtId="177" fontId="32" fillId="8" borderId="0" xfId="33" applyNumberFormat="1" applyFont="1" applyFill="1" applyAlignment="1">
      <alignment vertical="center"/>
    </xf>
    <xf numFmtId="177" fontId="32" fillId="8" borderId="0" xfId="33" applyNumberFormat="1" applyFont="1" applyFill="1" applyBorder="1" applyAlignment="1">
      <alignment vertical="center"/>
    </xf>
    <xf numFmtId="0" fontId="26" fillId="8" borderId="158" xfId="33" applyFont="1" applyFill="1" applyBorder="1" applyAlignment="1">
      <alignment vertical="center"/>
    </xf>
    <xf numFmtId="198" fontId="10" fillId="40" borderId="21" xfId="29" applyNumberFormat="1" applyFont="1" applyFill="1" applyBorder="1" applyAlignment="1">
      <alignment horizontal="right" vertical="center"/>
    </xf>
    <xf numFmtId="0" fontId="26" fillId="8" borderId="52" xfId="33" applyFont="1" applyFill="1" applyBorder="1" applyAlignment="1">
      <alignment vertical="center"/>
    </xf>
    <xf numFmtId="0" fontId="32" fillId="8" borderId="0" xfId="33" applyFont="1" applyFill="1" applyBorder="1" applyAlignment="1">
      <alignment horizontal="left" vertical="center"/>
    </xf>
    <xf numFmtId="179" fontId="32" fillId="8" borderId="0" xfId="33" applyNumberFormat="1" applyFont="1" applyFill="1" applyBorder="1" applyAlignment="1">
      <alignment vertical="center"/>
    </xf>
    <xf numFmtId="0" fontId="26" fillId="8" borderId="32" xfId="33" applyFont="1" applyFill="1" applyBorder="1" applyAlignment="1">
      <alignment vertical="center"/>
    </xf>
    <xf numFmtId="49" fontId="32" fillId="8" borderId="0" xfId="33" applyNumberFormat="1" applyFont="1" applyFill="1" applyBorder="1" applyAlignment="1">
      <alignment horizontal="left" vertical="center"/>
    </xf>
    <xf numFmtId="179" fontId="32" fillId="8" borderId="0" xfId="26" applyNumberFormat="1" applyFont="1" applyFill="1" applyBorder="1" applyAlignment="1">
      <alignment vertical="center"/>
    </xf>
    <xf numFmtId="0" fontId="26" fillId="8" borderId="103" xfId="33" applyFont="1" applyFill="1" applyBorder="1" applyAlignment="1">
      <alignment vertical="center"/>
    </xf>
    <xf numFmtId="0" fontId="10" fillId="8" borderId="0" xfId="33" applyFont="1" applyFill="1" applyBorder="1" applyAlignment="1">
      <alignment horizontal="center" vertical="center" wrapText="1"/>
    </xf>
    <xf numFmtId="0" fontId="26" fillId="8" borderId="0" xfId="33" applyFont="1" applyFill="1" applyBorder="1" applyAlignment="1">
      <alignment vertical="center"/>
    </xf>
    <xf numFmtId="176" fontId="26" fillId="8" borderId="0" xfId="33" applyNumberFormat="1" applyFont="1" applyFill="1" applyBorder="1" applyAlignment="1">
      <alignment horizontal="center" vertical="center"/>
    </xf>
    <xf numFmtId="177" fontId="26" fillId="8" borderId="0" xfId="33" applyNumberFormat="1" applyFont="1" applyFill="1" applyBorder="1" applyAlignment="1">
      <alignment vertical="center"/>
    </xf>
    <xf numFmtId="0" fontId="26" fillId="8" borderId="44" xfId="33" applyFont="1" applyFill="1" applyBorder="1" applyAlignment="1">
      <alignment vertical="center"/>
    </xf>
    <xf numFmtId="177" fontId="10" fillId="8" borderId="52" xfId="33" applyNumberFormat="1" applyFont="1" applyFill="1" applyBorder="1" applyAlignment="1">
      <alignment vertical="center"/>
    </xf>
    <xf numFmtId="10" fontId="32" fillId="8" borderId="0" xfId="26" applyNumberFormat="1" applyFont="1" applyFill="1" applyBorder="1" applyAlignment="1">
      <alignment vertical="center"/>
    </xf>
    <xf numFmtId="176" fontId="10" fillId="8" borderId="0" xfId="33" applyNumberFormat="1" applyFont="1" applyFill="1" applyBorder="1" applyAlignment="1">
      <alignment horizontal="center" vertical="center" wrapText="1"/>
    </xf>
    <xf numFmtId="177" fontId="26" fillId="8" borderId="0" xfId="33" applyNumberFormat="1" applyFont="1" applyFill="1" applyBorder="1" applyAlignment="1">
      <alignment horizontal="center" vertical="center"/>
    </xf>
    <xf numFmtId="177" fontId="10" fillId="8" borderId="64" xfId="33" applyNumberFormat="1" applyFont="1" applyFill="1" applyBorder="1" applyAlignment="1">
      <alignment vertical="center"/>
    </xf>
    <xf numFmtId="198" fontId="10" fillId="40" borderId="9" xfId="29" applyNumberFormat="1" applyFont="1" applyFill="1" applyBorder="1" applyAlignment="1">
      <alignment horizontal="right" vertical="center"/>
    </xf>
    <xf numFmtId="190" fontId="10" fillId="8" borderId="9" xfId="26" applyNumberFormat="1" applyFont="1" applyFill="1" applyBorder="1" applyAlignment="1">
      <alignment horizontal="right" vertical="center"/>
    </xf>
    <xf numFmtId="177" fontId="10" fillId="8" borderId="122" xfId="33" applyNumberFormat="1" applyFont="1" applyFill="1" applyBorder="1" applyAlignment="1">
      <alignment vertical="center"/>
    </xf>
    <xf numFmtId="176" fontId="10" fillId="8" borderId="86" xfId="33" applyNumberFormat="1" applyFont="1" applyFill="1" applyBorder="1" applyAlignment="1">
      <alignment horizontal="centerContinuous" vertical="center"/>
    </xf>
    <xf numFmtId="198" fontId="10" fillId="40" borderId="47" xfId="29" applyNumberFormat="1" applyFont="1" applyFill="1" applyBorder="1" applyAlignment="1">
      <alignment horizontal="right" vertical="center"/>
    </xf>
    <xf numFmtId="190" fontId="10" fillId="8" borderId="74" xfId="26" applyNumberFormat="1" applyFont="1" applyFill="1" applyBorder="1" applyAlignment="1">
      <alignment horizontal="right" vertical="center"/>
    </xf>
    <xf numFmtId="204" fontId="34" fillId="8" borderId="0" xfId="33" applyNumberFormat="1" applyFont="1" applyFill="1" applyBorder="1" applyAlignment="1">
      <alignment vertical="center"/>
    </xf>
    <xf numFmtId="203" fontId="34" fillId="8" borderId="0" xfId="33" applyNumberFormat="1" applyFont="1" applyFill="1" applyBorder="1" applyAlignment="1">
      <alignment vertical="center"/>
    </xf>
    <xf numFmtId="202" fontId="34" fillId="8" borderId="0" xfId="33" applyNumberFormat="1" applyFont="1" applyFill="1" applyBorder="1" applyAlignment="1">
      <alignment vertical="center"/>
    </xf>
    <xf numFmtId="0" fontId="34" fillId="8" borderId="0" xfId="33" applyFont="1" applyFill="1" applyBorder="1" applyAlignment="1">
      <alignment vertical="center"/>
    </xf>
    <xf numFmtId="190" fontId="10" fillId="40" borderId="1" xfId="26" applyNumberFormat="1" applyFont="1" applyFill="1" applyBorder="1" applyAlignment="1">
      <alignment horizontal="right" vertical="center"/>
    </xf>
    <xf numFmtId="190" fontId="10" fillId="40" borderId="9" xfId="26" applyNumberFormat="1" applyFont="1" applyFill="1" applyBorder="1" applyAlignment="1">
      <alignment horizontal="right" vertical="center"/>
    </xf>
    <xf numFmtId="190" fontId="10" fillId="40" borderId="74" xfId="26" applyNumberFormat="1" applyFont="1" applyFill="1" applyBorder="1" applyAlignment="1">
      <alignment horizontal="right" vertical="center"/>
    </xf>
    <xf numFmtId="0" fontId="10" fillId="8" borderId="0" xfId="33" applyFont="1" applyFill="1" applyBorder="1" applyAlignment="1">
      <alignment horizontal="right" vertical="center"/>
    </xf>
    <xf numFmtId="179" fontId="10" fillId="8" borderId="0" xfId="26" applyNumberFormat="1" applyFont="1" applyFill="1" applyBorder="1" applyAlignment="1">
      <alignment horizontal="right" vertical="center"/>
    </xf>
    <xf numFmtId="190" fontId="10" fillId="8" borderId="1" xfId="33" applyNumberFormat="1" applyFont="1" applyFill="1" applyBorder="1" applyAlignment="1">
      <alignment vertical="center"/>
    </xf>
    <xf numFmtId="190" fontId="10" fillId="8" borderId="64" xfId="26" applyNumberFormat="1" applyFont="1" applyFill="1" applyBorder="1" applyAlignment="1">
      <alignment horizontal="right" vertical="center"/>
    </xf>
    <xf numFmtId="190" fontId="10" fillId="8" borderId="4" xfId="33" applyNumberFormat="1" applyFont="1" applyFill="1" applyBorder="1" applyAlignment="1">
      <alignment vertical="center"/>
    </xf>
    <xf numFmtId="49" fontId="68" fillId="29" borderId="0" xfId="34" applyNumberFormat="1" applyFont="1" applyFill="1">
      <alignment vertical="center"/>
    </xf>
    <xf numFmtId="38" fontId="10" fillId="20" borderId="21" xfId="29" applyNumberFormat="1" applyFont="1" applyFill="1" applyBorder="1" applyAlignment="1">
      <alignment vertical="center"/>
    </xf>
    <xf numFmtId="38" fontId="10" fillId="23" borderId="47" xfId="29" applyNumberFormat="1" applyFont="1" applyFill="1" applyBorder="1" applyAlignment="1">
      <alignment vertical="center"/>
    </xf>
    <xf numFmtId="38" fontId="10" fillId="25" borderId="21" xfId="29" applyNumberFormat="1" applyFont="1" applyFill="1" applyBorder="1" applyAlignment="1">
      <alignment vertical="center"/>
    </xf>
    <xf numFmtId="38" fontId="10" fillId="42" borderId="21" xfId="29" applyNumberFormat="1" applyFont="1" applyFill="1" applyBorder="1" applyAlignment="1">
      <alignment vertical="center"/>
    </xf>
    <xf numFmtId="38" fontId="10" fillId="43" borderId="98" xfId="29" applyNumberFormat="1" applyFont="1" applyFill="1" applyBorder="1" applyAlignment="1">
      <alignment vertical="center"/>
    </xf>
    <xf numFmtId="38" fontId="10" fillId="44" borderId="21" xfId="29" applyNumberFormat="1" applyFont="1" applyFill="1" applyBorder="1" applyAlignment="1">
      <alignment vertical="center"/>
    </xf>
    <xf numFmtId="10" fontId="10" fillId="29" borderId="0" xfId="33" applyNumberFormat="1" applyFont="1" applyFill="1" applyBorder="1" applyAlignment="1">
      <alignment vertical="center"/>
    </xf>
    <xf numFmtId="184" fontId="10" fillId="29" borderId="0" xfId="33" applyNumberFormat="1" applyFont="1" applyFill="1" applyBorder="1" applyAlignment="1">
      <alignment vertical="center"/>
    </xf>
    <xf numFmtId="0" fontId="10" fillId="0" borderId="0" xfId="33" applyFont="1" applyFill="1" applyBorder="1" applyAlignment="1">
      <alignment vertical="center"/>
    </xf>
    <xf numFmtId="0" fontId="10" fillId="0" borderId="0" xfId="33" applyFont="1" applyFill="1" applyBorder="1" applyAlignment="1">
      <alignment vertical="center" wrapText="1"/>
    </xf>
    <xf numFmtId="0" fontId="10" fillId="0" borderId="0" xfId="0" applyFont="1" applyFill="1" applyAlignment="1">
      <alignment vertical="center"/>
    </xf>
    <xf numFmtId="185" fontId="10" fillId="29" borderId="0" xfId="33" applyNumberFormat="1" applyFont="1" applyFill="1" applyBorder="1" applyAlignment="1">
      <alignment vertical="center"/>
    </xf>
    <xf numFmtId="0" fontId="0" fillId="0" borderId="0" xfId="0" applyBorder="1">
      <alignment vertical="center"/>
    </xf>
    <xf numFmtId="0" fontId="10" fillId="46" borderId="0" xfId="33" applyFont="1" applyFill="1" applyBorder="1" applyAlignment="1">
      <alignment horizontal="left" vertical="center"/>
    </xf>
    <xf numFmtId="0" fontId="10" fillId="46" borderId="0" xfId="33" applyFont="1" applyFill="1" applyBorder="1" applyAlignment="1">
      <alignment horizontal="center" vertical="center"/>
    </xf>
    <xf numFmtId="0" fontId="10" fillId="46" borderId="0" xfId="33" applyFont="1" applyFill="1" applyBorder="1" applyAlignment="1">
      <alignment horizontal="center" vertical="center" wrapText="1"/>
    </xf>
    <xf numFmtId="0" fontId="32" fillId="46" borderId="0" xfId="33" applyFont="1" applyFill="1" applyBorder="1" applyAlignment="1">
      <alignment horizontal="left" vertical="center"/>
    </xf>
    <xf numFmtId="0" fontId="16" fillId="46" borderId="0" xfId="33" applyFont="1" applyFill="1" applyBorder="1" applyAlignment="1">
      <alignment horizontal="left" vertical="center"/>
    </xf>
    <xf numFmtId="0" fontId="85" fillId="46" borderId="0" xfId="0" applyFont="1" applyFill="1" applyBorder="1" applyAlignment="1">
      <alignment horizontal="left" vertical="center" wrapText="1"/>
    </xf>
    <xf numFmtId="176" fontId="26" fillId="46" borderId="0" xfId="0" applyNumberFormat="1" applyFont="1" applyFill="1" applyBorder="1">
      <alignment vertical="center"/>
    </xf>
    <xf numFmtId="0" fontId="88" fillId="22" borderId="0" xfId="33" applyFont="1" applyFill="1" applyAlignment="1">
      <alignment wrapText="1"/>
    </xf>
    <xf numFmtId="0" fontId="88" fillId="22" borderId="0" xfId="33" applyFont="1" applyFill="1" applyAlignment="1"/>
    <xf numFmtId="176" fontId="15" fillId="22" borderId="122" xfId="0" applyNumberFormat="1" applyFont="1" applyFill="1" applyBorder="1">
      <alignment vertical="center"/>
    </xf>
    <xf numFmtId="0" fontId="10" fillId="46" borderId="0" xfId="33" applyFont="1" applyFill="1" applyBorder="1" applyAlignment="1">
      <alignment horizontal="left" vertical="center" wrapText="1"/>
    </xf>
    <xf numFmtId="0" fontId="83" fillId="20" borderId="0" xfId="33" applyFont="1" applyFill="1" applyBorder="1" applyAlignment="1">
      <alignment vertical="center" wrapText="1"/>
    </xf>
    <xf numFmtId="0" fontId="83" fillId="20" borderId="0" xfId="33" applyFont="1" applyFill="1" applyBorder="1" applyAlignment="1">
      <alignment vertical="center"/>
    </xf>
    <xf numFmtId="213" fontId="15" fillId="20" borderId="122" xfId="0" applyNumberFormat="1" applyFont="1" applyFill="1" applyBorder="1">
      <alignment vertical="center"/>
    </xf>
    <xf numFmtId="0" fontId="1" fillId="57" borderId="0" xfId="33" applyFont="1" applyFill="1" applyAlignment="1">
      <alignment wrapText="1"/>
    </xf>
    <xf numFmtId="177" fontId="15" fillId="0" borderId="0" xfId="0" applyNumberFormat="1" applyFont="1" applyBorder="1">
      <alignment vertical="center"/>
    </xf>
    <xf numFmtId="0" fontId="7" fillId="56" borderId="0" xfId="28" applyFill="1" applyAlignment="1" applyProtection="1">
      <alignment vertical="center"/>
    </xf>
    <xf numFmtId="0" fontId="15" fillId="56" borderId="0" xfId="0" applyFont="1" applyFill="1" applyBorder="1">
      <alignment vertical="center"/>
    </xf>
    <xf numFmtId="0" fontId="15" fillId="56" borderId="0" xfId="0" applyFont="1" applyFill="1" applyBorder="1" applyAlignment="1">
      <alignment vertical="center" wrapText="1"/>
    </xf>
    <xf numFmtId="206" fontId="15" fillId="56" borderId="0" xfId="0" applyNumberFormat="1" applyFont="1" applyFill="1" applyBorder="1" applyAlignment="1">
      <alignment vertical="center" wrapText="1"/>
    </xf>
    <xf numFmtId="0" fontId="15" fillId="56" borderId="122" xfId="0" applyFont="1" applyFill="1" applyBorder="1">
      <alignment vertical="center"/>
    </xf>
    <xf numFmtId="0" fontId="15" fillId="56" borderId="122" xfId="0" applyFont="1" applyFill="1" applyBorder="1" applyAlignment="1">
      <alignment vertical="center" wrapText="1"/>
    </xf>
    <xf numFmtId="206" fontId="15" fillId="56" borderId="122" xfId="0" applyNumberFormat="1" applyFont="1" applyFill="1" applyBorder="1" applyAlignment="1">
      <alignment vertical="center" wrapText="1"/>
    </xf>
    <xf numFmtId="0" fontId="15" fillId="56" borderId="0" xfId="0" applyFont="1" applyFill="1" applyAlignment="1">
      <alignment vertical="center" wrapText="1"/>
    </xf>
    <xf numFmtId="206" fontId="15" fillId="56" borderId="0" xfId="0" applyNumberFormat="1" applyFont="1" applyFill="1" applyAlignment="1">
      <alignment vertical="center" wrapText="1"/>
    </xf>
    <xf numFmtId="206" fontId="15" fillId="56" borderId="0" xfId="0" applyNumberFormat="1" applyFont="1" applyFill="1" applyBorder="1">
      <alignment vertical="center"/>
    </xf>
    <xf numFmtId="177" fontId="15" fillId="56" borderId="122" xfId="0" applyNumberFormat="1" applyFont="1" applyFill="1" applyBorder="1">
      <alignment vertical="center"/>
    </xf>
    <xf numFmtId="206" fontId="15" fillId="56" borderId="0" xfId="0" applyNumberFormat="1" applyFont="1" applyFill="1">
      <alignment vertical="center"/>
    </xf>
    <xf numFmtId="0" fontId="49" fillId="46" borderId="95" xfId="0" applyFont="1" applyFill="1" applyBorder="1">
      <alignment vertical="center"/>
    </xf>
    <xf numFmtId="208" fontId="57" fillId="46" borderId="0" xfId="0" applyNumberFormat="1" applyFont="1" applyFill="1" applyBorder="1" applyAlignment="1">
      <alignment horizontal="center" vertical="center" readingOrder="1"/>
    </xf>
    <xf numFmtId="204" fontId="57" fillId="46" borderId="0" xfId="0" applyNumberFormat="1" applyFont="1" applyFill="1" applyBorder="1" applyAlignment="1">
      <alignment horizontal="center" vertical="center" readingOrder="1"/>
    </xf>
    <xf numFmtId="176" fontId="57" fillId="46" borderId="0" xfId="0" applyNumberFormat="1" applyFont="1" applyFill="1" applyBorder="1" applyAlignment="1">
      <alignment horizontal="center" vertical="center" readingOrder="1"/>
    </xf>
    <xf numFmtId="214" fontId="57" fillId="46" borderId="0" xfId="0" applyNumberFormat="1" applyFont="1" applyFill="1" applyBorder="1" applyAlignment="1">
      <alignment horizontal="center" vertical="center" wrapText="1" readingOrder="1"/>
    </xf>
    <xf numFmtId="0" fontId="15" fillId="22" borderId="95" xfId="0" applyFont="1" applyFill="1" applyBorder="1">
      <alignment vertical="center"/>
    </xf>
    <xf numFmtId="0" fontId="49" fillId="22" borderId="95" xfId="0" applyFont="1" applyFill="1" applyBorder="1">
      <alignment vertical="center"/>
    </xf>
    <xf numFmtId="208" fontId="57" fillId="22" borderId="0" xfId="0" applyNumberFormat="1" applyFont="1" applyFill="1" applyBorder="1" applyAlignment="1">
      <alignment horizontal="center" vertical="center" readingOrder="1"/>
    </xf>
    <xf numFmtId="210" fontId="58" fillId="22" borderId="122" xfId="0" applyNumberFormat="1" applyFont="1" applyFill="1" applyBorder="1" applyAlignment="1">
      <alignment horizontal="center" vertical="center" readingOrder="1"/>
    </xf>
    <xf numFmtId="176" fontId="57" fillId="22" borderId="0" xfId="0" applyNumberFormat="1" applyFont="1" applyFill="1" applyBorder="1" applyAlignment="1">
      <alignment horizontal="center" vertical="center" readingOrder="1"/>
    </xf>
    <xf numFmtId="214" fontId="57" fillId="22" borderId="0" xfId="0" applyNumberFormat="1" applyFont="1" applyFill="1" applyBorder="1" applyAlignment="1">
      <alignment horizontal="center" vertical="center" wrapText="1" readingOrder="1"/>
    </xf>
    <xf numFmtId="0" fontId="68" fillId="29" borderId="20" xfId="34" applyFont="1" applyFill="1" applyBorder="1" applyAlignment="1">
      <alignment vertical="center"/>
    </xf>
    <xf numFmtId="3" fontId="68" fillId="29" borderId="20" xfId="34" applyNumberFormat="1" applyFont="1" applyFill="1" applyBorder="1" applyAlignment="1">
      <alignment vertical="center"/>
    </xf>
    <xf numFmtId="3" fontId="68" fillId="29" borderId="0" xfId="34" applyNumberFormat="1" applyFont="1" applyFill="1" applyBorder="1" applyAlignment="1">
      <alignment vertical="center"/>
    </xf>
    <xf numFmtId="0" fontId="68" fillId="29" borderId="0" xfId="34" applyFont="1" applyFill="1" applyBorder="1" applyAlignment="1">
      <alignment vertical="center" wrapText="1"/>
    </xf>
    <xf numFmtId="0" fontId="68" fillId="29" borderId="0" xfId="34" applyFont="1" applyFill="1" applyBorder="1">
      <alignment vertical="center"/>
    </xf>
    <xf numFmtId="0" fontId="10" fillId="29" borderId="148" xfId="33" applyFont="1" applyFill="1" applyBorder="1" applyAlignment="1">
      <alignment horizontal="center" vertical="center" wrapText="1"/>
    </xf>
    <xf numFmtId="38" fontId="10" fillId="38" borderId="148" xfId="29" applyNumberFormat="1" applyFont="1" applyFill="1" applyBorder="1" applyAlignment="1">
      <alignment vertical="center"/>
    </xf>
    <xf numFmtId="0" fontId="10" fillId="29" borderId="148" xfId="33" applyFont="1" applyFill="1" applyBorder="1" applyAlignment="1">
      <alignment vertical="center" wrapText="1"/>
    </xf>
    <xf numFmtId="38" fontId="17" fillId="38" borderId="148" xfId="29" applyNumberFormat="1" applyFont="1" applyFill="1" applyBorder="1" applyAlignment="1">
      <alignment vertical="center"/>
    </xf>
    <xf numFmtId="38" fontId="10" fillId="38" borderId="148" xfId="29" applyNumberFormat="1" applyFont="1" applyFill="1" applyBorder="1" applyAlignment="1">
      <alignment horizontal="right" vertical="center"/>
    </xf>
    <xf numFmtId="38" fontId="10" fillId="38" borderId="45" xfId="29" applyNumberFormat="1" applyFont="1" applyFill="1" applyBorder="1" applyAlignment="1">
      <alignment horizontal="right" vertical="center"/>
    </xf>
    <xf numFmtId="38" fontId="10" fillId="30" borderId="45" xfId="29" applyNumberFormat="1" applyFont="1" applyFill="1" applyBorder="1" applyAlignment="1">
      <alignment vertical="center"/>
    </xf>
    <xf numFmtId="38" fontId="10" fillId="38" borderId="117" xfId="29" applyNumberFormat="1" applyFont="1" applyFill="1" applyBorder="1" applyAlignment="1">
      <alignment horizontal="right" vertical="center"/>
    </xf>
    <xf numFmtId="38" fontId="10" fillId="30" borderId="117" xfId="29" applyNumberFormat="1" applyFont="1" applyFill="1" applyBorder="1" applyAlignment="1">
      <alignment vertical="center"/>
    </xf>
    <xf numFmtId="38" fontId="10" fillId="8" borderId="45" xfId="29" applyNumberFormat="1" applyFont="1" applyFill="1" applyBorder="1" applyAlignment="1">
      <alignment vertical="center"/>
    </xf>
    <xf numFmtId="38" fontId="10" fillId="8" borderId="24" xfId="29" applyNumberFormat="1" applyFont="1" applyFill="1" applyBorder="1" applyAlignment="1">
      <alignment vertical="center"/>
    </xf>
    <xf numFmtId="38" fontId="10" fillId="38" borderId="22" xfId="29" applyNumberFormat="1" applyFont="1" applyFill="1" applyBorder="1" applyAlignment="1">
      <alignment horizontal="right" vertical="center"/>
    </xf>
    <xf numFmtId="38" fontId="10" fillId="8" borderId="22" xfId="29" applyNumberFormat="1" applyFont="1" applyFill="1" applyBorder="1" applyAlignment="1">
      <alignment vertical="center"/>
    </xf>
    <xf numFmtId="38" fontId="10" fillId="38" borderId="147" xfId="29" applyNumberFormat="1" applyFont="1" applyFill="1" applyBorder="1" applyAlignment="1">
      <alignment horizontal="right" vertical="center"/>
    </xf>
    <xf numFmtId="0" fontId="10" fillId="29" borderId="1" xfId="0" applyFont="1" applyFill="1" applyBorder="1" applyAlignment="1">
      <alignment horizontal="center" vertical="center" wrapText="1"/>
    </xf>
    <xf numFmtId="187" fontId="10" fillId="37" borderId="1" xfId="33" applyNumberFormat="1" applyFont="1" applyFill="1" applyBorder="1" applyAlignment="1">
      <alignment vertical="center" wrapText="1"/>
    </xf>
    <xf numFmtId="0" fontId="10" fillId="8" borderId="0" xfId="33" applyFont="1" applyFill="1" applyAlignment="1">
      <alignment vertical="top" wrapText="1"/>
    </xf>
    <xf numFmtId="0" fontId="10" fillId="29" borderId="0" xfId="33" applyFont="1" applyFill="1" applyAlignment="1">
      <alignment vertical="top" wrapText="1"/>
    </xf>
    <xf numFmtId="0" fontId="10" fillId="5" borderId="106" xfId="33" applyFont="1" applyFill="1" applyBorder="1" applyAlignment="1">
      <alignment vertical="center"/>
    </xf>
    <xf numFmtId="0" fontId="10" fillId="5" borderId="77" xfId="33" applyFont="1" applyFill="1" applyBorder="1" applyAlignment="1">
      <alignment horizontal="center" vertical="center" wrapText="1"/>
    </xf>
    <xf numFmtId="0" fontId="10" fillId="41" borderId="76" xfId="33" applyFont="1" applyFill="1" applyBorder="1" applyAlignment="1">
      <alignment horizontal="center" vertical="center" wrapText="1"/>
    </xf>
    <xf numFmtId="0" fontId="10" fillId="41" borderId="42" xfId="33" applyFont="1" applyFill="1" applyBorder="1" applyAlignment="1">
      <alignment horizontal="center" vertical="center" wrapText="1"/>
    </xf>
    <xf numFmtId="0" fontId="10" fillId="8" borderId="5" xfId="33" applyFont="1" applyFill="1" applyBorder="1"/>
    <xf numFmtId="0" fontId="10" fillId="8" borderId="108" xfId="33" applyFont="1" applyFill="1" applyBorder="1"/>
    <xf numFmtId="0" fontId="10" fillId="8" borderId="41" xfId="33" applyFont="1" applyFill="1" applyBorder="1"/>
    <xf numFmtId="0" fontId="10" fillId="5" borderId="149" xfId="33" applyFont="1" applyFill="1" applyBorder="1"/>
    <xf numFmtId="0" fontId="15" fillId="8" borderId="36" xfId="33" applyFont="1" applyFill="1" applyBorder="1"/>
    <xf numFmtId="0" fontId="89" fillId="29" borderId="0" xfId="33" applyFont="1" applyFill="1" applyAlignment="1"/>
    <xf numFmtId="0" fontId="90" fillId="29" borderId="0" xfId="33" applyFont="1" applyFill="1" applyAlignment="1"/>
    <xf numFmtId="0" fontId="90" fillId="29" borderId="0" xfId="33" applyFont="1" applyFill="1"/>
    <xf numFmtId="0" fontId="15" fillId="8" borderId="0" xfId="33" applyFont="1" applyFill="1" applyAlignment="1">
      <alignment wrapText="1"/>
    </xf>
    <xf numFmtId="0" fontId="10" fillId="52" borderId="27" xfId="33" applyFont="1" applyFill="1" applyBorder="1" applyAlignment="1">
      <alignment vertical="center" wrapText="1"/>
    </xf>
    <xf numFmtId="0" fontId="10" fillId="52" borderId="29" xfId="33" applyFont="1" applyFill="1" applyBorder="1" applyAlignment="1">
      <alignment vertical="center" wrapText="1"/>
    </xf>
    <xf numFmtId="0" fontId="10" fillId="52" borderId="27" xfId="33" applyFont="1" applyFill="1" applyBorder="1" applyAlignment="1">
      <alignment vertical="center"/>
    </xf>
    <xf numFmtId="0" fontId="10" fillId="52" borderId="29" xfId="33" applyFont="1" applyFill="1" applyBorder="1" applyAlignment="1">
      <alignment vertical="center"/>
    </xf>
    <xf numFmtId="0" fontId="10" fillId="52" borderId="72" xfId="33" applyFont="1" applyFill="1" applyBorder="1" applyAlignment="1">
      <alignment vertical="center"/>
    </xf>
    <xf numFmtId="0" fontId="10" fillId="52" borderId="70" xfId="33" applyFont="1" applyFill="1" applyBorder="1" applyAlignment="1">
      <alignment vertical="center"/>
    </xf>
    <xf numFmtId="0" fontId="10" fillId="52" borderId="45" xfId="33" applyFont="1" applyFill="1" applyBorder="1" applyAlignment="1">
      <alignment vertical="center" wrapText="1"/>
    </xf>
    <xf numFmtId="0" fontId="10" fillId="52" borderId="22" xfId="33" applyFont="1" applyFill="1" applyBorder="1" applyAlignment="1">
      <alignment vertical="center" wrapText="1"/>
    </xf>
    <xf numFmtId="0" fontId="10" fillId="52" borderId="117" xfId="33" applyFont="1" applyFill="1" applyBorder="1" applyAlignment="1">
      <alignment vertical="center" wrapText="1"/>
    </xf>
    <xf numFmtId="0" fontId="10" fillId="52" borderId="32" xfId="33" applyFont="1" applyFill="1" applyBorder="1" applyAlignment="1">
      <alignment vertical="center"/>
    </xf>
    <xf numFmtId="0" fontId="10" fillId="52" borderId="1" xfId="0" applyFont="1" applyFill="1" applyBorder="1" applyAlignment="1">
      <alignment horizontal="center" vertical="center"/>
    </xf>
    <xf numFmtId="186" fontId="10" fillId="52" borderId="1" xfId="33" applyNumberFormat="1" applyFont="1" applyFill="1" applyBorder="1" applyAlignment="1">
      <alignment horizontal="center" vertical="center"/>
    </xf>
    <xf numFmtId="176" fontId="10" fillId="52" borderId="1" xfId="0" applyNumberFormat="1" applyFont="1" applyFill="1" applyBorder="1" applyAlignment="1">
      <alignment horizontal="center" vertical="center"/>
    </xf>
    <xf numFmtId="179" fontId="10" fillId="29" borderId="0" xfId="33" applyNumberFormat="1" applyFont="1" applyFill="1" applyBorder="1" applyAlignment="1">
      <alignment vertical="center"/>
    </xf>
    <xf numFmtId="0" fontId="10" fillId="52" borderId="1" xfId="0" applyFont="1" applyFill="1" applyBorder="1" applyAlignment="1">
      <alignment horizontal="center" vertical="center" wrapText="1"/>
    </xf>
    <xf numFmtId="0" fontId="17" fillId="11" borderId="35" xfId="33" applyFont="1" applyFill="1" applyBorder="1" applyAlignment="1">
      <alignment vertical="center"/>
    </xf>
    <xf numFmtId="0" fontId="17" fillId="11" borderId="36" xfId="33" applyFont="1" applyFill="1" applyBorder="1" applyAlignment="1">
      <alignment vertical="center"/>
    </xf>
    <xf numFmtId="0" fontId="17" fillId="3" borderId="44" xfId="33" applyFont="1" applyFill="1" applyBorder="1" applyAlignment="1">
      <alignment vertical="center"/>
    </xf>
    <xf numFmtId="0" fontId="17" fillId="3" borderId="20" xfId="33" applyFont="1" applyFill="1" applyBorder="1" applyAlignment="1">
      <alignment vertical="center"/>
    </xf>
    <xf numFmtId="0" fontId="10" fillId="29" borderId="52" xfId="33" applyFont="1" applyFill="1" applyBorder="1" applyAlignment="1">
      <alignment vertical="center"/>
    </xf>
    <xf numFmtId="38" fontId="10" fillId="30" borderId="22" xfId="29" applyNumberFormat="1" applyFont="1" applyFill="1" applyBorder="1" applyAlignment="1">
      <alignment vertical="center"/>
    </xf>
    <xf numFmtId="0" fontId="10" fillId="29" borderId="4" xfId="33" applyFont="1" applyFill="1" applyBorder="1" applyAlignment="1">
      <alignment vertical="center"/>
    </xf>
    <xf numFmtId="38" fontId="10" fillId="30" borderId="24" xfId="29" applyNumberFormat="1" applyFont="1" applyFill="1" applyBorder="1" applyAlignment="1">
      <alignment vertical="center"/>
    </xf>
    <xf numFmtId="0" fontId="17" fillId="25" borderId="48" xfId="33" applyFont="1" applyFill="1" applyBorder="1" applyAlignment="1">
      <alignment vertical="center"/>
    </xf>
    <xf numFmtId="0" fontId="10" fillId="29" borderId="155" xfId="33" applyFont="1" applyFill="1" applyBorder="1" applyAlignment="1">
      <alignment vertical="center" wrapText="1"/>
    </xf>
    <xf numFmtId="0" fontId="17" fillId="3" borderId="95" xfId="33" applyFont="1" applyFill="1" applyBorder="1" applyAlignment="1">
      <alignment vertical="center"/>
    </xf>
    <xf numFmtId="0" fontId="17" fillId="3" borderId="21" xfId="33" applyFont="1" applyFill="1" applyBorder="1" applyAlignment="1">
      <alignment vertical="center" wrapText="1"/>
    </xf>
    <xf numFmtId="0" fontId="17" fillId="3" borderId="49" xfId="33" applyFont="1" applyFill="1" applyBorder="1" applyAlignment="1">
      <alignment vertical="center" wrapText="1"/>
    </xf>
    <xf numFmtId="0" fontId="17" fillId="9" borderId="48" xfId="33" applyFont="1" applyFill="1" applyBorder="1" applyAlignment="1">
      <alignment vertical="center"/>
    </xf>
    <xf numFmtId="0" fontId="17" fillId="20" borderId="49" xfId="33" applyFont="1" applyFill="1" applyBorder="1" applyAlignment="1">
      <alignment vertical="center" wrapText="1"/>
    </xf>
    <xf numFmtId="0" fontId="17" fillId="23" borderId="0" xfId="33" applyFont="1" applyFill="1" applyBorder="1" applyAlignment="1">
      <alignment vertical="center"/>
    </xf>
    <xf numFmtId="0" fontId="17" fillId="25" borderId="21" xfId="33" applyFont="1" applyFill="1" applyBorder="1" applyAlignment="1">
      <alignment vertical="center" wrapText="1"/>
    </xf>
    <xf numFmtId="0" fontId="17" fillId="42" borderId="47" xfId="33" applyFont="1" applyFill="1" applyBorder="1" applyAlignment="1">
      <alignment vertical="center" wrapText="1"/>
    </xf>
    <xf numFmtId="0" fontId="17" fillId="43" borderId="0" xfId="33" applyFont="1" applyFill="1" applyBorder="1" applyAlignment="1">
      <alignment vertical="center"/>
    </xf>
    <xf numFmtId="0" fontId="17" fillId="43" borderId="98" xfId="33" applyFont="1" applyFill="1" applyBorder="1" applyAlignment="1">
      <alignment vertical="center" wrapText="1"/>
    </xf>
    <xf numFmtId="0" fontId="10" fillId="29" borderId="164" xfId="33" applyFont="1" applyFill="1" applyBorder="1" applyAlignment="1">
      <alignment vertical="center"/>
    </xf>
    <xf numFmtId="0" fontId="17" fillId="44" borderId="95" xfId="33" applyFont="1" applyFill="1" applyBorder="1" applyAlignment="1">
      <alignment vertical="center"/>
    </xf>
    <xf numFmtId="0" fontId="10" fillId="8" borderId="7" xfId="33" applyFont="1" applyFill="1" applyBorder="1" applyAlignment="1">
      <alignment vertical="center"/>
    </xf>
    <xf numFmtId="0" fontId="53" fillId="29" borderId="1" xfId="33" applyFont="1" applyFill="1" applyBorder="1" applyAlignment="1">
      <alignment horizontal="left" vertical="center"/>
    </xf>
    <xf numFmtId="212" fontId="53" fillId="29" borderId="1" xfId="33" applyNumberFormat="1" applyFont="1" applyFill="1" applyBorder="1" applyAlignment="1">
      <alignment vertical="center"/>
    </xf>
    <xf numFmtId="0" fontId="17" fillId="9" borderId="1" xfId="33" applyFont="1" applyFill="1" applyBorder="1" applyAlignment="1">
      <alignment vertical="center"/>
    </xf>
    <xf numFmtId="0" fontId="10" fillId="8" borderId="98" xfId="33" applyFont="1" applyFill="1" applyBorder="1" applyAlignment="1">
      <alignment horizontal="left" vertical="center"/>
    </xf>
    <xf numFmtId="0" fontId="10" fillId="8" borderId="118" xfId="33" applyFont="1" applyFill="1" applyBorder="1" applyAlignment="1">
      <alignment horizontal="left" vertical="center"/>
    </xf>
    <xf numFmtId="0" fontId="10" fillId="52" borderId="145" xfId="33" applyFont="1" applyFill="1" applyBorder="1" applyAlignment="1">
      <alignment vertical="center"/>
    </xf>
    <xf numFmtId="0" fontId="10" fillId="0" borderId="87" xfId="33" applyFont="1" applyFill="1" applyBorder="1" applyAlignment="1">
      <alignment vertical="center"/>
    </xf>
    <xf numFmtId="0" fontId="10" fillId="8" borderId="87" xfId="33" applyFont="1" applyFill="1" applyBorder="1" applyAlignment="1">
      <alignment vertical="center"/>
    </xf>
    <xf numFmtId="0" fontId="10" fillId="8" borderId="128" xfId="33" applyFont="1" applyFill="1" applyBorder="1" applyAlignment="1">
      <alignment vertical="center"/>
    </xf>
    <xf numFmtId="0" fontId="10" fillId="8" borderId="160" xfId="33" applyFont="1" applyFill="1" applyBorder="1" applyAlignment="1">
      <alignment vertical="center"/>
    </xf>
    <xf numFmtId="0" fontId="10" fillId="8" borderId="104" xfId="33" applyFont="1" applyFill="1" applyBorder="1" applyAlignment="1">
      <alignment vertical="center"/>
    </xf>
    <xf numFmtId="0" fontId="10" fillId="8" borderId="5" xfId="33" applyFont="1" applyFill="1" applyBorder="1" applyAlignment="1">
      <alignment vertical="center"/>
    </xf>
    <xf numFmtId="177" fontId="10" fillId="8" borderId="36" xfId="33" applyNumberFormat="1" applyFont="1" applyFill="1" applyBorder="1" applyAlignment="1">
      <alignment vertical="center"/>
    </xf>
    <xf numFmtId="0" fontId="10" fillId="8" borderId="103" xfId="33" applyFont="1" applyFill="1" applyBorder="1" applyAlignment="1">
      <alignment vertical="center"/>
    </xf>
    <xf numFmtId="177" fontId="10" fillId="8" borderId="162" xfId="33" applyNumberFormat="1" applyFont="1" applyFill="1" applyBorder="1" applyAlignment="1">
      <alignment vertical="center"/>
    </xf>
    <xf numFmtId="0" fontId="10" fillId="8" borderId="163" xfId="33" applyFont="1" applyFill="1" applyBorder="1" applyAlignment="1">
      <alignment vertical="center"/>
    </xf>
    <xf numFmtId="0" fontId="10" fillId="5" borderId="33" xfId="33" applyFont="1" applyFill="1" applyBorder="1" applyAlignment="1">
      <alignment vertical="center"/>
    </xf>
    <xf numFmtId="0" fontId="10" fillId="8" borderId="33" xfId="33" applyFont="1" applyFill="1" applyBorder="1" applyAlignment="1">
      <alignment vertical="center"/>
    </xf>
    <xf numFmtId="177" fontId="10" fillId="8" borderId="20" xfId="33" applyNumberFormat="1" applyFont="1" applyFill="1" applyBorder="1" applyAlignment="1">
      <alignment vertical="center"/>
    </xf>
    <xf numFmtId="177" fontId="10" fillId="8" borderId="127" xfId="33" applyNumberFormat="1" applyFont="1" applyFill="1" applyBorder="1" applyAlignment="1">
      <alignment vertical="center"/>
    </xf>
    <xf numFmtId="0" fontId="10" fillId="8" borderId="105" xfId="33" applyFont="1" applyFill="1" applyBorder="1" applyAlignment="1">
      <alignment horizontal="centerContinuous" vertical="center"/>
    </xf>
    <xf numFmtId="0" fontId="68" fillId="29" borderId="0" xfId="34" applyFont="1" applyFill="1" applyAlignment="1">
      <alignment vertical="center"/>
    </xf>
    <xf numFmtId="0" fontId="68" fillId="29" borderId="122" xfId="34" applyFont="1" applyFill="1" applyBorder="1">
      <alignment vertical="center"/>
    </xf>
    <xf numFmtId="0" fontId="68" fillId="29" borderId="122" xfId="34" applyFont="1" applyFill="1" applyBorder="1" applyAlignment="1">
      <alignment vertical="center" wrapText="1"/>
    </xf>
    <xf numFmtId="38" fontId="68" fillId="29" borderId="20" xfId="29" applyFont="1" applyFill="1" applyBorder="1" applyAlignment="1">
      <alignment vertical="center"/>
    </xf>
    <xf numFmtId="38" fontId="68" fillId="29" borderId="0" xfId="29" applyFont="1" applyFill="1" applyBorder="1" applyAlignment="1">
      <alignment vertical="center"/>
    </xf>
    <xf numFmtId="0" fontId="68" fillId="29" borderId="95" xfId="34" applyFont="1" applyFill="1" applyBorder="1">
      <alignment vertical="center"/>
    </xf>
    <xf numFmtId="0" fontId="68" fillId="29" borderId="95" xfId="34" applyFont="1" applyFill="1" applyBorder="1" applyAlignment="1">
      <alignment vertical="center"/>
    </xf>
    <xf numFmtId="184" fontId="10" fillId="8" borderId="171" xfId="33" applyNumberFormat="1" applyFont="1" applyFill="1" applyBorder="1" applyAlignment="1">
      <alignment vertical="center"/>
    </xf>
    <xf numFmtId="38" fontId="10" fillId="8" borderId="74" xfId="29" applyFont="1" applyFill="1" applyBorder="1" applyAlignment="1">
      <alignment vertical="center"/>
    </xf>
    <xf numFmtId="9" fontId="10" fillId="8" borderId="74" xfId="33" applyNumberFormat="1" applyFont="1" applyFill="1" applyBorder="1" applyAlignment="1">
      <alignment vertical="center"/>
    </xf>
    <xf numFmtId="0" fontId="10" fillId="58" borderId="20" xfId="31" applyFont="1" applyFill="1" applyBorder="1" applyAlignment="1">
      <alignment vertical="center"/>
    </xf>
    <xf numFmtId="0" fontId="10" fillId="29" borderId="0" xfId="31" applyFont="1" applyFill="1" applyBorder="1"/>
    <xf numFmtId="0" fontId="10" fillId="58" borderId="0" xfId="31" applyFont="1" applyFill="1" applyBorder="1" applyAlignment="1">
      <alignment vertical="center"/>
    </xf>
    <xf numFmtId="0" fontId="10" fillId="29" borderId="0" xfId="31" applyFont="1" applyFill="1" applyBorder="1" applyAlignment="1">
      <alignment vertical="center"/>
    </xf>
    <xf numFmtId="0" fontId="10" fillId="39" borderId="21" xfId="31" applyFont="1" applyFill="1" applyBorder="1" applyAlignment="1">
      <alignment vertical="center"/>
    </xf>
    <xf numFmtId="0" fontId="10" fillId="20" borderId="21" xfId="31" applyFont="1" applyFill="1" applyBorder="1" applyAlignment="1">
      <alignment vertical="center"/>
    </xf>
    <xf numFmtId="0" fontId="83" fillId="8" borderId="0" xfId="32" applyFont="1" applyFill="1"/>
    <xf numFmtId="0" fontId="83" fillId="8" borderId="0" xfId="32" applyFont="1" applyFill="1" applyAlignment="1">
      <alignment horizontal="left"/>
    </xf>
    <xf numFmtId="0" fontId="83" fillId="5" borderId="1" xfId="32" applyFont="1" applyFill="1" applyBorder="1" applyAlignment="1">
      <alignment horizontal="center"/>
    </xf>
    <xf numFmtId="0" fontId="83" fillId="8" borderId="1" xfId="32" applyFont="1" applyFill="1" applyBorder="1"/>
    <xf numFmtId="0" fontId="86" fillId="8" borderId="0" xfId="32" applyFont="1" applyFill="1" applyAlignment="1">
      <alignment vertical="center"/>
    </xf>
    <xf numFmtId="0" fontId="83" fillId="29" borderId="0" xfId="32" applyFont="1" applyFill="1"/>
    <xf numFmtId="0" fontId="83" fillId="29" borderId="0" xfId="32" applyFont="1" applyFill="1" applyAlignment="1">
      <alignment vertical="center"/>
    </xf>
    <xf numFmtId="0" fontId="10" fillId="20" borderId="49" xfId="31" applyFont="1" applyFill="1" applyBorder="1" applyAlignment="1">
      <alignment vertical="center"/>
    </xf>
    <xf numFmtId="0" fontId="10" fillId="8" borderId="11" xfId="31" applyFont="1" applyFill="1" applyBorder="1" applyAlignment="1">
      <alignment vertical="center"/>
    </xf>
    <xf numFmtId="0" fontId="10" fillId="8" borderId="52" xfId="31" applyFont="1" applyFill="1" applyBorder="1" applyAlignment="1">
      <alignment vertical="center"/>
    </xf>
    <xf numFmtId="0" fontId="10" fillId="39" borderId="49" xfId="31" applyFont="1" applyFill="1" applyBorder="1" applyAlignment="1">
      <alignment vertical="center"/>
    </xf>
    <xf numFmtId="0" fontId="10" fillId="19" borderId="11" xfId="31" applyFont="1" applyFill="1" applyBorder="1" applyAlignment="1">
      <alignment vertical="center"/>
    </xf>
    <xf numFmtId="0" fontId="10" fillId="19" borderId="1" xfId="31" applyFont="1" applyFill="1" applyBorder="1" applyAlignment="1">
      <alignment vertical="center"/>
    </xf>
    <xf numFmtId="0" fontId="10" fillId="19" borderId="52" xfId="31" applyFont="1" applyFill="1" applyBorder="1" applyAlignment="1">
      <alignment vertical="center"/>
    </xf>
    <xf numFmtId="0" fontId="91" fillId="29" borderId="0" xfId="0" applyFont="1" applyFill="1" applyAlignment="1">
      <alignment vertical="center" wrapText="1"/>
    </xf>
    <xf numFmtId="0" fontId="10" fillId="24" borderId="17" xfId="33" applyFont="1" applyFill="1" applyBorder="1" applyAlignment="1">
      <alignment horizontal="center" vertical="center"/>
    </xf>
    <xf numFmtId="40" fontId="10" fillId="20" borderId="40" xfId="29" applyNumberFormat="1" applyFont="1" applyFill="1" applyBorder="1" applyAlignment="1">
      <alignment horizontal="center" vertical="center"/>
    </xf>
    <xf numFmtId="40" fontId="10" fillId="3" borderId="3" xfId="29" applyNumberFormat="1" applyFont="1" applyFill="1" applyBorder="1" applyAlignment="1">
      <alignment vertical="center"/>
    </xf>
    <xf numFmtId="40" fontId="10" fillId="32" borderId="28" xfId="29" applyNumberFormat="1" applyFont="1" applyFill="1" applyBorder="1" applyAlignment="1">
      <alignment vertical="center"/>
    </xf>
    <xf numFmtId="40" fontId="10" fillId="32" borderId="23" xfId="29" applyNumberFormat="1" applyFont="1" applyFill="1" applyBorder="1" applyAlignment="1">
      <alignment vertical="center" wrapText="1"/>
    </xf>
    <xf numFmtId="40" fontId="10" fillId="32" borderId="25" xfId="29" applyNumberFormat="1" applyFont="1" applyFill="1" applyBorder="1" applyAlignment="1">
      <alignment vertical="center" wrapText="1"/>
    </xf>
    <xf numFmtId="40" fontId="10" fillId="20" borderId="3" xfId="29" applyNumberFormat="1" applyFont="1" applyFill="1" applyBorder="1" applyAlignment="1">
      <alignment vertical="center"/>
    </xf>
    <xf numFmtId="40" fontId="10" fillId="32" borderId="26" xfId="29" applyNumberFormat="1" applyFont="1" applyFill="1" applyBorder="1" applyAlignment="1">
      <alignment vertical="center" wrapText="1"/>
    </xf>
    <xf numFmtId="40" fontId="10" fillId="32" borderId="51" xfId="29" applyNumberFormat="1" applyFont="1" applyFill="1" applyBorder="1" applyAlignment="1">
      <alignment vertical="center" wrapText="1"/>
    </xf>
    <xf numFmtId="40" fontId="10" fillId="34" borderId="34" xfId="29" applyNumberFormat="1" applyFont="1" applyFill="1" applyBorder="1" applyAlignment="1">
      <alignment vertical="center" wrapText="1"/>
    </xf>
    <xf numFmtId="40" fontId="10" fillId="20" borderId="40" xfId="29" applyNumberFormat="1" applyFont="1" applyFill="1" applyBorder="1" applyAlignment="1">
      <alignment vertical="center" wrapText="1"/>
    </xf>
    <xf numFmtId="40" fontId="10" fillId="20" borderId="3" xfId="29" applyNumberFormat="1" applyFont="1" applyFill="1" applyBorder="1" applyAlignment="1">
      <alignment vertical="center" wrapText="1"/>
    </xf>
    <xf numFmtId="40" fontId="10" fillId="32" borderId="116" xfId="29" applyNumberFormat="1" applyFont="1" applyFill="1" applyBorder="1" applyAlignment="1">
      <alignment vertical="center" wrapText="1"/>
    </xf>
    <xf numFmtId="40" fontId="10" fillId="32" borderId="30" xfId="29" applyNumberFormat="1" applyFont="1" applyFill="1" applyBorder="1" applyAlignment="1">
      <alignment vertical="center" wrapText="1"/>
    </xf>
    <xf numFmtId="40" fontId="10" fillId="32" borderId="123" xfId="29" applyNumberFormat="1" applyFont="1" applyFill="1" applyBorder="1" applyAlignment="1">
      <alignment vertical="center" wrapText="1"/>
    </xf>
    <xf numFmtId="40" fontId="10" fillId="20" borderId="51" xfId="29" applyNumberFormat="1" applyFont="1" applyFill="1" applyBorder="1" applyAlignment="1">
      <alignment vertical="center" wrapText="1"/>
    </xf>
    <xf numFmtId="40" fontId="10" fillId="32" borderId="28" xfId="29" applyNumberFormat="1" applyFont="1" applyFill="1" applyBorder="1" applyAlignment="1">
      <alignment vertical="center" wrapText="1"/>
    </xf>
    <xf numFmtId="40" fontId="10" fillId="32" borderId="31" xfId="29" applyNumberFormat="1" applyFont="1" applyFill="1" applyBorder="1" applyAlignment="1">
      <alignment vertical="center" wrapText="1"/>
    </xf>
    <xf numFmtId="38" fontId="17" fillId="33" borderId="40" xfId="29" applyNumberFormat="1" applyFont="1" applyFill="1" applyBorder="1" applyAlignment="1">
      <alignment vertical="center"/>
    </xf>
    <xf numFmtId="38" fontId="10" fillId="35" borderId="28" xfId="29" applyNumberFormat="1" applyFont="1" applyFill="1" applyBorder="1" applyAlignment="1">
      <alignment vertical="center"/>
    </xf>
    <xf numFmtId="38" fontId="10" fillId="35" borderId="30" xfId="29" applyNumberFormat="1" applyFont="1" applyFill="1" applyBorder="1" applyAlignment="1">
      <alignment vertical="center"/>
    </xf>
    <xf numFmtId="38" fontId="10" fillId="35" borderId="61" xfId="29" applyNumberFormat="1" applyFont="1" applyFill="1" applyBorder="1" applyAlignment="1">
      <alignment vertical="center"/>
    </xf>
    <xf numFmtId="40" fontId="10" fillId="20" borderId="58" xfId="29" applyNumberFormat="1" applyFont="1" applyFill="1" applyBorder="1" applyAlignment="1">
      <alignment vertical="center" wrapText="1"/>
    </xf>
    <xf numFmtId="40" fontId="10" fillId="20" borderId="159" xfId="29" applyNumberFormat="1" applyFont="1" applyFill="1" applyBorder="1" applyAlignment="1">
      <alignment vertical="center" wrapText="1"/>
    </xf>
    <xf numFmtId="0" fontId="38" fillId="20" borderId="139" xfId="33" applyFont="1" applyFill="1" applyBorder="1" applyAlignment="1">
      <alignment vertical="center"/>
    </xf>
    <xf numFmtId="40" fontId="17" fillId="20" borderId="172" xfId="29" applyNumberFormat="1" applyFont="1" applyFill="1" applyBorder="1" applyAlignment="1">
      <alignment vertical="center" wrapText="1"/>
    </xf>
    <xf numFmtId="0" fontId="38" fillId="20" borderId="143" xfId="33" applyFont="1" applyFill="1" applyBorder="1" applyAlignment="1">
      <alignment vertical="center"/>
    </xf>
    <xf numFmtId="40" fontId="17" fillId="20" borderId="23" xfId="29" applyNumberFormat="1" applyFont="1" applyFill="1" applyBorder="1" applyAlignment="1">
      <alignment vertical="center" wrapText="1"/>
    </xf>
    <xf numFmtId="0" fontId="38" fillId="20" borderId="145" xfId="33" applyFont="1" applyFill="1" applyBorder="1" applyAlignment="1">
      <alignment vertical="center"/>
    </xf>
    <xf numFmtId="40" fontId="17" fillId="20" borderId="170" xfId="29" applyNumberFormat="1" applyFont="1" applyFill="1" applyBorder="1" applyAlignment="1">
      <alignment vertical="center" wrapText="1"/>
    </xf>
    <xf numFmtId="0" fontId="92" fillId="8" borderId="0" xfId="33" applyFont="1" applyFill="1" applyAlignment="1">
      <alignment vertical="center"/>
    </xf>
    <xf numFmtId="0" fontId="10" fillId="21" borderId="32" xfId="33" applyFont="1" applyFill="1" applyBorder="1" applyAlignment="1">
      <alignment vertical="center"/>
    </xf>
    <xf numFmtId="0" fontId="10" fillId="8" borderId="62" xfId="33" applyFont="1" applyFill="1" applyBorder="1" applyAlignment="1">
      <alignment vertical="center" wrapText="1"/>
    </xf>
    <xf numFmtId="0" fontId="10" fillId="8" borderId="29" xfId="33" applyFont="1" applyFill="1" applyBorder="1" applyAlignment="1">
      <alignment vertical="center"/>
    </xf>
    <xf numFmtId="0" fontId="10" fillId="8" borderId="0" xfId="41" applyFont="1" applyFill="1"/>
    <xf numFmtId="0" fontId="10" fillId="20" borderId="44" xfId="31" applyFont="1" applyFill="1" applyBorder="1"/>
    <xf numFmtId="0" fontId="10" fillId="20" borderId="95" xfId="31" applyFont="1" applyFill="1" applyBorder="1"/>
    <xf numFmtId="0" fontId="10" fillId="20" borderId="20" xfId="31" applyFont="1" applyFill="1" applyBorder="1"/>
    <xf numFmtId="0" fontId="10" fillId="8" borderId="44" xfId="31" applyFont="1" applyFill="1" applyBorder="1"/>
    <xf numFmtId="0" fontId="10" fillId="8" borderId="1" xfId="31" applyFont="1" applyFill="1" applyBorder="1"/>
    <xf numFmtId="0" fontId="10" fillId="8" borderId="20" xfId="31" applyFont="1" applyFill="1" applyBorder="1"/>
    <xf numFmtId="0" fontId="10" fillId="20" borderId="32" xfId="31" applyFont="1" applyFill="1" applyBorder="1"/>
    <xf numFmtId="0" fontId="10" fillId="8" borderId="44" xfId="41" applyFont="1" applyFill="1" applyBorder="1"/>
    <xf numFmtId="0" fontId="10" fillId="8" borderId="1" xfId="41" applyFont="1" applyFill="1" applyBorder="1"/>
    <xf numFmtId="0" fontId="10" fillId="8" borderId="20" xfId="41" applyFont="1" applyFill="1" applyBorder="1"/>
    <xf numFmtId="0" fontId="10" fillId="8" borderId="20" xfId="41" applyFont="1" applyFill="1" applyBorder="1" applyAlignment="1">
      <alignment wrapText="1"/>
    </xf>
    <xf numFmtId="0" fontId="10" fillId="29" borderId="0" xfId="33" applyFont="1" applyFill="1" applyBorder="1" applyAlignment="1">
      <alignment horizontal="center" vertical="center" wrapText="1"/>
    </xf>
    <xf numFmtId="0" fontId="68" fillId="29" borderId="0" xfId="34" applyFont="1" applyFill="1" applyBorder="1" applyAlignment="1">
      <alignment vertical="top"/>
    </xf>
    <xf numFmtId="0" fontId="68" fillId="29" borderId="0" xfId="34" applyFont="1" applyFill="1" applyAlignment="1">
      <alignment vertical="top"/>
    </xf>
    <xf numFmtId="49" fontId="68" fillId="29" borderId="0" xfId="34" applyNumberFormat="1" applyFont="1" applyFill="1" applyBorder="1" applyAlignment="1">
      <alignment vertical="top"/>
    </xf>
    <xf numFmtId="49" fontId="68" fillId="29" borderId="0" xfId="34" applyNumberFormat="1" applyFont="1" applyFill="1" applyAlignment="1">
      <alignment vertical="top"/>
    </xf>
    <xf numFmtId="181" fontId="15" fillId="8" borderId="0" xfId="33" applyNumberFormat="1" applyFont="1" applyFill="1" applyAlignment="1">
      <alignment horizontal="left" vertical="top"/>
    </xf>
    <xf numFmtId="49" fontId="29" fillId="29" borderId="0" xfId="0" applyNumberFormat="1" applyFont="1" applyFill="1" applyAlignment="1">
      <alignment vertical="top"/>
    </xf>
    <xf numFmtId="0" fontId="29" fillId="29" borderId="0" xfId="0" applyFont="1" applyFill="1" applyAlignment="1">
      <alignment vertical="top"/>
    </xf>
    <xf numFmtId="0" fontId="68" fillId="29" borderId="1" xfId="34" applyFont="1" applyFill="1" applyBorder="1" applyAlignment="1">
      <alignment horizontal="center" vertical="top"/>
    </xf>
    <xf numFmtId="0" fontId="68" fillId="29" borderId="33" xfId="34" applyFont="1" applyFill="1" applyBorder="1" applyAlignment="1">
      <alignment horizontal="right" vertical="top"/>
    </xf>
    <xf numFmtId="0" fontId="68" fillId="29" borderId="1" xfId="34" applyFont="1" applyFill="1" applyBorder="1" applyAlignment="1">
      <alignment horizontal="right" vertical="top"/>
    </xf>
    <xf numFmtId="0" fontId="68" fillId="29" borderId="0" xfId="34" applyFont="1" applyFill="1" applyAlignment="1">
      <alignment horizontal="right" vertical="top"/>
    </xf>
    <xf numFmtId="49" fontId="71" fillId="29" borderId="0" xfId="0" applyNumberFormat="1" applyFont="1" applyFill="1" applyAlignment="1">
      <alignment vertical="top"/>
    </xf>
    <xf numFmtId="49" fontId="93" fillId="29" borderId="0" xfId="34" applyNumberFormat="1" applyFont="1" applyFill="1" applyBorder="1" applyAlignment="1">
      <alignment vertical="top"/>
    </xf>
    <xf numFmtId="38" fontId="10" fillId="16" borderId="52" xfId="29" applyNumberFormat="1" applyFont="1" applyFill="1" applyBorder="1" applyAlignment="1">
      <alignment vertical="center" wrapText="1"/>
    </xf>
    <xf numFmtId="38" fontId="10" fillId="16" borderId="19" xfId="29" applyNumberFormat="1" applyFont="1" applyFill="1" applyBorder="1" applyAlignment="1">
      <alignment vertical="center" wrapText="1"/>
    </xf>
    <xf numFmtId="0" fontId="80" fillId="8" borderId="0" xfId="31" applyFont="1" applyFill="1"/>
    <xf numFmtId="0" fontId="10" fillId="8" borderId="45" xfId="33" applyFont="1" applyFill="1" applyBorder="1" applyAlignment="1">
      <alignment horizontal="left" vertical="center" wrapText="1"/>
    </xf>
    <xf numFmtId="0" fontId="10" fillId="8" borderId="19" xfId="33" applyFont="1" applyFill="1" applyBorder="1" applyAlignment="1">
      <alignment horizontal="left" vertical="center" wrapText="1"/>
    </xf>
    <xf numFmtId="0" fontId="53" fillId="29" borderId="1" xfId="33" applyFont="1" applyFill="1" applyBorder="1" applyAlignment="1">
      <alignment horizontal="left" vertical="center" wrapText="1"/>
    </xf>
    <xf numFmtId="0" fontId="83" fillId="29" borderId="0" xfId="32" applyFont="1" applyFill="1" applyAlignment="1"/>
    <xf numFmtId="38" fontId="17" fillId="59" borderId="1" xfId="29" applyNumberFormat="1" applyFont="1" applyFill="1" applyBorder="1" applyAlignment="1">
      <alignment vertical="center"/>
    </xf>
    <xf numFmtId="38" fontId="17" fillId="60" borderId="1" xfId="29" applyNumberFormat="1" applyFont="1" applyFill="1" applyBorder="1" applyAlignment="1">
      <alignment vertical="center"/>
    </xf>
    <xf numFmtId="0" fontId="54" fillId="46" borderId="0" xfId="0" applyFont="1" applyFill="1" applyBorder="1" applyAlignment="1">
      <alignment horizontal="left" vertical="top" wrapText="1"/>
    </xf>
    <xf numFmtId="0" fontId="95" fillId="46" borderId="0" xfId="0" applyFont="1" applyFill="1" applyBorder="1" applyAlignment="1">
      <alignment horizontal="left" vertical="top" wrapText="1"/>
    </xf>
    <xf numFmtId="177" fontId="26" fillId="30" borderId="33" xfId="33" applyNumberFormat="1" applyFont="1" applyFill="1" applyBorder="1" applyAlignment="1">
      <alignment vertical="center"/>
    </xf>
    <xf numFmtId="38" fontId="17" fillId="13" borderId="82" xfId="29" applyNumberFormat="1" applyFont="1" applyFill="1" applyBorder="1" applyAlignment="1">
      <alignment vertical="center"/>
    </xf>
    <xf numFmtId="38" fontId="17" fillId="3" borderId="33" xfId="29" applyNumberFormat="1" applyFont="1" applyFill="1" applyBorder="1" applyAlignment="1">
      <alignment vertical="center"/>
    </xf>
    <xf numFmtId="38" fontId="10" fillId="16" borderId="20" xfId="29" applyNumberFormat="1" applyFont="1" applyFill="1" applyBorder="1" applyAlignment="1">
      <alignment vertical="center"/>
    </xf>
    <xf numFmtId="38" fontId="10" fillId="16" borderId="121" xfId="29" applyNumberFormat="1" applyFont="1" applyFill="1" applyBorder="1" applyAlignment="1">
      <alignment vertical="center"/>
    </xf>
    <xf numFmtId="38" fontId="10" fillId="45" borderId="33" xfId="29" applyNumberFormat="1" applyFont="1" applyFill="1" applyBorder="1" applyAlignment="1">
      <alignment vertical="center"/>
    </xf>
    <xf numFmtId="38" fontId="17" fillId="9" borderId="33" xfId="29" applyNumberFormat="1" applyFont="1" applyFill="1" applyBorder="1" applyAlignment="1">
      <alignment vertical="center"/>
    </xf>
    <xf numFmtId="38" fontId="17" fillId="60" borderId="33" xfId="29" applyNumberFormat="1" applyFont="1" applyFill="1" applyBorder="1" applyAlignment="1">
      <alignment vertical="center"/>
    </xf>
    <xf numFmtId="38" fontId="17" fillId="10" borderId="33" xfId="29" applyNumberFormat="1" applyFont="1" applyFill="1" applyBorder="1" applyAlignment="1">
      <alignment vertical="center"/>
    </xf>
    <xf numFmtId="38" fontId="17" fillId="4" borderId="33" xfId="29" applyNumberFormat="1" applyFont="1" applyFill="1" applyBorder="1" applyAlignment="1">
      <alignment vertical="center"/>
    </xf>
    <xf numFmtId="38" fontId="17" fillId="20" borderId="33" xfId="29" applyNumberFormat="1" applyFont="1" applyFill="1" applyBorder="1" applyAlignment="1">
      <alignment vertical="center"/>
    </xf>
    <xf numFmtId="38" fontId="17" fillId="23" borderId="32" xfId="29" applyNumberFormat="1" applyFont="1" applyFill="1" applyBorder="1" applyAlignment="1">
      <alignment vertical="center"/>
    </xf>
    <xf numFmtId="38" fontId="17" fillId="25" borderId="33" xfId="29" applyNumberFormat="1" applyFont="1" applyFill="1" applyBorder="1" applyAlignment="1">
      <alignment vertical="center"/>
    </xf>
    <xf numFmtId="38" fontId="17" fillId="18" borderId="82" xfId="29" applyNumberFormat="1" applyFont="1" applyFill="1" applyBorder="1" applyAlignment="1">
      <alignment vertical="center"/>
    </xf>
    <xf numFmtId="38" fontId="17" fillId="27" borderId="173" xfId="29" applyNumberFormat="1" applyFont="1" applyFill="1" applyBorder="1" applyAlignment="1">
      <alignment vertical="center"/>
    </xf>
    <xf numFmtId="38" fontId="17" fillId="44" borderId="33" xfId="29" applyNumberFormat="1" applyFont="1" applyFill="1" applyBorder="1" applyAlignment="1">
      <alignment vertical="center"/>
    </xf>
    <xf numFmtId="38" fontId="10" fillId="29" borderId="96" xfId="29" applyNumberFormat="1" applyFont="1" applyFill="1" applyBorder="1" applyAlignment="1">
      <alignment vertical="center"/>
    </xf>
    <xf numFmtId="38" fontId="10" fillId="29" borderId="153" xfId="29" applyNumberFormat="1" applyFont="1" applyFill="1" applyBorder="1" applyAlignment="1">
      <alignment vertical="center"/>
    </xf>
    <xf numFmtId="38" fontId="17" fillId="0" borderId="150" xfId="29" applyNumberFormat="1" applyFont="1" applyFill="1" applyBorder="1" applyAlignment="1">
      <alignment vertical="center"/>
    </xf>
    <xf numFmtId="38" fontId="10" fillId="33" borderId="33" xfId="29" applyNumberFormat="1" applyFont="1" applyFill="1" applyBorder="1" applyAlignment="1">
      <alignment vertical="center"/>
    </xf>
    <xf numFmtId="38" fontId="10" fillId="16" borderId="96" xfId="29" applyNumberFormat="1" applyFont="1" applyFill="1" applyBorder="1" applyAlignment="1">
      <alignment vertical="center"/>
    </xf>
    <xf numFmtId="38" fontId="17" fillId="48" borderId="48" xfId="29" applyNumberFormat="1" applyFont="1" applyFill="1" applyBorder="1" applyAlignment="1">
      <alignment vertical="center"/>
    </xf>
    <xf numFmtId="38" fontId="17" fillId="42" borderId="32" xfId="29" applyNumberFormat="1" applyFont="1" applyFill="1" applyBorder="1" applyAlignment="1">
      <alignment vertical="center"/>
    </xf>
    <xf numFmtId="38" fontId="17" fillId="27" borderId="82" xfId="29" applyNumberFormat="1" applyFont="1" applyFill="1" applyBorder="1" applyAlignment="1">
      <alignment vertical="center"/>
    </xf>
    <xf numFmtId="38" fontId="10" fillId="29" borderId="32" xfId="29" applyNumberFormat="1" applyFont="1" applyFill="1" applyBorder="1" applyAlignment="1">
      <alignment vertical="center"/>
    </xf>
    <xf numFmtId="38" fontId="17" fillId="29" borderId="150" xfId="29" applyNumberFormat="1" applyFont="1" applyFill="1" applyBorder="1" applyAlignment="1">
      <alignment vertical="center"/>
    </xf>
    <xf numFmtId="38" fontId="10" fillId="47" borderId="33" xfId="29" applyNumberFormat="1" applyFont="1" applyFill="1" applyBorder="1" applyAlignment="1">
      <alignment vertical="center"/>
    </xf>
    <xf numFmtId="38" fontId="10" fillId="16" borderId="153" xfId="29" applyNumberFormat="1" applyFont="1" applyFill="1" applyBorder="1" applyAlignment="1">
      <alignment vertical="center"/>
    </xf>
    <xf numFmtId="38" fontId="10" fillId="16" borderId="120" xfId="29" applyNumberFormat="1" applyFont="1" applyFill="1" applyBorder="1" applyAlignment="1">
      <alignment vertical="center"/>
    </xf>
    <xf numFmtId="38" fontId="10" fillId="0" borderId="120" xfId="29" applyNumberFormat="1" applyFont="1" applyFill="1" applyBorder="1" applyAlignment="1">
      <alignment vertical="center"/>
    </xf>
    <xf numFmtId="38" fontId="10" fillId="0" borderId="153" xfId="29" applyNumberFormat="1" applyFont="1" applyFill="1" applyBorder="1" applyAlignment="1">
      <alignment vertical="center"/>
    </xf>
    <xf numFmtId="38" fontId="10" fillId="47" borderId="20" xfId="29" applyNumberFormat="1" applyFont="1" applyFill="1" applyBorder="1" applyAlignment="1">
      <alignment vertical="center"/>
    </xf>
    <xf numFmtId="38" fontId="10" fillId="47" borderId="121" xfId="29" applyNumberFormat="1" applyFont="1" applyFill="1" applyBorder="1" applyAlignment="1">
      <alignment vertical="center"/>
    </xf>
    <xf numFmtId="38" fontId="10" fillId="47" borderId="120" xfId="29" applyNumberFormat="1" applyFont="1" applyFill="1" applyBorder="1" applyAlignment="1">
      <alignment vertical="center"/>
    </xf>
    <xf numFmtId="38" fontId="10" fillId="8" borderId="96" xfId="29" applyNumberFormat="1" applyFont="1" applyFill="1" applyBorder="1" applyAlignment="1">
      <alignment vertical="center"/>
    </xf>
    <xf numFmtId="38" fontId="10" fillId="8" borderId="120" xfId="29" applyNumberFormat="1" applyFont="1" applyFill="1" applyBorder="1" applyAlignment="1">
      <alignment vertical="center"/>
    </xf>
    <xf numFmtId="38" fontId="10" fillId="8" borderId="153" xfId="29" applyNumberFormat="1" applyFont="1" applyFill="1" applyBorder="1" applyAlignment="1">
      <alignment vertical="center"/>
    </xf>
    <xf numFmtId="38" fontId="10" fillId="30" borderId="96" xfId="29" applyNumberFormat="1" applyFont="1" applyFill="1" applyBorder="1" applyAlignment="1">
      <alignment vertical="center"/>
    </xf>
    <xf numFmtId="38" fontId="10" fillId="30" borderId="165" xfId="29" applyNumberFormat="1" applyFont="1" applyFill="1" applyBorder="1" applyAlignment="1">
      <alignment vertical="center"/>
    </xf>
    <xf numFmtId="176" fontId="10" fillId="8" borderId="92" xfId="33" applyNumberFormat="1" applyFont="1" applyFill="1" applyBorder="1" applyAlignment="1">
      <alignment vertical="center"/>
    </xf>
    <xf numFmtId="176" fontId="10" fillId="8" borderId="93" xfId="33" applyNumberFormat="1" applyFont="1" applyFill="1" applyBorder="1" applyAlignment="1">
      <alignment vertical="center"/>
    </xf>
    <xf numFmtId="176" fontId="10" fillId="8" borderId="124" xfId="33" applyNumberFormat="1" applyFont="1" applyFill="1" applyBorder="1" applyAlignment="1">
      <alignment vertical="center"/>
    </xf>
    <xf numFmtId="176" fontId="10" fillId="8" borderId="127" xfId="33" applyNumberFormat="1" applyFont="1" applyFill="1" applyBorder="1" applyAlignment="1">
      <alignment vertical="center"/>
    </xf>
    <xf numFmtId="176" fontId="10" fillId="8" borderId="99" xfId="33" applyNumberFormat="1" applyFont="1" applyFill="1" applyBorder="1" applyAlignment="1">
      <alignment vertical="center"/>
    </xf>
    <xf numFmtId="0" fontId="10" fillId="20" borderId="87" xfId="33" applyFont="1" applyFill="1" applyBorder="1" applyAlignment="1">
      <alignment vertical="center"/>
    </xf>
    <xf numFmtId="0" fontId="10" fillId="20" borderId="130" xfId="33" applyFont="1" applyFill="1" applyBorder="1" applyAlignment="1">
      <alignment vertical="center"/>
    </xf>
    <xf numFmtId="0" fontId="10" fillId="20" borderId="75" xfId="33" applyFont="1" applyFill="1" applyBorder="1" applyAlignment="1">
      <alignment vertical="center"/>
    </xf>
    <xf numFmtId="0" fontId="96" fillId="8" borderId="0" xfId="33" applyFont="1" applyFill="1" applyAlignment="1">
      <alignment vertical="center"/>
    </xf>
    <xf numFmtId="0" fontId="97" fillId="8" borderId="0" xfId="33" applyFont="1" applyFill="1" applyAlignment="1">
      <alignment vertical="center"/>
    </xf>
    <xf numFmtId="0" fontId="50" fillId="8" borderId="0" xfId="33" applyFont="1" applyFill="1" applyAlignment="1">
      <alignment vertical="center" wrapText="1"/>
    </xf>
    <xf numFmtId="0" fontId="82" fillId="8" borderId="0" xfId="33" applyFont="1" applyFill="1" applyAlignment="1">
      <alignment vertical="center" wrapText="1"/>
    </xf>
    <xf numFmtId="0" fontId="50" fillId="8" borderId="0" xfId="31" applyFont="1" applyFill="1" applyAlignment="1">
      <alignment vertical="top" wrapText="1"/>
    </xf>
    <xf numFmtId="0" fontId="86" fillId="29" borderId="0" xfId="32" applyFont="1" applyFill="1" applyAlignment="1">
      <alignment vertical="top" wrapText="1"/>
    </xf>
    <xf numFmtId="0" fontId="10" fillId="29" borderId="0" xfId="33" applyFont="1" applyFill="1" applyAlignment="1">
      <alignment vertical="top"/>
    </xf>
    <xf numFmtId="0" fontId="10" fillId="8" borderId="0" xfId="32" applyFont="1" applyFill="1" applyAlignment="1">
      <alignment horizontal="left" vertical="top" wrapText="1"/>
    </xf>
    <xf numFmtId="0" fontId="83" fillId="8" borderId="0" xfId="32" applyFont="1" applyFill="1" applyAlignment="1">
      <alignment horizontal="left" vertical="top" wrapText="1"/>
    </xf>
    <xf numFmtId="0" fontId="0" fillId="8" borderId="9" xfId="33" applyFont="1" applyFill="1" applyBorder="1" applyAlignment="1">
      <alignment vertical="center"/>
    </xf>
    <xf numFmtId="0" fontId="11" fillId="8" borderId="1" xfId="33" applyFont="1" applyFill="1" applyBorder="1" applyAlignment="1">
      <alignment vertical="center" wrapText="1"/>
    </xf>
    <xf numFmtId="0" fontId="11" fillId="8" borderId="107" xfId="33" applyFont="1" applyFill="1" applyBorder="1" applyAlignment="1">
      <alignment vertical="center"/>
    </xf>
    <xf numFmtId="0" fontId="11" fillId="8" borderId="1" xfId="33" applyFont="1" applyFill="1" applyBorder="1" applyAlignment="1">
      <alignment vertical="center"/>
    </xf>
    <xf numFmtId="38" fontId="10" fillId="30" borderId="120" xfId="29" applyNumberFormat="1" applyFont="1" applyFill="1" applyBorder="1" applyAlignment="1">
      <alignment vertical="center"/>
    </xf>
    <xf numFmtId="38" fontId="10" fillId="30" borderId="147" xfId="29" applyNumberFormat="1" applyFont="1" applyFill="1" applyBorder="1" applyAlignment="1">
      <alignment vertical="center"/>
    </xf>
    <xf numFmtId="38" fontId="10" fillId="30" borderId="156" xfId="29" applyNumberFormat="1" applyFont="1" applyFill="1" applyBorder="1" applyAlignment="1">
      <alignment vertical="center"/>
    </xf>
    <xf numFmtId="0" fontId="10" fillId="8" borderId="24" xfId="33" applyFont="1" applyFill="1" applyBorder="1" applyAlignment="1">
      <alignment vertical="center" wrapText="1"/>
    </xf>
    <xf numFmtId="38" fontId="10" fillId="15" borderId="24" xfId="29" applyNumberFormat="1" applyFont="1" applyFill="1" applyBorder="1" applyAlignment="1">
      <alignment horizontal="right" vertical="center"/>
    </xf>
    <xf numFmtId="179" fontId="10" fillId="8" borderId="134" xfId="33" applyNumberFormat="1" applyFont="1" applyFill="1" applyBorder="1" applyAlignment="1">
      <alignment vertical="center"/>
    </xf>
    <xf numFmtId="179" fontId="10" fillId="8" borderId="79" xfId="33" applyNumberFormat="1" applyFont="1" applyFill="1" applyBorder="1" applyAlignment="1">
      <alignment vertical="center"/>
    </xf>
    <xf numFmtId="0" fontId="93" fillId="29" borderId="0" xfId="34" applyFont="1" applyFill="1" applyAlignment="1">
      <alignment vertical="top"/>
    </xf>
    <xf numFmtId="177" fontId="10" fillId="29" borderId="0" xfId="33" applyNumberFormat="1" applyFont="1" applyFill="1" applyBorder="1" applyAlignment="1">
      <alignment vertical="center"/>
    </xf>
    <xf numFmtId="211" fontId="10" fillId="29" borderId="0" xfId="33" applyNumberFormat="1" applyFont="1" applyFill="1" applyBorder="1" applyAlignment="1">
      <alignment vertical="center"/>
    </xf>
    <xf numFmtId="211" fontId="10" fillId="29" borderId="0" xfId="33" applyNumberFormat="1" applyFont="1" applyFill="1" applyBorder="1" applyAlignment="1">
      <alignment horizontal="right" vertical="center"/>
    </xf>
    <xf numFmtId="211" fontId="10" fillId="29" borderId="0" xfId="26" applyNumberFormat="1" applyFont="1" applyFill="1" applyBorder="1" applyAlignment="1">
      <alignment vertical="center"/>
    </xf>
    <xf numFmtId="211" fontId="10" fillId="29" borderId="0" xfId="26" applyNumberFormat="1" applyFont="1" applyFill="1" applyBorder="1" applyAlignment="1">
      <alignment horizontal="right" vertical="center"/>
    </xf>
    <xf numFmtId="0" fontId="10" fillId="29" borderId="0" xfId="33" applyFont="1" applyFill="1" applyBorder="1" applyAlignment="1">
      <alignment horizontal="center" vertical="center"/>
    </xf>
    <xf numFmtId="9" fontId="10" fillId="29" borderId="0" xfId="26" applyNumberFormat="1" applyFont="1" applyFill="1" applyBorder="1" applyAlignment="1">
      <alignment horizontal="right" vertical="center"/>
    </xf>
    <xf numFmtId="9" fontId="10" fillId="29" borderId="0" xfId="26" applyNumberFormat="1" applyFont="1" applyFill="1" applyBorder="1" applyAlignment="1">
      <alignment vertical="center"/>
    </xf>
    <xf numFmtId="179" fontId="10" fillId="29" borderId="0" xfId="26" applyNumberFormat="1" applyFont="1" applyFill="1" applyBorder="1" applyAlignment="1">
      <alignment vertical="center"/>
    </xf>
    <xf numFmtId="10" fontId="10" fillId="29" borderId="0" xfId="26" applyNumberFormat="1" applyFont="1" applyFill="1" applyBorder="1" applyAlignment="1">
      <alignment horizontal="right" vertical="center"/>
    </xf>
    <xf numFmtId="10" fontId="10" fillId="29" borderId="0" xfId="26" applyNumberFormat="1" applyFont="1" applyFill="1" applyBorder="1" applyAlignment="1">
      <alignment vertical="center"/>
    </xf>
    <xf numFmtId="201" fontId="10" fillId="29" borderId="0" xfId="26" applyNumberFormat="1" applyFont="1" applyFill="1" applyBorder="1" applyAlignment="1">
      <alignment vertical="center"/>
    </xf>
    <xf numFmtId="201" fontId="10" fillId="29" borderId="0" xfId="26" applyNumberFormat="1" applyFont="1" applyFill="1" applyBorder="1" applyAlignment="1">
      <alignment horizontal="right" vertical="center"/>
    </xf>
    <xf numFmtId="190" fontId="10" fillId="29" borderId="0" xfId="26" applyNumberFormat="1" applyFont="1" applyFill="1" applyBorder="1" applyAlignment="1">
      <alignment horizontal="right" vertical="center"/>
    </xf>
    <xf numFmtId="190" fontId="10" fillId="29" borderId="0" xfId="26" applyNumberFormat="1" applyFont="1" applyFill="1" applyBorder="1" applyAlignment="1">
      <alignment vertical="center"/>
    </xf>
    <xf numFmtId="9" fontId="10" fillId="29" borderId="0" xfId="33" applyNumberFormat="1" applyFont="1" applyFill="1" applyBorder="1" applyAlignment="1">
      <alignment vertical="center"/>
    </xf>
    <xf numFmtId="177" fontId="26" fillId="30" borderId="0" xfId="33" applyNumberFormat="1" applyFont="1" applyFill="1" applyBorder="1" applyAlignment="1">
      <alignment vertical="center"/>
    </xf>
    <xf numFmtId="0" fontId="10" fillId="29" borderId="0" xfId="33" applyFont="1" applyFill="1" applyAlignment="1">
      <alignment horizontal="right" vertical="center"/>
    </xf>
    <xf numFmtId="177" fontId="26" fillId="29" borderId="0" xfId="33" applyNumberFormat="1" applyFont="1" applyFill="1" applyBorder="1" applyAlignment="1">
      <alignment vertical="center"/>
    </xf>
    <xf numFmtId="209" fontId="10" fillId="29" borderId="0" xfId="26" applyNumberFormat="1" applyFont="1" applyFill="1" applyBorder="1" applyAlignment="1">
      <alignment horizontal="right" vertical="center"/>
    </xf>
    <xf numFmtId="190" fontId="10" fillId="29" borderId="0" xfId="33" applyNumberFormat="1" applyFont="1" applyFill="1" applyBorder="1" applyAlignment="1">
      <alignment vertical="center"/>
    </xf>
    <xf numFmtId="38" fontId="10" fillId="30" borderId="0" xfId="29" applyNumberFormat="1" applyFont="1" applyFill="1" applyBorder="1" applyAlignment="1">
      <alignment vertical="center"/>
    </xf>
    <xf numFmtId="183" fontId="10" fillId="29" borderId="0" xfId="33" applyNumberFormat="1" applyFont="1" applyFill="1" applyBorder="1" applyAlignment="1">
      <alignment vertical="center"/>
    </xf>
    <xf numFmtId="177" fontId="53" fillId="29" borderId="0" xfId="33" applyNumberFormat="1" applyFont="1" applyFill="1" applyBorder="1" applyAlignment="1">
      <alignment vertical="center"/>
    </xf>
    <xf numFmtId="0" fontId="29" fillId="8" borderId="0" xfId="33" applyFont="1" applyFill="1" applyAlignment="1">
      <alignment vertical="center"/>
    </xf>
    <xf numFmtId="0" fontId="11" fillId="32" borderId="45" xfId="33" applyFont="1" applyFill="1" applyBorder="1" applyAlignment="1">
      <alignment vertical="center" wrapText="1"/>
    </xf>
    <xf numFmtId="0" fontId="17" fillId="8" borderId="0" xfId="33" applyFont="1" applyFill="1" applyAlignment="1">
      <alignment horizontal="left" vertical="center"/>
    </xf>
    <xf numFmtId="0" fontId="10" fillId="8" borderId="155" xfId="33" applyFont="1" applyFill="1" applyBorder="1" applyAlignment="1">
      <alignment vertical="center" wrapText="1"/>
    </xf>
    <xf numFmtId="0" fontId="10" fillId="8" borderId="119" xfId="33" applyFont="1" applyFill="1" applyBorder="1" applyAlignment="1">
      <alignment vertical="center" wrapText="1"/>
    </xf>
    <xf numFmtId="0" fontId="10" fillId="29" borderId="119" xfId="33" applyFont="1" applyFill="1" applyBorder="1" applyAlignment="1">
      <alignment vertical="center" wrapText="1"/>
    </xf>
    <xf numFmtId="0" fontId="10" fillId="8" borderId="154" xfId="33" applyFont="1" applyFill="1" applyBorder="1" applyAlignment="1">
      <alignment vertical="center" wrapText="1"/>
    </xf>
    <xf numFmtId="0" fontId="10" fillId="4" borderId="49" xfId="33" applyFont="1" applyFill="1" applyBorder="1" applyAlignment="1">
      <alignment vertical="center" wrapText="1"/>
    </xf>
    <xf numFmtId="38" fontId="17" fillId="4" borderId="11" xfId="29" applyNumberFormat="1" applyFont="1" applyFill="1" applyBorder="1" applyAlignment="1">
      <alignment vertical="center"/>
    </xf>
    <xf numFmtId="38" fontId="17" fillId="4" borderId="44" xfId="29" applyNumberFormat="1" applyFont="1" applyFill="1" applyBorder="1" applyAlignment="1">
      <alignment vertical="center"/>
    </xf>
    <xf numFmtId="0" fontId="10" fillId="4" borderId="49" xfId="33" applyFont="1" applyFill="1" applyBorder="1" applyAlignment="1">
      <alignment vertical="center"/>
    </xf>
    <xf numFmtId="0" fontId="17" fillId="5" borderId="122" xfId="33" applyFont="1" applyFill="1" applyBorder="1" applyAlignment="1">
      <alignment vertical="center"/>
    </xf>
    <xf numFmtId="0" fontId="17" fillId="5" borderId="47" xfId="33" applyFont="1" applyFill="1" applyBorder="1" applyAlignment="1">
      <alignment vertical="center"/>
    </xf>
    <xf numFmtId="0" fontId="17" fillId="61" borderId="42" xfId="33" applyFont="1" applyFill="1" applyBorder="1" applyAlignment="1">
      <alignment vertical="center"/>
    </xf>
    <xf numFmtId="0" fontId="10" fillId="61" borderId="38" xfId="33" applyFont="1" applyFill="1" applyBorder="1" applyAlignment="1">
      <alignment vertical="center"/>
    </xf>
    <xf numFmtId="0" fontId="10" fillId="52" borderId="146" xfId="33" applyFont="1" applyFill="1" applyBorder="1" applyAlignment="1">
      <alignment vertical="center"/>
    </xf>
    <xf numFmtId="38" fontId="10" fillId="0" borderId="45" xfId="29" applyNumberFormat="1" applyFont="1" applyFill="1" applyBorder="1" applyAlignment="1">
      <alignment vertical="center"/>
    </xf>
    <xf numFmtId="38" fontId="10" fillId="0" borderId="96" xfId="29" applyNumberFormat="1" applyFont="1" applyFill="1" applyBorder="1" applyAlignment="1">
      <alignment vertical="center"/>
    </xf>
    <xf numFmtId="0" fontId="10" fillId="29" borderId="155" xfId="33" applyFont="1" applyFill="1" applyBorder="1" applyAlignment="1">
      <alignment vertical="center"/>
    </xf>
    <xf numFmtId="0" fontId="10" fillId="29" borderId="120" xfId="33" applyFont="1" applyFill="1" applyBorder="1" applyAlignment="1">
      <alignment vertical="center"/>
    </xf>
    <xf numFmtId="0" fontId="10" fillId="29" borderId="119" xfId="33" applyFont="1" applyFill="1" applyBorder="1" applyAlignment="1">
      <alignment vertical="center"/>
    </xf>
    <xf numFmtId="0" fontId="10" fillId="29" borderId="156" xfId="33" applyFont="1" applyFill="1" applyBorder="1" applyAlignment="1">
      <alignment vertical="center"/>
    </xf>
    <xf numFmtId="0" fontId="10" fillId="29" borderId="145" xfId="33" applyFont="1" applyFill="1" applyBorder="1" applyAlignment="1">
      <alignment vertical="center"/>
    </xf>
    <xf numFmtId="0" fontId="10" fillId="29" borderId="146" xfId="33" applyFont="1" applyFill="1" applyBorder="1" applyAlignment="1">
      <alignment vertical="center"/>
    </xf>
    <xf numFmtId="0" fontId="10" fillId="29" borderId="118" xfId="33" applyFont="1" applyFill="1" applyBorder="1" applyAlignment="1">
      <alignment vertical="center"/>
    </xf>
    <xf numFmtId="0" fontId="10" fillId="44" borderId="52" xfId="33" applyFont="1" applyFill="1" applyBorder="1" applyAlignment="1">
      <alignment vertical="center"/>
    </xf>
    <xf numFmtId="0" fontId="10" fillId="44" borderId="4" xfId="33" applyFont="1" applyFill="1" applyBorder="1" applyAlignment="1">
      <alignment vertical="center"/>
    </xf>
    <xf numFmtId="0" fontId="10" fillId="29" borderId="167" xfId="33" applyFont="1" applyFill="1" applyBorder="1" applyAlignment="1">
      <alignment vertical="center" wrapText="1"/>
    </xf>
    <xf numFmtId="0" fontId="10" fillId="29" borderId="166" xfId="33" applyFont="1" applyFill="1" applyBorder="1" applyAlignment="1">
      <alignment vertical="center"/>
    </xf>
    <xf numFmtId="0" fontId="10" fillId="29" borderId="165" xfId="33" applyFont="1" applyFill="1" applyBorder="1" applyAlignment="1">
      <alignment vertical="center"/>
    </xf>
    <xf numFmtId="0" fontId="10" fillId="8" borderId="130" xfId="33" applyFont="1" applyFill="1" applyBorder="1" applyAlignment="1">
      <alignment vertical="center"/>
    </xf>
    <xf numFmtId="0" fontId="10" fillId="8" borderId="153" xfId="33" applyFont="1" applyFill="1" applyBorder="1" applyAlignment="1">
      <alignment vertical="center"/>
    </xf>
    <xf numFmtId="0" fontId="10" fillId="29" borderId="153" xfId="33" applyFont="1" applyFill="1" applyBorder="1" applyAlignment="1">
      <alignment vertical="center"/>
    </xf>
    <xf numFmtId="0" fontId="10" fillId="29" borderId="99" xfId="33" applyFont="1" applyFill="1" applyBorder="1" applyAlignment="1">
      <alignment vertical="center"/>
    </xf>
    <xf numFmtId="0" fontId="10" fillId="8" borderId="96" xfId="33" applyFont="1" applyFill="1" applyBorder="1" applyAlignment="1">
      <alignment vertical="center"/>
    </xf>
    <xf numFmtId="0" fontId="10" fillId="8" borderId="120" xfId="33" applyFont="1" applyFill="1" applyBorder="1" applyAlignment="1">
      <alignment vertical="center"/>
    </xf>
    <xf numFmtId="0" fontId="10" fillId="29" borderId="100" xfId="33" applyFont="1" applyFill="1" applyBorder="1" applyAlignment="1">
      <alignment vertical="center"/>
    </xf>
    <xf numFmtId="0" fontId="10" fillId="44" borderId="49" xfId="33" applyFont="1" applyFill="1" applyBorder="1" applyAlignment="1">
      <alignment vertical="center"/>
    </xf>
    <xf numFmtId="0" fontId="10" fillId="29" borderId="45" xfId="33" applyFont="1" applyFill="1" applyBorder="1" applyAlignment="1">
      <alignment vertical="center"/>
    </xf>
    <xf numFmtId="0" fontId="17" fillId="5" borderId="47" xfId="33" applyFont="1" applyFill="1" applyBorder="1" applyAlignment="1">
      <alignment vertical="center" wrapText="1"/>
    </xf>
    <xf numFmtId="38" fontId="17" fillId="5" borderId="4" xfId="29" applyNumberFormat="1" applyFont="1" applyFill="1" applyBorder="1" applyAlignment="1">
      <alignment vertical="center"/>
    </xf>
    <xf numFmtId="38" fontId="17" fillId="5" borderId="32" xfId="29" applyNumberFormat="1" applyFont="1" applyFill="1" applyBorder="1" applyAlignment="1">
      <alignment vertical="center"/>
    </xf>
    <xf numFmtId="38" fontId="17" fillId="5" borderId="58" xfId="29" applyNumberFormat="1" applyFont="1" applyFill="1" applyBorder="1" applyAlignment="1">
      <alignment vertical="center"/>
    </xf>
    <xf numFmtId="0" fontId="10" fillId="61" borderId="38" xfId="33" applyFont="1" applyFill="1" applyBorder="1" applyAlignment="1">
      <alignment vertical="center" wrapText="1"/>
    </xf>
    <xf numFmtId="38" fontId="17" fillId="61" borderId="39" xfId="29" applyNumberFormat="1" applyFont="1" applyFill="1" applyBorder="1" applyAlignment="1">
      <alignment vertical="center"/>
    </xf>
    <xf numFmtId="38" fontId="17" fillId="61" borderId="40" xfId="29" applyNumberFormat="1" applyFont="1" applyFill="1" applyBorder="1" applyAlignment="1">
      <alignment vertical="center"/>
    </xf>
    <xf numFmtId="0" fontId="17" fillId="5" borderId="0" xfId="33" applyFont="1" applyFill="1" applyBorder="1" applyAlignment="1">
      <alignment vertical="center"/>
    </xf>
    <xf numFmtId="0" fontId="10" fillId="5" borderId="98" xfId="33" applyFont="1" applyFill="1" applyBorder="1" applyAlignment="1">
      <alignment vertical="center"/>
    </xf>
    <xf numFmtId="0" fontId="10" fillId="5" borderId="18" xfId="33" applyFont="1" applyFill="1" applyBorder="1" applyAlignment="1">
      <alignment vertical="center"/>
    </xf>
    <xf numFmtId="0" fontId="17" fillId="12" borderId="37" xfId="33" applyFont="1" applyFill="1" applyBorder="1" applyAlignment="1">
      <alignment vertical="center"/>
    </xf>
    <xf numFmtId="0" fontId="10" fillId="12" borderId="98" xfId="33" applyFont="1" applyFill="1" applyBorder="1" applyAlignment="1">
      <alignment vertical="center"/>
    </xf>
    <xf numFmtId="0" fontId="10" fillId="12" borderId="18" xfId="33" applyFont="1" applyFill="1" applyBorder="1" applyAlignment="1">
      <alignment vertical="center"/>
    </xf>
    <xf numFmtId="0" fontId="10" fillId="50" borderId="0" xfId="33" applyFont="1" applyFill="1" applyBorder="1" applyAlignment="1">
      <alignment vertical="center"/>
    </xf>
    <xf numFmtId="0" fontId="17" fillId="61" borderId="54" xfId="33" applyFont="1" applyFill="1" applyBorder="1" applyAlignment="1">
      <alignment vertical="center"/>
    </xf>
    <xf numFmtId="0" fontId="10" fillId="61" borderId="54" xfId="33" applyFont="1" applyFill="1" applyBorder="1" applyAlignment="1">
      <alignment vertical="center"/>
    </xf>
    <xf numFmtId="0" fontId="10" fillId="61" borderId="59" xfId="33" applyFont="1" applyFill="1" applyBorder="1" applyAlignment="1">
      <alignment vertical="center"/>
    </xf>
    <xf numFmtId="0" fontId="24" fillId="5" borderId="0" xfId="33" applyFont="1" applyFill="1" applyBorder="1" applyAlignment="1">
      <alignment vertical="center"/>
    </xf>
    <xf numFmtId="0" fontId="10" fillId="5" borderId="0" xfId="33" applyFont="1" applyFill="1" applyBorder="1" applyAlignment="1">
      <alignment vertical="center"/>
    </xf>
    <xf numFmtId="0" fontId="10" fillId="5" borderId="7" xfId="33" applyFont="1" applyFill="1" applyBorder="1" applyAlignment="1">
      <alignment vertical="center"/>
    </xf>
    <xf numFmtId="0" fontId="17" fillId="26" borderId="37" xfId="33" applyFont="1" applyFill="1" applyBorder="1" applyAlignment="1">
      <alignment vertical="center"/>
    </xf>
    <xf numFmtId="0" fontId="10" fillId="12" borderId="0" xfId="33" applyFont="1" applyFill="1" applyBorder="1" applyAlignment="1">
      <alignment vertical="center"/>
    </xf>
    <xf numFmtId="0" fontId="24" fillId="61" borderId="54" xfId="33" applyFont="1" applyFill="1" applyBorder="1" applyAlignment="1">
      <alignment vertical="center"/>
    </xf>
    <xf numFmtId="0" fontId="67" fillId="61" borderId="54" xfId="33" applyFont="1" applyFill="1" applyBorder="1" applyAlignment="1">
      <alignment vertical="center"/>
    </xf>
    <xf numFmtId="38" fontId="10" fillId="5" borderId="4" xfId="29" applyNumberFormat="1" applyFont="1" applyFill="1" applyBorder="1" applyAlignment="1">
      <alignment vertical="center"/>
    </xf>
    <xf numFmtId="0" fontId="10" fillId="12" borderId="7" xfId="33" applyFont="1" applyFill="1" applyBorder="1" applyAlignment="1">
      <alignment vertical="center"/>
    </xf>
    <xf numFmtId="0" fontId="10" fillId="50" borderId="94" xfId="33" applyFont="1" applyFill="1" applyBorder="1" applyAlignment="1">
      <alignment vertical="center"/>
    </xf>
    <xf numFmtId="215" fontId="57" fillId="46" borderId="0" xfId="0" applyNumberFormat="1" applyFont="1" applyFill="1" applyBorder="1" applyAlignment="1">
      <alignment horizontal="center" vertical="center" readingOrder="1"/>
    </xf>
    <xf numFmtId="215" fontId="57" fillId="22" borderId="0" xfId="0" applyNumberFormat="1" applyFont="1" applyFill="1" applyBorder="1" applyAlignment="1">
      <alignment horizontal="center" vertical="center" readingOrder="1"/>
    </xf>
    <xf numFmtId="0" fontId="11" fillId="32" borderId="22" xfId="33" applyFont="1" applyFill="1" applyBorder="1" applyAlignment="1">
      <alignment vertical="center" wrapText="1"/>
    </xf>
    <xf numFmtId="0" fontId="100" fillId="8" borderId="0" xfId="31" applyFont="1" applyFill="1"/>
    <xf numFmtId="0" fontId="50" fillId="29" borderId="0" xfId="33" applyFont="1" applyFill="1" applyAlignment="1">
      <alignment vertical="top"/>
    </xf>
    <xf numFmtId="0" fontId="10" fillId="8" borderId="88" xfId="33" applyFont="1" applyFill="1" applyBorder="1" applyAlignment="1">
      <alignment horizontal="left" vertical="center"/>
    </xf>
    <xf numFmtId="0" fontId="10" fillId="29" borderId="1" xfId="0" applyFont="1" applyFill="1" applyBorder="1">
      <alignment vertical="center"/>
    </xf>
    <xf numFmtId="0" fontId="10" fillId="0" borderId="1" xfId="0" applyFont="1" applyFill="1" applyBorder="1">
      <alignment vertical="center"/>
    </xf>
    <xf numFmtId="0" fontId="76" fillId="29" borderId="1" xfId="28" applyFont="1" applyFill="1" applyBorder="1" applyAlignment="1" applyProtection="1">
      <alignment vertical="center" wrapText="1"/>
    </xf>
    <xf numFmtId="0" fontId="10" fillId="36" borderId="1" xfId="0" applyFont="1" applyFill="1" applyBorder="1" applyAlignment="1">
      <alignment vertical="center" wrapText="1"/>
    </xf>
    <xf numFmtId="0" fontId="10" fillId="29" borderId="0" xfId="0" applyFont="1" applyFill="1" applyBorder="1" applyAlignment="1">
      <alignment vertical="center" wrapText="1"/>
    </xf>
    <xf numFmtId="0" fontId="76" fillId="29" borderId="0" xfId="28" applyFont="1" applyFill="1" applyBorder="1" applyAlignment="1" applyProtection="1">
      <alignment vertical="center" wrapText="1"/>
    </xf>
    <xf numFmtId="0" fontId="26" fillId="8" borderId="0" xfId="33" applyFont="1" applyFill="1" applyAlignment="1">
      <alignment vertical="center"/>
    </xf>
    <xf numFmtId="176" fontId="26" fillId="20" borderId="53" xfId="33" applyNumberFormat="1" applyFont="1" applyFill="1" applyBorder="1" applyAlignment="1">
      <alignment vertical="center"/>
    </xf>
    <xf numFmtId="183" fontId="26" fillId="30" borderId="20" xfId="33" applyNumberFormat="1" applyFont="1" applyFill="1" applyBorder="1" applyAlignment="1">
      <alignment vertical="center"/>
    </xf>
    <xf numFmtId="176" fontId="26" fillId="30" borderId="1" xfId="33" applyNumberFormat="1" applyFont="1" applyFill="1" applyBorder="1" applyAlignment="1">
      <alignment vertical="center"/>
    </xf>
    <xf numFmtId="176" fontId="26" fillId="30" borderId="33" xfId="33" applyNumberFormat="1" applyFont="1" applyFill="1" applyBorder="1" applyAlignment="1">
      <alignment vertical="center"/>
    </xf>
    <xf numFmtId="176" fontId="26" fillId="20" borderId="150" xfId="33" applyNumberFormat="1" applyFont="1" applyFill="1" applyBorder="1" applyAlignment="1">
      <alignment vertical="center"/>
    </xf>
    <xf numFmtId="0" fontId="10" fillId="29" borderId="70" xfId="33" applyFont="1" applyFill="1" applyBorder="1" applyAlignment="1">
      <alignment vertical="center"/>
    </xf>
    <xf numFmtId="216" fontId="10" fillId="8" borderId="1" xfId="33" applyNumberFormat="1" applyFont="1" applyFill="1" applyBorder="1" applyAlignment="1">
      <alignment vertical="center"/>
    </xf>
    <xf numFmtId="183" fontId="53" fillId="8" borderId="1" xfId="33" applyNumberFormat="1" applyFont="1" applyFill="1" applyBorder="1" applyAlignment="1">
      <alignment vertical="center"/>
    </xf>
    <xf numFmtId="216" fontId="10" fillId="8" borderId="4" xfId="33" applyNumberFormat="1" applyFont="1" applyFill="1" applyBorder="1" applyAlignment="1">
      <alignment vertical="center"/>
    </xf>
    <xf numFmtId="190" fontId="10" fillId="20" borderId="1" xfId="26" applyNumberFormat="1" applyFont="1" applyFill="1" applyBorder="1" applyAlignment="1">
      <alignment vertical="center"/>
    </xf>
    <xf numFmtId="179" fontId="10" fillId="8" borderId="9" xfId="26" applyNumberFormat="1" applyFont="1" applyFill="1" applyBorder="1" applyAlignment="1">
      <alignment vertical="center"/>
    </xf>
    <xf numFmtId="190" fontId="10" fillId="22" borderId="52" xfId="26" applyNumberFormat="1" applyFont="1" applyFill="1" applyBorder="1" applyAlignment="1">
      <alignment vertical="center"/>
    </xf>
    <xf numFmtId="190" fontId="10" fillId="21" borderId="52" xfId="26" applyNumberFormat="1" applyFont="1" applyFill="1" applyBorder="1" applyAlignment="1">
      <alignment vertical="center"/>
    </xf>
    <xf numFmtId="190" fontId="10" fillId="44" borderId="1" xfId="26" applyNumberFormat="1" applyFont="1" applyFill="1" applyBorder="1" applyAlignment="1">
      <alignment vertical="center"/>
    </xf>
    <xf numFmtId="190" fontId="10" fillId="23" borderId="4" xfId="26" applyNumberFormat="1" applyFont="1" applyFill="1" applyBorder="1" applyAlignment="1">
      <alignment vertical="center"/>
    </xf>
    <xf numFmtId="190" fontId="10" fillId="22" borderId="1" xfId="26" applyNumberFormat="1" applyFont="1" applyFill="1" applyBorder="1" applyAlignment="1">
      <alignment vertical="center"/>
    </xf>
    <xf numFmtId="0" fontId="24" fillId="25" borderId="33" xfId="33" applyFont="1" applyFill="1" applyBorder="1" applyAlignment="1">
      <alignment vertical="center"/>
    </xf>
    <xf numFmtId="0" fontId="11" fillId="29" borderId="45" xfId="33" applyFont="1" applyFill="1" applyBorder="1" applyAlignment="1">
      <alignment vertical="center"/>
    </xf>
    <xf numFmtId="0" fontId="11" fillId="29" borderId="22" xfId="33" applyFont="1" applyFill="1" applyBorder="1" applyAlignment="1">
      <alignment vertical="center"/>
    </xf>
    <xf numFmtId="0" fontId="11" fillId="8" borderId="24" xfId="33" applyFont="1" applyFill="1" applyBorder="1" applyAlignment="1">
      <alignment vertical="center"/>
    </xf>
    <xf numFmtId="0" fontId="10" fillId="52" borderId="71" xfId="33" applyFont="1" applyFill="1" applyBorder="1" applyAlignment="1">
      <alignment vertical="center" wrapText="1"/>
    </xf>
    <xf numFmtId="177" fontId="10" fillId="8" borderId="29" xfId="33" applyNumberFormat="1" applyFont="1" applyFill="1" applyBorder="1" applyAlignment="1">
      <alignment vertical="center"/>
    </xf>
    <xf numFmtId="177" fontId="10" fillId="8" borderId="93" xfId="33" applyNumberFormat="1" applyFont="1" applyFill="1" applyBorder="1" applyAlignment="1">
      <alignment vertical="center"/>
    </xf>
    <xf numFmtId="217" fontId="10" fillId="37" borderId="1" xfId="31" applyNumberFormat="1" applyFont="1" applyFill="1" applyBorder="1" applyAlignment="1">
      <alignment vertical="center"/>
    </xf>
    <xf numFmtId="217" fontId="10" fillId="0" borderId="1" xfId="31" applyNumberFormat="1" applyFont="1" applyFill="1" applyBorder="1" applyAlignment="1">
      <alignment vertical="center"/>
    </xf>
    <xf numFmtId="9" fontId="10" fillId="20" borderId="1" xfId="27" applyNumberFormat="1" applyFont="1" applyFill="1" applyBorder="1" applyAlignment="1">
      <alignment vertical="center"/>
    </xf>
    <xf numFmtId="9" fontId="10" fillId="20" borderId="1" xfId="31" applyNumberFormat="1" applyFont="1" applyFill="1" applyBorder="1" applyAlignment="1">
      <alignment vertical="center"/>
    </xf>
    <xf numFmtId="186" fontId="10" fillId="37" borderId="1" xfId="31" applyNumberFormat="1" applyFont="1" applyFill="1" applyBorder="1" applyAlignment="1">
      <alignment vertical="center"/>
    </xf>
    <xf numFmtId="186" fontId="10" fillId="0" borderId="1" xfId="31" applyNumberFormat="1" applyFont="1" applyFill="1" applyBorder="1" applyAlignment="1">
      <alignment vertical="center"/>
    </xf>
    <xf numFmtId="218" fontId="10" fillId="35" borderId="29" xfId="29" applyNumberFormat="1" applyFont="1" applyFill="1" applyBorder="1" applyAlignment="1">
      <alignment vertical="center"/>
    </xf>
    <xf numFmtId="218" fontId="10" fillId="35" borderId="43" xfId="29" applyNumberFormat="1" applyFont="1" applyFill="1" applyBorder="1" applyAlignment="1">
      <alignment vertical="center"/>
    </xf>
    <xf numFmtId="198" fontId="10" fillId="35" borderId="56" xfId="29" applyNumberFormat="1" applyFont="1" applyFill="1" applyBorder="1" applyAlignment="1">
      <alignment vertical="center"/>
    </xf>
    <xf numFmtId="198" fontId="10" fillId="20" borderId="43" xfId="29" applyNumberFormat="1" applyFont="1" applyFill="1" applyBorder="1" applyAlignment="1">
      <alignment vertical="center"/>
    </xf>
    <xf numFmtId="177" fontId="10" fillId="32" borderId="9" xfId="33" applyNumberFormat="1" applyFont="1" applyFill="1" applyBorder="1" applyAlignment="1">
      <alignment vertical="center"/>
    </xf>
    <xf numFmtId="211" fontId="10" fillId="8" borderId="74" xfId="26" applyNumberFormat="1" applyFont="1" applyFill="1" applyBorder="1" applyAlignment="1">
      <alignment horizontal="right" vertical="center"/>
    </xf>
    <xf numFmtId="198" fontId="17" fillId="43" borderId="20" xfId="29" applyNumberFormat="1" applyFont="1" applyFill="1" applyBorder="1" applyAlignment="1">
      <alignment vertical="center"/>
    </xf>
    <xf numFmtId="198" fontId="10" fillId="33" borderId="1" xfId="29" applyNumberFormat="1" applyFont="1" applyFill="1" applyBorder="1" applyAlignment="1">
      <alignment vertical="center"/>
    </xf>
    <xf numFmtId="198" fontId="10" fillId="16" borderId="24" xfId="29" applyNumberFormat="1" applyFont="1" applyFill="1" applyBorder="1" applyAlignment="1">
      <alignment vertical="center"/>
    </xf>
    <xf numFmtId="198" fontId="10" fillId="16" borderId="153" xfId="29" applyNumberFormat="1" applyFont="1" applyFill="1" applyBorder="1" applyAlignment="1">
      <alignment vertical="center"/>
    </xf>
    <xf numFmtId="198" fontId="17" fillId="43" borderId="52" xfId="29" applyNumberFormat="1" applyFont="1" applyFill="1" applyBorder="1" applyAlignment="1">
      <alignment vertical="center"/>
    </xf>
    <xf numFmtId="198" fontId="10" fillId="29" borderId="4" xfId="29" applyNumberFormat="1" applyFont="1" applyFill="1" applyBorder="1" applyAlignment="1">
      <alignment vertical="center"/>
    </xf>
    <xf numFmtId="198" fontId="10" fillId="16" borderId="22" xfId="29" applyNumberFormat="1" applyFont="1" applyFill="1" applyBorder="1" applyAlignment="1">
      <alignment vertical="center"/>
    </xf>
    <xf numFmtId="198" fontId="10" fillId="16" borderId="120" xfId="29" applyNumberFormat="1" applyFont="1" applyFill="1" applyBorder="1" applyAlignment="1">
      <alignment vertical="center"/>
    </xf>
    <xf numFmtId="179" fontId="10" fillId="29" borderId="45" xfId="26" applyNumberFormat="1" applyFont="1" applyFill="1" applyBorder="1" applyAlignment="1">
      <alignment vertical="center"/>
    </xf>
    <xf numFmtId="179" fontId="10" fillId="29" borderId="22" xfId="26" applyNumberFormat="1" applyFont="1" applyFill="1" applyBorder="1" applyAlignment="1">
      <alignment vertical="center"/>
    </xf>
    <xf numFmtId="179" fontId="10" fillId="29" borderId="117" xfId="26" applyNumberFormat="1" applyFont="1" applyFill="1" applyBorder="1" applyAlignment="1">
      <alignment vertical="center"/>
    </xf>
    <xf numFmtId="10" fontId="10" fillId="29" borderId="22" xfId="26" applyNumberFormat="1" applyFont="1" applyFill="1" applyBorder="1" applyAlignment="1">
      <alignment vertical="center"/>
    </xf>
    <xf numFmtId="0" fontId="11" fillId="29" borderId="21" xfId="0" applyFont="1" applyFill="1" applyBorder="1" applyAlignment="1">
      <alignment vertical="center" wrapText="1"/>
    </xf>
    <xf numFmtId="0" fontId="80" fillId="29" borderId="21" xfId="0" applyFont="1" applyFill="1" applyBorder="1" applyAlignment="1">
      <alignment vertical="center" wrapText="1"/>
    </xf>
    <xf numFmtId="0" fontId="11" fillId="32" borderId="72" xfId="33" applyFont="1" applyFill="1" applyBorder="1" applyAlignment="1">
      <alignment vertical="center" wrapText="1"/>
    </xf>
    <xf numFmtId="0" fontId="11" fillId="32" borderId="71" xfId="33" applyFont="1" applyFill="1" applyBorder="1" applyAlignment="1">
      <alignment vertical="center" wrapText="1"/>
    </xf>
    <xf numFmtId="0" fontId="11" fillId="32" borderId="91" xfId="33" applyFont="1" applyFill="1" applyBorder="1" applyAlignment="1">
      <alignment vertical="center" wrapText="1"/>
    </xf>
    <xf numFmtId="0" fontId="50" fillId="29" borderId="0" xfId="31" applyFont="1" applyFill="1" applyAlignment="1">
      <alignment vertical="top"/>
    </xf>
    <xf numFmtId="0" fontId="10" fillId="39" borderId="95" xfId="31" applyFont="1" applyFill="1" applyBorder="1"/>
    <xf numFmtId="0" fontId="10" fillId="19" borderId="44" xfId="31" applyFont="1" applyFill="1" applyBorder="1"/>
    <xf numFmtId="0" fontId="10" fillId="19" borderId="33" xfId="31" applyFont="1" applyFill="1" applyBorder="1"/>
    <xf numFmtId="0" fontId="10" fillId="19" borderId="20" xfId="31" applyFont="1" applyFill="1" applyBorder="1"/>
    <xf numFmtId="0" fontId="10" fillId="52" borderId="44" xfId="41" applyFont="1" applyFill="1" applyBorder="1"/>
    <xf numFmtId="0" fontId="10" fillId="52" borderId="1" xfId="41" applyFont="1" applyFill="1" applyBorder="1"/>
    <xf numFmtId="0" fontId="10" fillId="52" borderId="20" xfId="41" applyFont="1" applyFill="1" applyBorder="1"/>
    <xf numFmtId="0" fontId="10" fillId="52" borderId="20" xfId="41" applyFont="1" applyFill="1" applyBorder="1" applyAlignment="1">
      <alignment wrapText="1"/>
    </xf>
    <xf numFmtId="0" fontId="10" fillId="52" borderId="1" xfId="31" applyFont="1" applyFill="1" applyBorder="1"/>
    <xf numFmtId="0" fontId="45" fillId="49" borderId="33" xfId="0" applyFont="1" applyFill="1" applyBorder="1" applyAlignment="1">
      <alignment vertical="center"/>
    </xf>
    <xf numFmtId="0" fontId="80" fillId="32" borderId="72" xfId="33" applyFont="1" applyFill="1" applyBorder="1" applyAlignment="1">
      <alignment vertical="center" wrapText="1"/>
    </xf>
    <xf numFmtId="0" fontId="11" fillId="29" borderId="120" xfId="33" applyFont="1" applyFill="1" applyBorder="1" applyAlignment="1">
      <alignment vertical="center"/>
    </xf>
    <xf numFmtId="49" fontId="10" fillId="24" borderId="21" xfId="33" applyNumberFormat="1" applyFont="1" applyFill="1" applyBorder="1" applyAlignment="1">
      <alignment horizontal="left" vertical="center" wrapText="1"/>
    </xf>
    <xf numFmtId="0" fontId="24" fillId="61" borderId="35" xfId="33" applyFont="1" applyFill="1" applyBorder="1" applyAlignment="1">
      <alignment vertical="center"/>
    </xf>
    <xf numFmtId="176" fontId="26" fillId="46" borderId="0" xfId="0" applyNumberFormat="1" applyFont="1" applyFill="1" applyBorder="1" applyAlignment="1">
      <alignment horizontal="center" vertical="center"/>
    </xf>
    <xf numFmtId="0" fontId="10" fillId="29" borderId="0" xfId="34" applyFont="1" applyFill="1" applyBorder="1" applyAlignment="1">
      <alignment vertical="top"/>
    </xf>
    <xf numFmtId="0" fontId="106" fillId="29" borderId="0" xfId="34" applyFont="1" applyFill="1" applyBorder="1" applyAlignment="1">
      <alignment vertical="top"/>
    </xf>
    <xf numFmtId="176" fontId="26" fillId="30" borderId="3" xfId="33" applyNumberFormat="1" applyFont="1" applyFill="1" applyBorder="1" applyAlignment="1">
      <alignment vertical="center"/>
    </xf>
    <xf numFmtId="176" fontId="26" fillId="20" borderId="151" xfId="33" applyNumberFormat="1" applyFont="1" applyFill="1" applyBorder="1" applyAlignment="1">
      <alignment vertical="center"/>
    </xf>
    <xf numFmtId="184" fontId="10" fillId="24" borderId="74" xfId="33" applyNumberFormat="1" applyFont="1" applyFill="1" applyBorder="1" applyAlignment="1">
      <alignment vertical="center"/>
    </xf>
    <xf numFmtId="0" fontId="26" fillId="57" borderId="122" xfId="0" applyNumberFormat="1" applyFont="1" applyFill="1" applyBorder="1">
      <alignment vertical="center"/>
    </xf>
    <xf numFmtId="0" fontId="10" fillId="20" borderId="0" xfId="33" applyFont="1" applyFill="1" applyBorder="1" applyAlignment="1">
      <alignment vertical="center"/>
    </xf>
    <xf numFmtId="0" fontId="16" fillId="0" borderId="0" xfId="33" applyFont="1" applyFill="1" applyBorder="1" applyAlignment="1">
      <alignment vertical="center"/>
    </xf>
    <xf numFmtId="0" fontId="16" fillId="0" borderId="0" xfId="39" applyFont="1" applyFill="1" applyBorder="1" applyAlignment="1">
      <alignment horizontal="left" vertical="center" wrapText="1"/>
    </xf>
    <xf numFmtId="0" fontId="10" fillId="8" borderId="0" xfId="39" applyFont="1" applyFill="1" applyBorder="1" applyAlignment="1">
      <alignment horizontal="left" vertical="center" wrapText="1"/>
    </xf>
    <xf numFmtId="0" fontId="108" fillId="0" borderId="0" xfId="33" applyFont="1" applyFill="1" applyBorder="1" applyAlignment="1">
      <alignment vertical="center"/>
    </xf>
    <xf numFmtId="0" fontId="10" fillId="21" borderId="0" xfId="33" applyFont="1" applyFill="1" applyBorder="1" applyAlignment="1">
      <alignment vertical="center"/>
    </xf>
    <xf numFmtId="0" fontId="108" fillId="8" borderId="0" xfId="33" applyFont="1" applyFill="1" applyBorder="1" applyAlignment="1">
      <alignment vertical="center"/>
    </xf>
    <xf numFmtId="0" fontId="16" fillId="8" borderId="0" xfId="33" applyFont="1" applyFill="1" applyBorder="1" applyAlignment="1">
      <alignment vertical="center"/>
    </xf>
    <xf numFmtId="0" fontId="10" fillId="22" borderId="0" xfId="33" applyFont="1" applyFill="1" applyBorder="1" applyAlignment="1">
      <alignment vertical="center"/>
    </xf>
    <xf numFmtId="0" fontId="10" fillId="44" borderId="0" xfId="33" applyFont="1" applyFill="1" applyBorder="1" applyAlignment="1">
      <alignment vertical="center"/>
    </xf>
    <xf numFmtId="0" fontId="111" fillId="0" borderId="0" xfId="0" applyFont="1">
      <alignment vertical="center"/>
    </xf>
    <xf numFmtId="0" fontId="42" fillId="24" borderId="1" xfId="0" applyFont="1" applyFill="1" applyBorder="1">
      <alignment vertical="center"/>
    </xf>
    <xf numFmtId="0" fontId="15" fillId="24" borderId="1" xfId="0" applyFont="1" applyFill="1" applyBorder="1">
      <alignment vertical="center"/>
    </xf>
    <xf numFmtId="0" fontId="115" fillId="0" borderId="1" xfId="0" applyFont="1" applyBorder="1" applyAlignment="1">
      <alignment vertical="center"/>
    </xf>
    <xf numFmtId="49" fontId="0" fillId="0" borderId="1" xfId="0" applyNumberFormat="1" applyBorder="1" applyAlignment="1">
      <alignment horizontal="right" vertical="center"/>
    </xf>
    <xf numFmtId="0" fontId="117" fillId="0" borderId="1" xfId="0" applyFont="1" applyBorder="1" applyAlignment="1">
      <alignment vertical="center"/>
    </xf>
    <xf numFmtId="0" fontId="119" fillId="0" borderId="1" xfId="0" applyFont="1" applyBorder="1" applyAlignment="1">
      <alignment vertical="center"/>
    </xf>
    <xf numFmtId="0" fontId="122" fillId="0" borderId="1" xfId="0" applyFont="1" applyBorder="1" applyAlignment="1">
      <alignment vertical="center"/>
    </xf>
    <xf numFmtId="0" fontId="124" fillId="0" borderId="1" xfId="0" applyFont="1" applyBorder="1" applyAlignment="1">
      <alignment vertical="center"/>
    </xf>
    <xf numFmtId="0" fontId="125" fillId="0" borderId="1" xfId="0" applyFont="1" applyBorder="1" applyAlignment="1">
      <alignment vertical="center"/>
    </xf>
    <xf numFmtId="0" fontId="126" fillId="0" borderId="1" xfId="0" applyFont="1" applyBorder="1" applyAlignment="1">
      <alignment vertical="center"/>
    </xf>
    <xf numFmtId="0" fontId="127" fillId="0" borderId="1" xfId="0" applyFont="1" applyBorder="1" applyAlignment="1">
      <alignment vertical="center"/>
    </xf>
    <xf numFmtId="0" fontId="16" fillId="8" borderId="1" xfId="39" applyFont="1" applyFill="1" applyBorder="1" applyAlignment="1">
      <alignment horizontal="left" vertical="center" wrapText="1"/>
    </xf>
    <xf numFmtId="0" fontId="16" fillId="8" borderId="4" xfId="33" applyFont="1" applyFill="1" applyBorder="1" applyAlignment="1">
      <alignment vertical="center"/>
    </xf>
    <xf numFmtId="176" fontId="10" fillId="29" borderId="1" xfId="33" applyNumberFormat="1" applyFont="1" applyFill="1" applyBorder="1" applyAlignment="1">
      <alignment horizontal="right" vertical="center"/>
    </xf>
    <xf numFmtId="177" fontId="10" fillId="29" borderId="1" xfId="33" applyNumberFormat="1" applyFont="1" applyFill="1" applyBorder="1" applyAlignment="1">
      <alignment horizontal="right" vertical="center"/>
    </xf>
    <xf numFmtId="183" fontId="10" fillId="29" borderId="1" xfId="33" applyNumberFormat="1" applyFont="1" applyFill="1" applyBorder="1" applyAlignment="1">
      <alignment horizontal="right" vertical="center"/>
    </xf>
    <xf numFmtId="176" fontId="10" fillId="8" borderId="1" xfId="33" applyNumberFormat="1" applyFont="1" applyFill="1" applyBorder="1" applyAlignment="1">
      <alignment horizontal="right" vertical="center"/>
    </xf>
    <xf numFmtId="177" fontId="10" fillId="8" borderId="1" xfId="33" applyNumberFormat="1" applyFont="1" applyFill="1" applyBorder="1" applyAlignment="1">
      <alignment horizontal="right" vertical="center"/>
    </xf>
    <xf numFmtId="176" fontId="10" fillId="8" borderId="11" xfId="33" applyNumberFormat="1" applyFont="1" applyFill="1" applyBorder="1" applyAlignment="1">
      <alignment horizontal="right" vertical="center"/>
    </xf>
    <xf numFmtId="177" fontId="10" fillId="8" borderId="11" xfId="33" applyNumberFormat="1" applyFont="1" applyFill="1" applyBorder="1" applyAlignment="1">
      <alignment horizontal="right" vertical="center"/>
    </xf>
    <xf numFmtId="177" fontId="10" fillId="8" borderId="9" xfId="33" applyNumberFormat="1" applyFont="1" applyFill="1" applyBorder="1" applyAlignment="1">
      <alignment horizontal="right" vertical="center"/>
    </xf>
    <xf numFmtId="176" fontId="10" fillId="8" borderId="9" xfId="33" applyNumberFormat="1" applyFont="1" applyFill="1" applyBorder="1" applyAlignment="1">
      <alignment horizontal="right" vertical="center"/>
    </xf>
    <xf numFmtId="184" fontId="10" fillId="24" borderId="11" xfId="33" applyNumberFormat="1" applyFont="1" applyFill="1" applyBorder="1" applyAlignment="1">
      <alignment vertical="center"/>
    </xf>
    <xf numFmtId="219" fontId="26" fillId="57" borderId="122" xfId="0" applyNumberFormat="1" applyFont="1" applyFill="1" applyBorder="1">
      <alignment vertical="center"/>
    </xf>
    <xf numFmtId="219" fontId="15" fillId="20" borderId="122" xfId="0" applyNumberFormat="1" applyFont="1" applyFill="1" applyBorder="1">
      <alignment vertical="center"/>
    </xf>
    <xf numFmtId="219" fontId="15" fillId="56" borderId="122" xfId="0" applyNumberFormat="1" applyFont="1" applyFill="1" applyBorder="1">
      <alignment vertical="center"/>
    </xf>
    <xf numFmtId="220" fontId="15" fillId="22" borderId="122" xfId="29" applyNumberFormat="1" applyFont="1" applyFill="1" applyBorder="1">
      <alignment vertical="center"/>
    </xf>
    <xf numFmtId="0" fontId="85" fillId="46" borderId="0" xfId="0" applyFont="1" applyFill="1" applyBorder="1" applyAlignment="1">
      <alignment horizontal="center" vertical="center" wrapText="1"/>
    </xf>
    <xf numFmtId="220" fontId="26" fillId="46" borderId="0" xfId="0" applyNumberFormat="1" applyFont="1" applyFill="1" applyBorder="1" applyAlignment="1">
      <alignment horizontal="center" vertical="center"/>
    </xf>
    <xf numFmtId="221" fontId="15" fillId="56" borderId="122" xfId="0" applyNumberFormat="1" applyFont="1" applyFill="1" applyBorder="1">
      <alignment vertical="center"/>
    </xf>
    <xf numFmtId="0" fontId="68" fillId="29" borderId="0" xfId="34" applyFont="1" applyFill="1" applyBorder="1" applyAlignment="1">
      <alignment horizontal="center" vertical="center" wrapText="1"/>
    </xf>
    <xf numFmtId="0" fontId="80" fillId="8" borderId="128" xfId="33" applyFont="1" applyFill="1" applyBorder="1" applyAlignment="1">
      <alignment vertical="center" wrapText="1"/>
    </xf>
    <xf numFmtId="179" fontId="10" fillId="8" borderId="112" xfId="33" applyNumberFormat="1" applyFont="1" applyFill="1" applyBorder="1" applyAlignment="1">
      <alignment vertical="center"/>
    </xf>
    <xf numFmtId="179" fontId="10" fillId="8" borderId="135" xfId="33" applyNumberFormat="1" applyFont="1" applyFill="1" applyBorder="1" applyAlignment="1">
      <alignment vertical="center"/>
    </xf>
    <xf numFmtId="179" fontId="10" fillId="29" borderId="21" xfId="33" applyNumberFormat="1" applyFont="1" applyFill="1" applyBorder="1" applyAlignment="1">
      <alignment vertical="center"/>
    </xf>
    <xf numFmtId="179" fontId="10" fillId="8" borderId="21" xfId="33" applyNumberFormat="1" applyFont="1" applyFill="1" applyBorder="1" applyAlignment="1">
      <alignment vertical="center"/>
    </xf>
    <xf numFmtId="0" fontId="1" fillId="57" borderId="0" xfId="33" applyFont="1" applyFill="1" applyAlignment="1">
      <alignment vertical="top" wrapText="1"/>
    </xf>
    <xf numFmtId="190" fontId="10" fillId="8" borderId="11" xfId="26" applyNumberFormat="1" applyFont="1" applyFill="1" applyBorder="1" applyAlignment="1">
      <alignment vertical="center"/>
    </xf>
    <xf numFmtId="190" fontId="10" fillId="23" borderId="74" xfId="26" applyNumberFormat="1" applyFont="1" applyFill="1" applyBorder="1" applyAlignment="1">
      <alignment vertical="center"/>
    </xf>
    <xf numFmtId="0" fontId="131" fillId="50" borderId="37" xfId="33" applyFont="1" applyFill="1" applyBorder="1" applyAlignment="1">
      <alignment vertical="center"/>
    </xf>
    <xf numFmtId="0" fontId="80" fillId="29" borderId="9" xfId="33" applyFont="1" applyFill="1" applyBorder="1" applyAlignment="1">
      <alignment vertical="center"/>
    </xf>
    <xf numFmtId="0" fontId="80" fillId="8" borderId="9" xfId="33" applyFont="1" applyFill="1" applyBorder="1" applyAlignment="1">
      <alignment vertical="center"/>
    </xf>
    <xf numFmtId="0" fontId="80" fillId="29" borderId="108" xfId="33" applyFont="1" applyFill="1" applyBorder="1" applyAlignment="1">
      <alignment vertical="center"/>
    </xf>
    <xf numFmtId="0" fontId="10" fillId="29" borderId="0" xfId="0" applyFont="1" applyFill="1" applyBorder="1" applyAlignment="1">
      <alignment horizontal="center" vertical="center" wrapText="1"/>
    </xf>
    <xf numFmtId="0" fontId="10" fillId="52" borderId="0" xfId="0" applyFont="1" applyFill="1" applyBorder="1" applyAlignment="1">
      <alignment horizontal="center" vertical="center" wrapText="1"/>
    </xf>
    <xf numFmtId="187" fontId="10" fillId="19" borderId="0" xfId="33" applyNumberFormat="1" applyFont="1" applyFill="1" applyBorder="1" applyAlignment="1">
      <alignment vertical="center" wrapText="1"/>
    </xf>
    <xf numFmtId="187" fontId="10" fillId="37" borderId="0" xfId="33" applyNumberFormat="1" applyFont="1" applyFill="1" applyBorder="1" applyAlignment="1">
      <alignment vertical="center" wrapText="1"/>
    </xf>
    <xf numFmtId="178" fontId="10" fillId="8" borderId="20" xfId="33" applyNumberFormat="1" applyFont="1" applyFill="1" applyBorder="1" applyAlignment="1">
      <alignment vertical="center"/>
    </xf>
    <xf numFmtId="180" fontId="10" fillId="8" borderId="20" xfId="33" applyNumberFormat="1" applyFont="1" applyFill="1" applyBorder="1" applyAlignment="1">
      <alignment vertical="center"/>
    </xf>
    <xf numFmtId="176" fontId="10" fillId="8" borderId="20" xfId="0" applyNumberFormat="1" applyFont="1" applyFill="1" applyBorder="1" applyAlignment="1">
      <alignment vertical="center" wrapText="1"/>
    </xf>
    <xf numFmtId="0" fontId="10" fillId="29" borderId="0" xfId="0" applyFont="1" applyFill="1" applyBorder="1" applyAlignment="1">
      <alignment horizontal="center" vertical="center"/>
    </xf>
    <xf numFmtId="178" fontId="10" fillId="52" borderId="0" xfId="33" applyNumberFormat="1" applyFont="1" applyFill="1" applyBorder="1" applyAlignment="1">
      <alignment vertical="center" wrapText="1"/>
    </xf>
    <xf numFmtId="176" fontId="10" fillId="29" borderId="0" xfId="0" applyNumberFormat="1" applyFont="1" applyFill="1" applyBorder="1" applyAlignment="1">
      <alignment horizontal="center" vertical="center"/>
    </xf>
    <xf numFmtId="176" fontId="10" fillId="29" borderId="0" xfId="0" applyNumberFormat="1" applyFont="1" applyFill="1" applyBorder="1">
      <alignment vertical="center"/>
    </xf>
    <xf numFmtId="178" fontId="10" fillId="29" borderId="0" xfId="33" applyNumberFormat="1" applyFont="1" applyFill="1" applyBorder="1" applyAlignment="1">
      <alignment vertical="center" wrapText="1"/>
    </xf>
    <xf numFmtId="178" fontId="10" fillId="52" borderId="0" xfId="33" applyNumberFormat="1" applyFont="1" applyFill="1" applyBorder="1" applyAlignment="1">
      <alignment vertical="center"/>
    </xf>
    <xf numFmtId="180" fontId="10" fillId="52" borderId="0" xfId="33" applyNumberFormat="1" applyFont="1" applyFill="1" applyBorder="1" applyAlignment="1">
      <alignment vertical="center"/>
    </xf>
    <xf numFmtId="178" fontId="10" fillId="8" borderId="20" xfId="33" applyNumberFormat="1" applyFont="1" applyFill="1" applyBorder="1" applyAlignment="1">
      <alignment vertical="center" wrapText="1"/>
    </xf>
    <xf numFmtId="0" fontId="10" fillId="29" borderId="20" xfId="33" applyFont="1" applyFill="1" applyBorder="1" applyAlignment="1">
      <alignment horizontal="center" vertical="center"/>
    </xf>
    <xf numFmtId="176" fontId="10" fillId="29" borderId="0" xfId="0" applyNumberFormat="1" applyFont="1" applyFill="1" applyBorder="1" applyAlignment="1">
      <alignment vertical="top"/>
    </xf>
    <xf numFmtId="178" fontId="10" fillId="29" borderId="0" xfId="33" applyNumberFormat="1" applyFont="1" applyFill="1" applyBorder="1" applyAlignment="1">
      <alignment vertical="top" wrapText="1"/>
    </xf>
    <xf numFmtId="9" fontId="10" fillId="22" borderId="1" xfId="26" applyNumberFormat="1" applyFont="1" applyFill="1" applyBorder="1" applyAlignment="1">
      <alignment vertical="center"/>
    </xf>
    <xf numFmtId="0" fontId="24" fillId="43" borderId="113" xfId="33" applyFont="1" applyFill="1" applyBorder="1" applyAlignment="1">
      <alignment vertical="center"/>
    </xf>
    <xf numFmtId="0" fontId="11" fillId="29" borderId="20" xfId="31" applyFont="1" applyFill="1" applyBorder="1" applyAlignment="1">
      <alignment vertical="center"/>
    </xf>
    <xf numFmtId="0" fontId="80" fillId="8" borderId="20" xfId="31" applyFont="1" applyFill="1" applyBorder="1" applyAlignment="1">
      <alignment vertical="center"/>
    </xf>
    <xf numFmtId="0" fontId="11" fillId="29" borderId="52" xfId="31" applyFont="1" applyFill="1" applyBorder="1" applyAlignment="1">
      <alignment vertical="center"/>
    </xf>
    <xf numFmtId="0" fontId="80" fillId="8" borderId="52" xfId="31" applyFont="1" applyFill="1" applyBorder="1" applyAlignment="1">
      <alignment vertical="center"/>
    </xf>
    <xf numFmtId="10" fontId="10" fillId="24" borderId="1" xfId="33" applyNumberFormat="1" applyFont="1" applyFill="1" applyBorder="1" applyAlignment="1">
      <alignment vertical="center"/>
    </xf>
    <xf numFmtId="10" fontId="10" fillId="24" borderId="11" xfId="33" applyNumberFormat="1" applyFont="1" applyFill="1" applyBorder="1" applyAlignment="1">
      <alignment vertical="center"/>
    </xf>
    <xf numFmtId="10" fontId="10" fillId="24" borderId="9" xfId="33" applyNumberFormat="1" applyFont="1" applyFill="1" applyBorder="1" applyAlignment="1">
      <alignment vertical="center"/>
    </xf>
    <xf numFmtId="10" fontId="10" fillId="24" borderId="4" xfId="33" applyNumberFormat="1" applyFont="1" applyFill="1" applyBorder="1" applyAlignment="1">
      <alignment vertical="center"/>
    </xf>
    <xf numFmtId="0" fontId="10" fillId="8" borderId="32" xfId="33" applyFont="1" applyFill="1" applyBorder="1" applyAlignment="1">
      <alignment horizontal="left" vertical="center"/>
    </xf>
    <xf numFmtId="184" fontId="53" fillId="24" borderId="1" xfId="33" applyNumberFormat="1" applyFont="1" applyFill="1" applyBorder="1" applyAlignment="1">
      <alignment vertical="center"/>
    </xf>
    <xf numFmtId="190" fontId="10" fillId="24" borderId="1" xfId="26" applyNumberFormat="1" applyFont="1" applyFill="1" applyBorder="1" applyAlignment="1">
      <alignment horizontal="right" vertical="center"/>
    </xf>
    <xf numFmtId="190" fontId="10" fillId="24" borderId="9" xfId="26" applyNumberFormat="1" applyFont="1" applyFill="1" applyBorder="1" applyAlignment="1">
      <alignment horizontal="right" vertical="center"/>
    </xf>
    <xf numFmtId="190" fontId="10" fillId="24" borderId="74" xfId="26" applyNumberFormat="1" applyFont="1" applyFill="1" applyBorder="1" applyAlignment="1">
      <alignment horizontal="right" vertical="center"/>
    </xf>
    <xf numFmtId="190" fontId="10" fillId="24" borderId="1" xfId="33" applyNumberFormat="1" applyFont="1" applyFill="1" applyBorder="1" applyAlignment="1">
      <alignment vertical="center"/>
    </xf>
    <xf numFmtId="190" fontId="10" fillId="24" borderId="64" xfId="26" applyNumberFormat="1" applyFont="1" applyFill="1" applyBorder="1" applyAlignment="1">
      <alignment horizontal="right" vertical="center"/>
    </xf>
    <xf numFmtId="190" fontId="10" fillId="24" borderId="4" xfId="33" applyNumberFormat="1" applyFont="1" applyFill="1" applyBorder="1" applyAlignment="1">
      <alignment vertical="center"/>
    </xf>
    <xf numFmtId="0" fontId="80" fillId="29" borderId="0" xfId="31" applyFont="1" applyFill="1" applyAlignment="1">
      <alignment vertical="center" wrapText="1"/>
    </xf>
    <xf numFmtId="0" fontId="10" fillId="8" borderId="0" xfId="31" applyFont="1" applyFill="1" applyAlignment="1">
      <alignment vertical="center" wrapText="1"/>
    </xf>
    <xf numFmtId="190" fontId="10" fillId="32" borderId="1" xfId="33" applyNumberFormat="1" applyFont="1" applyFill="1" applyBorder="1" applyAlignment="1">
      <alignment vertical="center"/>
    </xf>
    <xf numFmtId="190" fontId="10" fillId="32" borderId="9" xfId="33" applyNumberFormat="1" applyFont="1" applyFill="1" applyBorder="1" applyAlignment="1">
      <alignment vertical="center"/>
    </xf>
    <xf numFmtId="190" fontId="10" fillId="32" borderId="74" xfId="33" applyNumberFormat="1" applyFont="1" applyFill="1" applyBorder="1" applyAlignment="1">
      <alignment vertical="center"/>
    </xf>
    <xf numFmtId="190" fontId="10" fillId="32" borderId="4" xfId="33" applyNumberFormat="1" applyFont="1" applyFill="1" applyBorder="1" applyAlignment="1">
      <alignment vertical="center"/>
    </xf>
    <xf numFmtId="0" fontId="133" fillId="8" borderId="0" xfId="33" applyFont="1" applyFill="1" applyBorder="1" applyAlignment="1">
      <alignment horizontal="left" vertical="center"/>
    </xf>
    <xf numFmtId="0" fontId="134" fillId="20" borderId="138" xfId="33" applyFont="1" applyFill="1" applyBorder="1" applyAlignment="1">
      <alignment vertical="center"/>
    </xf>
    <xf numFmtId="0" fontId="93" fillId="29" borderId="95" xfId="34" applyFont="1" applyFill="1" applyBorder="1" applyAlignment="1">
      <alignment horizontal="left" vertical="center"/>
    </xf>
    <xf numFmtId="179" fontId="10" fillId="8" borderId="11" xfId="26" applyNumberFormat="1" applyFont="1" applyFill="1" applyBorder="1" applyAlignment="1">
      <alignment horizontal="right" vertical="center"/>
    </xf>
    <xf numFmtId="0" fontId="11" fillId="8" borderId="19" xfId="33" applyFont="1" applyFill="1" applyBorder="1" applyAlignment="1">
      <alignment vertical="center"/>
    </xf>
    <xf numFmtId="38" fontId="17" fillId="59" borderId="33" xfId="29" applyNumberFormat="1" applyFont="1" applyFill="1" applyBorder="1" applyAlignment="1">
      <alignment vertical="center"/>
    </xf>
    <xf numFmtId="38" fontId="17" fillId="61" borderId="82" xfId="29" applyNumberFormat="1" applyFont="1" applyFill="1" applyBorder="1" applyAlignment="1">
      <alignment vertical="center"/>
    </xf>
    <xf numFmtId="38" fontId="17" fillId="13" borderId="42" xfId="29" applyNumberFormat="1" applyFont="1" applyFill="1" applyBorder="1" applyAlignment="1">
      <alignment vertical="center"/>
    </xf>
    <xf numFmtId="38" fontId="17" fillId="3" borderId="48" xfId="29" applyNumberFormat="1" applyFont="1" applyFill="1" applyBorder="1" applyAlignment="1">
      <alignment vertical="center"/>
    </xf>
    <xf numFmtId="38" fontId="10" fillId="16" borderId="164" xfId="29" applyNumberFormat="1" applyFont="1" applyFill="1" applyBorder="1" applyAlignment="1">
      <alignment vertical="center"/>
    </xf>
    <xf numFmtId="38" fontId="10" fillId="16" borderId="143" xfId="29" applyNumberFormat="1" applyFont="1" applyFill="1" applyBorder="1" applyAlignment="1">
      <alignment vertical="center"/>
    </xf>
    <xf numFmtId="198" fontId="10" fillId="16" borderId="174" xfId="29" applyNumberFormat="1" applyFont="1" applyFill="1" applyBorder="1" applyAlignment="1">
      <alignment vertical="center"/>
    </xf>
    <xf numFmtId="38" fontId="10" fillId="33" borderId="48" xfId="29" applyNumberFormat="1" applyFont="1" applyFill="1" applyBorder="1" applyAlignment="1">
      <alignment vertical="center"/>
    </xf>
    <xf numFmtId="38" fontId="17" fillId="9" borderId="48" xfId="29" applyNumberFormat="1" applyFont="1" applyFill="1" applyBorder="1" applyAlignment="1">
      <alignment vertical="center"/>
    </xf>
    <xf numFmtId="38" fontId="10" fillId="16" borderId="174" xfId="29" applyNumberFormat="1" applyFont="1" applyFill="1" applyBorder="1" applyAlignment="1">
      <alignment vertical="center"/>
    </xf>
    <xf numFmtId="38" fontId="10" fillId="16" borderId="175" xfId="29" applyNumberFormat="1" applyFont="1" applyFill="1" applyBorder="1" applyAlignment="1">
      <alignment vertical="center"/>
    </xf>
    <xf numFmtId="38" fontId="17" fillId="10" borderId="48" xfId="29" applyNumberFormat="1" applyFont="1" applyFill="1" applyBorder="1" applyAlignment="1">
      <alignment vertical="center"/>
    </xf>
    <xf numFmtId="38" fontId="10" fillId="16" borderId="0" xfId="29" applyNumberFormat="1" applyFont="1" applyFill="1" applyBorder="1" applyAlignment="1">
      <alignment vertical="center"/>
    </xf>
    <xf numFmtId="38" fontId="17" fillId="4" borderId="48" xfId="29" applyNumberFormat="1" applyFont="1" applyFill="1" applyBorder="1" applyAlignment="1">
      <alignment vertical="center"/>
    </xf>
    <xf numFmtId="38" fontId="17" fillId="61" borderId="42" xfId="29" applyNumberFormat="1" applyFont="1" applyFill="1" applyBorder="1" applyAlignment="1">
      <alignment vertical="center"/>
    </xf>
    <xf numFmtId="38" fontId="17" fillId="5" borderId="122" xfId="29" applyNumberFormat="1" applyFont="1" applyFill="1" applyBorder="1" applyAlignment="1">
      <alignment vertical="center"/>
    </xf>
    <xf numFmtId="38" fontId="17" fillId="20" borderId="48" xfId="29" applyNumberFormat="1" applyFont="1" applyFill="1" applyBorder="1" applyAlignment="1">
      <alignment vertical="center"/>
    </xf>
    <xf numFmtId="38" fontId="10" fillId="8" borderId="164" xfId="29" applyNumberFormat="1" applyFont="1" applyFill="1" applyBorder="1" applyAlignment="1">
      <alignment vertical="center"/>
    </xf>
    <xf numFmtId="38" fontId="10" fillId="8" borderId="143" xfId="29" applyNumberFormat="1" applyFont="1" applyFill="1" applyBorder="1" applyAlignment="1">
      <alignment vertical="center"/>
    </xf>
    <xf numFmtId="38" fontId="10" fillId="8" borderId="174" xfId="29" applyNumberFormat="1" applyFont="1" applyFill="1" applyBorder="1" applyAlignment="1">
      <alignment vertical="center"/>
    </xf>
    <xf numFmtId="38" fontId="17" fillId="23" borderId="122" xfId="29" applyNumberFormat="1" applyFont="1" applyFill="1" applyBorder="1" applyAlignment="1">
      <alignment vertical="center"/>
    </xf>
    <xf numFmtId="38" fontId="17" fillId="25" borderId="48" xfId="29" applyNumberFormat="1" applyFont="1" applyFill="1" applyBorder="1" applyAlignment="1">
      <alignment vertical="center"/>
    </xf>
    <xf numFmtId="38" fontId="17" fillId="42" borderId="122" xfId="29" applyNumberFormat="1" applyFont="1" applyFill="1" applyBorder="1" applyAlignment="1">
      <alignment vertical="center"/>
    </xf>
    <xf numFmtId="198" fontId="17" fillId="43" borderId="0" xfId="29" applyNumberFormat="1" applyFont="1" applyFill="1" applyBorder="1" applyAlignment="1">
      <alignment vertical="center"/>
    </xf>
    <xf numFmtId="38" fontId="17" fillId="18" borderId="42" xfId="29" applyNumberFormat="1" applyFont="1" applyFill="1" applyBorder="1" applyAlignment="1">
      <alignment vertical="center"/>
    </xf>
    <xf numFmtId="38" fontId="10" fillId="30" borderId="164" xfId="29" applyNumberFormat="1" applyFont="1" applyFill="1" applyBorder="1" applyAlignment="1">
      <alignment vertical="center"/>
    </xf>
    <xf numFmtId="38" fontId="10" fillId="30" borderId="143" xfId="29" applyNumberFormat="1" applyFont="1" applyFill="1" applyBorder="1" applyAlignment="1">
      <alignment vertical="center"/>
    </xf>
    <xf numFmtId="38" fontId="10" fillId="30" borderId="145" xfId="29" applyNumberFormat="1" applyFont="1" applyFill="1" applyBorder="1" applyAlignment="1">
      <alignment vertical="center"/>
    </xf>
    <xf numFmtId="38" fontId="17" fillId="27" borderId="42" xfId="29" applyNumberFormat="1" applyFont="1" applyFill="1" applyBorder="1" applyAlignment="1">
      <alignment vertical="center"/>
    </xf>
    <xf numFmtId="38" fontId="17" fillId="44" borderId="48" xfId="29" applyNumberFormat="1" applyFont="1" applyFill="1" applyBorder="1" applyAlignment="1">
      <alignment vertical="center"/>
    </xf>
    <xf numFmtId="38" fontId="10" fillId="29" borderId="164" xfId="29" applyNumberFormat="1" applyFont="1" applyFill="1" applyBorder="1" applyAlignment="1">
      <alignment vertical="center"/>
    </xf>
    <xf numFmtId="38" fontId="10" fillId="29" borderId="122" xfId="29" applyNumberFormat="1" applyFont="1" applyFill="1" applyBorder="1" applyAlignment="1">
      <alignment vertical="center"/>
    </xf>
    <xf numFmtId="38" fontId="10" fillId="30" borderId="166" xfId="29" applyNumberFormat="1" applyFont="1" applyFill="1" applyBorder="1" applyAlignment="1">
      <alignment vertical="center"/>
    </xf>
    <xf numFmtId="38" fontId="17" fillId="29" borderId="130" xfId="29" applyNumberFormat="1" applyFont="1" applyFill="1" applyBorder="1" applyAlignment="1">
      <alignment vertical="center"/>
    </xf>
    <xf numFmtId="38" fontId="10" fillId="47" borderId="48" xfId="29" applyNumberFormat="1" applyFont="1" applyFill="1" applyBorder="1" applyAlignment="1">
      <alignment vertical="center"/>
    </xf>
    <xf numFmtId="38" fontId="10" fillId="0" borderId="143" xfId="29" applyNumberFormat="1" applyFont="1" applyFill="1" applyBorder="1" applyAlignment="1">
      <alignment vertical="center"/>
    </xf>
    <xf numFmtId="198" fontId="10" fillId="16" borderId="143" xfId="29" applyNumberFormat="1" applyFont="1" applyFill="1" applyBorder="1" applyAlignment="1">
      <alignment vertical="center"/>
    </xf>
    <xf numFmtId="38" fontId="10" fillId="0" borderId="174" xfId="29" applyNumberFormat="1" applyFont="1" applyFill="1" applyBorder="1" applyAlignment="1">
      <alignment vertical="center"/>
    </xf>
    <xf numFmtId="38" fontId="10" fillId="47" borderId="0" xfId="29" applyNumberFormat="1" applyFont="1" applyFill="1" applyBorder="1" applyAlignment="1">
      <alignment vertical="center"/>
    </xf>
    <xf numFmtId="38" fontId="10" fillId="47" borderId="175" xfId="29" applyNumberFormat="1" applyFont="1" applyFill="1" applyBorder="1" applyAlignment="1">
      <alignment vertical="center"/>
    </xf>
    <xf numFmtId="38" fontId="10" fillId="47" borderId="143" xfId="29" applyNumberFormat="1" applyFont="1" applyFill="1" applyBorder="1" applyAlignment="1">
      <alignment vertical="center"/>
    </xf>
    <xf numFmtId="176" fontId="10" fillId="8" borderId="176" xfId="33" applyNumberFormat="1" applyFont="1" applyFill="1" applyBorder="1" applyAlignment="1">
      <alignment vertical="center"/>
    </xf>
    <xf numFmtId="176" fontId="10" fillId="8" borderId="152" xfId="33" applyNumberFormat="1" applyFont="1" applyFill="1" applyBorder="1" applyAlignment="1">
      <alignment vertical="center"/>
    </xf>
    <xf numFmtId="176" fontId="10" fillId="8" borderId="177" xfId="33" applyNumberFormat="1" applyFont="1" applyFill="1" applyBorder="1" applyAlignment="1">
      <alignment vertical="center"/>
    </xf>
    <xf numFmtId="177" fontId="10" fillId="8" borderId="152" xfId="33" applyNumberFormat="1" applyFont="1" applyFill="1" applyBorder="1" applyAlignment="1">
      <alignment vertical="center"/>
    </xf>
    <xf numFmtId="176" fontId="10" fillId="8" borderId="94" xfId="33" applyNumberFormat="1" applyFont="1" applyFill="1" applyBorder="1" applyAlignment="1">
      <alignment vertical="center"/>
    </xf>
    <xf numFmtId="0" fontId="60" fillId="20" borderId="11" xfId="33" applyFont="1" applyFill="1" applyBorder="1" applyAlignment="1">
      <alignment vertical="center"/>
    </xf>
    <xf numFmtId="38" fontId="11" fillId="16" borderId="101" xfId="29" applyNumberFormat="1" applyFont="1" applyFill="1" applyBorder="1" applyAlignment="1">
      <alignment vertical="center"/>
    </xf>
    <xf numFmtId="0" fontId="11" fillId="46" borderId="1" xfId="33" applyFont="1" applyFill="1" applyBorder="1" applyAlignment="1">
      <alignment vertical="center"/>
    </xf>
    <xf numFmtId="38" fontId="11" fillId="16" borderId="19" xfId="29" applyNumberFormat="1" applyFont="1" applyFill="1" applyBorder="1" applyAlignment="1">
      <alignment vertical="center"/>
    </xf>
    <xf numFmtId="38" fontId="11" fillId="15" borderId="24" xfId="29" applyNumberFormat="1" applyFont="1" applyFill="1" applyBorder="1" applyAlignment="1">
      <alignment horizontal="left" vertical="center"/>
    </xf>
    <xf numFmtId="0" fontId="17" fillId="44" borderId="21" xfId="33" applyFont="1" applyFill="1" applyBorder="1" applyAlignment="1">
      <alignment vertical="center" wrapText="1"/>
    </xf>
    <xf numFmtId="0" fontId="10" fillId="62" borderId="21" xfId="33" applyFont="1" applyFill="1" applyBorder="1" applyAlignment="1">
      <alignment vertical="center" wrapText="1"/>
    </xf>
    <xf numFmtId="0" fontId="17" fillId="41" borderId="47" xfId="33" applyFont="1" applyFill="1" applyBorder="1" applyAlignment="1">
      <alignment vertical="center"/>
    </xf>
    <xf numFmtId="0" fontId="17" fillId="26" borderId="38" xfId="33" applyFont="1" applyFill="1" applyBorder="1" applyAlignment="1">
      <alignment vertical="center"/>
    </xf>
    <xf numFmtId="38" fontId="10" fillId="0" borderId="155" xfId="29" applyNumberFormat="1" applyFont="1" applyFill="1" applyBorder="1" applyAlignment="1">
      <alignment vertical="center"/>
    </xf>
    <xf numFmtId="38" fontId="10" fillId="0" borderId="50" xfId="29" applyNumberFormat="1" applyFont="1" applyFill="1" applyBorder="1" applyAlignment="1">
      <alignment vertical="center"/>
    </xf>
    <xf numFmtId="38" fontId="10" fillId="0" borderId="119" xfId="29" applyNumberFormat="1" applyFont="1" applyFill="1" applyBorder="1" applyAlignment="1">
      <alignment vertical="center"/>
    </xf>
    <xf numFmtId="38" fontId="10" fillId="0" borderId="154" xfId="29" applyNumberFormat="1" applyFont="1" applyFill="1" applyBorder="1" applyAlignment="1">
      <alignment vertical="center"/>
    </xf>
    <xf numFmtId="38" fontId="17" fillId="27" borderId="98" xfId="29" applyNumberFormat="1" applyFont="1" applyFill="1" applyBorder="1" applyAlignment="1">
      <alignment vertical="center"/>
    </xf>
    <xf numFmtId="38" fontId="17" fillId="27" borderId="51" xfId="29" applyNumberFormat="1" applyFont="1" applyFill="1" applyBorder="1" applyAlignment="1">
      <alignment vertical="center"/>
    </xf>
    <xf numFmtId="38" fontId="10" fillId="30" borderId="50" xfId="29" applyNumberFormat="1" applyFont="1" applyFill="1" applyBorder="1" applyAlignment="1">
      <alignment vertical="center"/>
    </xf>
    <xf numFmtId="38" fontId="10" fillId="30" borderId="23" xfId="29" applyNumberFormat="1" applyFont="1" applyFill="1" applyBorder="1" applyAlignment="1">
      <alignment vertical="center"/>
    </xf>
    <xf numFmtId="38" fontId="10" fillId="30" borderId="169" xfId="29" applyNumberFormat="1" applyFont="1" applyFill="1" applyBorder="1" applyAlignment="1">
      <alignment vertical="center"/>
    </xf>
    <xf numFmtId="38" fontId="10" fillId="30" borderId="170" xfId="29" applyNumberFormat="1" applyFont="1" applyFill="1" applyBorder="1" applyAlignment="1">
      <alignment vertical="center"/>
    </xf>
    <xf numFmtId="38" fontId="17" fillId="27" borderId="4" xfId="29" applyNumberFormat="1" applyFont="1" applyFill="1" applyBorder="1" applyAlignment="1">
      <alignment vertical="center"/>
    </xf>
    <xf numFmtId="38" fontId="10" fillId="16" borderId="50" xfId="29" applyNumberFormat="1" applyFont="1" applyFill="1" applyBorder="1" applyAlignment="1">
      <alignment vertical="center"/>
    </xf>
    <xf numFmtId="38" fontId="10" fillId="8" borderId="50" xfId="29" applyNumberFormat="1" applyFont="1" applyFill="1" applyBorder="1" applyAlignment="1">
      <alignment vertical="center"/>
    </xf>
    <xf numFmtId="38" fontId="10" fillId="8" borderId="23" xfId="29" applyNumberFormat="1" applyFont="1" applyFill="1" applyBorder="1" applyAlignment="1">
      <alignment vertical="center"/>
    </xf>
    <xf numFmtId="38" fontId="10" fillId="8" borderId="25" xfId="29" applyNumberFormat="1" applyFont="1" applyFill="1" applyBorder="1" applyAlignment="1">
      <alignment vertical="center"/>
    </xf>
    <xf numFmtId="38" fontId="17" fillId="27" borderId="58" xfId="29" applyNumberFormat="1" applyFont="1" applyFill="1" applyBorder="1" applyAlignment="1">
      <alignment vertical="center"/>
    </xf>
    <xf numFmtId="178" fontId="10" fillId="29" borderId="45" xfId="33" applyNumberFormat="1" applyFont="1" applyFill="1" applyBorder="1" applyAlignment="1">
      <alignment vertical="center"/>
    </xf>
    <xf numFmtId="178" fontId="10" fillId="8" borderId="45" xfId="33" applyNumberFormat="1" applyFont="1" applyFill="1" applyBorder="1" applyAlignment="1">
      <alignment vertical="center"/>
    </xf>
    <xf numFmtId="203" fontId="15" fillId="22" borderId="122" xfId="0" applyNumberFormat="1" applyFont="1" applyFill="1" applyBorder="1">
      <alignment vertical="center"/>
    </xf>
    <xf numFmtId="206" fontId="15" fillId="22" borderId="0" xfId="0" applyNumberFormat="1" applyFont="1" applyFill="1">
      <alignment vertical="center"/>
    </xf>
    <xf numFmtId="0" fontId="17" fillId="61" borderId="35" xfId="33" applyFont="1" applyFill="1" applyBorder="1" applyAlignment="1">
      <alignment vertical="center"/>
    </xf>
    <xf numFmtId="190" fontId="10" fillId="44" borderId="4" xfId="26" applyNumberFormat="1" applyFont="1" applyFill="1" applyBorder="1" applyAlignment="1">
      <alignment horizontal="right" vertical="center"/>
    </xf>
    <xf numFmtId="190" fontId="10" fillId="29" borderId="1" xfId="26" applyNumberFormat="1" applyFont="1" applyFill="1" applyBorder="1" applyAlignment="1">
      <alignment horizontal="right" vertical="center"/>
    </xf>
    <xf numFmtId="190" fontId="10" fillId="29" borderId="9" xfId="26" applyNumberFormat="1" applyFont="1" applyFill="1" applyBorder="1" applyAlignment="1">
      <alignment horizontal="right" vertical="center"/>
    </xf>
    <xf numFmtId="190" fontId="10" fillId="23" borderId="4" xfId="26" applyNumberFormat="1" applyFont="1" applyFill="1" applyBorder="1" applyAlignment="1">
      <alignment horizontal="right" vertical="center"/>
    </xf>
    <xf numFmtId="190" fontId="10" fillId="20" borderId="1" xfId="26" applyNumberFormat="1" applyFont="1" applyFill="1" applyBorder="1" applyAlignment="1">
      <alignment horizontal="right" vertical="center"/>
    </xf>
    <xf numFmtId="190" fontId="10" fillId="21" borderId="52" xfId="26" applyNumberFormat="1" applyFont="1" applyFill="1" applyBorder="1" applyAlignment="1">
      <alignment horizontal="right" vertical="center"/>
    </xf>
    <xf numFmtId="190" fontId="10" fillId="22" borderId="1" xfId="26" applyNumberFormat="1" applyFont="1" applyFill="1" applyBorder="1" applyAlignment="1">
      <alignment horizontal="right" vertical="center"/>
    </xf>
    <xf numFmtId="190" fontId="10" fillId="44" borderId="1" xfId="26" applyNumberFormat="1" applyFont="1" applyFill="1" applyBorder="1" applyAlignment="1">
      <alignment horizontal="right" vertical="center"/>
    </xf>
    <xf numFmtId="190" fontId="10" fillId="8" borderId="11" xfId="26" applyNumberFormat="1" applyFont="1" applyFill="1" applyBorder="1" applyAlignment="1">
      <alignment horizontal="right" vertical="center"/>
    </xf>
    <xf numFmtId="190" fontId="10" fillId="23" borderId="74" xfId="26" applyNumberFormat="1" applyFont="1" applyFill="1" applyBorder="1" applyAlignment="1">
      <alignment horizontal="right" vertical="center"/>
    </xf>
    <xf numFmtId="9" fontId="10" fillId="20" borderId="1" xfId="26" applyFont="1" applyFill="1" applyBorder="1" applyAlignment="1">
      <alignment horizontal="right" vertical="center"/>
    </xf>
    <xf numFmtId="9" fontId="10" fillId="21" borderId="52" xfId="26" applyNumberFormat="1" applyFont="1" applyFill="1" applyBorder="1" applyAlignment="1">
      <alignment horizontal="right" vertical="center"/>
    </xf>
    <xf numFmtId="9" fontId="10" fillId="22" borderId="1" xfId="26" applyNumberFormat="1" applyFont="1" applyFill="1" applyBorder="1" applyAlignment="1">
      <alignment horizontal="right" vertical="center"/>
    </xf>
    <xf numFmtId="179" fontId="10" fillId="8" borderId="1" xfId="26" applyNumberFormat="1" applyFont="1" applyFill="1" applyBorder="1" applyAlignment="1">
      <alignment horizontal="right" vertical="center"/>
    </xf>
    <xf numFmtId="9" fontId="10" fillId="44" borderId="4" xfId="26" applyNumberFormat="1" applyFont="1" applyFill="1" applyBorder="1" applyAlignment="1">
      <alignment horizontal="right" vertical="center"/>
    </xf>
    <xf numFmtId="179" fontId="10" fillId="8" borderId="9" xfId="26" applyNumberFormat="1" applyFont="1" applyFill="1" applyBorder="1" applyAlignment="1">
      <alignment horizontal="right" vertical="center"/>
    </xf>
    <xf numFmtId="0" fontId="10" fillId="53" borderId="16" xfId="33" applyFont="1" applyFill="1" applyBorder="1" applyAlignment="1">
      <alignment horizontal="center" vertical="center"/>
    </xf>
    <xf numFmtId="0" fontId="10" fillId="63" borderId="0" xfId="33" applyFont="1" applyFill="1" applyAlignment="1">
      <alignment vertical="center"/>
    </xf>
    <xf numFmtId="0" fontId="10" fillId="63" borderId="0" xfId="33" applyFont="1" applyFill="1" applyBorder="1" applyAlignment="1">
      <alignment vertical="center"/>
    </xf>
    <xf numFmtId="0" fontId="10" fillId="53" borderId="17" xfId="33" applyFont="1" applyFill="1" applyBorder="1" applyAlignment="1">
      <alignment horizontal="center" vertical="center"/>
    </xf>
    <xf numFmtId="38" fontId="17" fillId="29" borderId="151" xfId="29" applyNumberFormat="1" applyFont="1" applyFill="1" applyBorder="1" applyAlignment="1">
      <alignment vertical="center"/>
    </xf>
    <xf numFmtId="38" fontId="10" fillId="29" borderId="3" xfId="29" applyNumberFormat="1" applyFont="1" applyFill="1" applyBorder="1" applyAlignment="1">
      <alignment vertical="center"/>
    </xf>
    <xf numFmtId="38" fontId="10" fillId="30" borderId="3" xfId="29" applyNumberFormat="1" applyFont="1" applyFill="1" applyBorder="1" applyAlignment="1">
      <alignment vertical="center"/>
    </xf>
    <xf numFmtId="0" fontId="137" fillId="57" borderId="0" xfId="33" applyFont="1" applyFill="1" applyAlignment="1">
      <alignment wrapText="1"/>
    </xf>
    <xf numFmtId="0" fontId="138" fillId="0" borderId="0" xfId="0" applyFont="1">
      <alignment vertical="center"/>
    </xf>
    <xf numFmtId="206" fontId="13" fillId="22" borderId="175" xfId="0" applyNumberFormat="1" applyFont="1" applyFill="1" applyBorder="1" applyAlignment="1">
      <alignment vertical="center" wrapText="1"/>
    </xf>
    <xf numFmtId="206" fontId="140" fillId="22" borderId="175" xfId="0" applyNumberFormat="1" applyFont="1" applyFill="1" applyBorder="1" applyAlignment="1">
      <alignment vertical="center" wrapText="1"/>
    </xf>
    <xf numFmtId="0" fontId="15" fillId="20" borderId="175" xfId="0" applyFont="1" applyFill="1" applyBorder="1">
      <alignment vertical="center"/>
    </xf>
    <xf numFmtId="0" fontId="15" fillId="20" borderId="178" xfId="0" applyFont="1" applyFill="1" applyBorder="1">
      <alignment vertical="center"/>
    </xf>
    <xf numFmtId="0" fontId="15" fillId="57" borderId="178" xfId="0" applyFont="1" applyFill="1" applyBorder="1">
      <alignment vertical="center"/>
    </xf>
    <xf numFmtId="206" fontId="15" fillId="56" borderId="175" xfId="0" applyNumberFormat="1" applyFont="1" applyFill="1" applyBorder="1" applyAlignment="1">
      <alignment vertical="center" wrapText="1"/>
    </xf>
    <xf numFmtId="206" fontId="15" fillId="56" borderId="178" xfId="0" applyNumberFormat="1" applyFont="1" applyFill="1" applyBorder="1" applyAlignment="1">
      <alignment vertical="center" wrapText="1"/>
    </xf>
    <xf numFmtId="0" fontId="27" fillId="22" borderId="175" xfId="0" applyNumberFormat="1" applyFont="1" applyFill="1" applyBorder="1" applyAlignment="1">
      <alignment vertical="center" wrapText="1"/>
    </xf>
    <xf numFmtId="183" fontId="26" fillId="30" borderId="51" xfId="33" applyNumberFormat="1" applyFont="1" applyFill="1" applyBorder="1" applyAlignment="1">
      <alignment vertical="center"/>
    </xf>
    <xf numFmtId="209" fontId="10" fillId="8" borderId="9" xfId="26" applyNumberFormat="1" applyFont="1" applyFill="1" applyBorder="1" applyAlignment="1">
      <alignment horizontal="right" vertical="center"/>
    </xf>
    <xf numFmtId="0" fontId="10" fillId="29" borderId="36" xfId="33" applyFont="1" applyFill="1" applyBorder="1" applyAlignment="1">
      <alignment horizontal="center" vertical="center"/>
    </xf>
    <xf numFmtId="40" fontId="10" fillId="29" borderId="36" xfId="29" applyNumberFormat="1" applyFont="1" applyFill="1" applyBorder="1" applyAlignment="1">
      <alignment horizontal="center" vertical="center"/>
    </xf>
    <xf numFmtId="38" fontId="17" fillId="29" borderId="36" xfId="29" applyNumberFormat="1" applyFont="1" applyFill="1" applyBorder="1" applyAlignment="1">
      <alignment vertical="center"/>
    </xf>
    <xf numFmtId="38" fontId="10" fillId="30" borderId="36" xfId="29" applyNumberFormat="1" applyFont="1" applyFill="1" applyBorder="1" applyAlignment="1">
      <alignment vertical="center"/>
    </xf>
    <xf numFmtId="38" fontId="10" fillId="29" borderId="36" xfId="29" applyNumberFormat="1" applyFont="1" applyFill="1" applyBorder="1" applyAlignment="1">
      <alignment vertical="center"/>
    </xf>
    <xf numFmtId="38" fontId="17" fillId="30" borderId="36" xfId="29" applyNumberFormat="1" applyFont="1" applyFill="1" applyBorder="1" applyAlignment="1">
      <alignment vertical="center"/>
    </xf>
    <xf numFmtId="38" fontId="17" fillId="38" borderId="36" xfId="29" applyNumberFormat="1" applyFont="1" applyFill="1" applyBorder="1" applyAlignment="1">
      <alignment vertical="center"/>
    </xf>
    <xf numFmtId="222" fontId="10" fillId="8" borderId="9" xfId="26" applyNumberFormat="1" applyFont="1" applyFill="1" applyBorder="1" applyAlignment="1">
      <alignment horizontal="right" vertical="center"/>
    </xf>
    <xf numFmtId="0" fontId="82" fillId="29" borderId="0" xfId="32" applyFont="1" applyFill="1" applyAlignment="1">
      <alignment vertical="top" wrapText="1"/>
    </xf>
    <xf numFmtId="49" fontId="142" fillId="29" borderId="0" xfId="34" applyNumberFormat="1" applyFont="1" applyFill="1" applyBorder="1" applyAlignment="1">
      <alignment vertical="top"/>
    </xf>
    <xf numFmtId="0" fontId="142" fillId="29" borderId="0" xfId="34" applyFont="1" applyFill="1" applyAlignment="1">
      <alignment vertical="top"/>
    </xf>
    <xf numFmtId="0" fontId="143" fillId="29" borderId="0" xfId="34" applyFont="1" applyFill="1" applyAlignment="1">
      <alignment horizontal="left" vertical="top" indent="1"/>
    </xf>
    <xf numFmtId="0" fontId="68" fillId="29" borderId="0" xfId="34" applyFont="1" applyFill="1" applyAlignment="1">
      <alignment horizontal="left" vertical="top" indent="1"/>
    </xf>
    <xf numFmtId="0" fontId="71" fillId="29" borderId="0" xfId="0" applyFont="1" applyFill="1" applyAlignment="1">
      <alignment horizontal="left" vertical="top" indent="1"/>
    </xf>
    <xf numFmtId="49" fontId="10" fillId="29" borderId="0" xfId="34" applyNumberFormat="1" applyFont="1" applyFill="1" applyAlignment="1">
      <alignment vertical="top"/>
    </xf>
    <xf numFmtId="177" fontId="11" fillId="0" borderId="103" xfId="33" applyNumberFormat="1" applyFont="1" applyFill="1" applyBorder="1" applyAlignment="1">
      <alignment vertical="center"/>
    </xf>
    <xf numFmtId="0" fontId="93" fillId="29" borderId="0" xfId="34" applyFont="1" applyFill="1" applyAlignment="1">
      <alignment horizontal="left" vertical="top" indent="1"/>
    </xf>
    <xf numFmtId="0" fontId="26" fillId="41" borderId="80" xfId="33" applyFont="1" applyFill="1" applyBorder="1" applyAlignment="1">
      <alignment horizontal="left" vertical="center"/>
    </xf>
    <xf numFmtId="0" fontId="10" fillId="41" borderId="42" xfId="33" applyFont="1" applyFill="1" applyBorder="1" applyAlignment="1">
      <alignment vertical="center"/>
    </xf>
    <xf numFmtId="0" fontId="26" fillId="41" borderId="81" xfId="33" applyFont="1" applyFill="1" applyBorder="1" applyAlignment="1">
      <alignment horizontal="center" vertical="center"/>
    </xf>
    <xf numFmtId="0" fontId="10" fillId="41" borderId="149" xfId="33" applyFont="1" applyFill="1" applyBorder="1" applyAlignment="1">
      <alignment vertical="center"/>
    </xf>
    <xf numFmtId="0" fontId="10" fillId="41" borderId="161" xfId="33" applyFont="1" applyFill="1" applyBorder="1" applyAlignment="1">
      <alignment vertical="center"/>
    </xf>
    <xf numFmtId="0" fontId="10" fillId="41" borderId="38" xfId="33" applyFont="1" applyFill="1" applyBorder="1" applyAlignment="1">
      <alignment horizontal="center" vertical="center" wrapText="1"/>
    </xf>
    <xf numFmtId="0" fontId="26" fillId="41" borderId="39" xfId="33" applyFont="1" applyFill="1" applyBorder="1" applyAlignment="1">
      <alignment horizontal="center" vertical="center"/>
    </xf>
    <xf numFmtId="0" fontId="26" fillId="41" borderId="82" xfId="33" applyFont="1" applyFill="1" applyBorder="1" applyAlignment="1">
      <alignment horizontal="center" vertical="center"/>
    </xf>
    <xf numFmtId="0" fontId="26" fillId="41" borderId="40" xfId="33" applyFont="1" applyFill="1" applyBorder="1" applyAlignment="1">
      <alignment horizontal="center" vertical="center" wrapText="1"/>
    </xf>
    <xf numFmtId="0" fontId="10" fillId="41" borderId="16" xfId="33" applyFont="1" applyFill="1" applyBorder="1" applyAlignment="1">
      <alignment horizontal="center" vertical="center"/>
    </xf>
    <xf numFmtId="0" fontId="10" fillId="41" borderId="16" xfId="33" applyFont="1" applyFill="1" applyBorder="1" applyAlignment="1">
      <alignment horizontal="center" vertical="center" wrapText="1"/>
    </xf>
    <xf numFmtId="0" fontId="10" fillId="41" borderId="57" xfId="33" applyFont="1" applyFill="1" applyBorder="1" applyAlignment="1">
      <alignment horizontal="left" vertical="center"/>
    </xf>
    <xf numFmtId="0" fontId="10" fillId="41" borderId="14" xfId="33" applyFont="1" applyFill="1" applyBorder="1" applyAlignment="1">
      <alignment horizontal="left" vertical="center"/>
    </xf>
    <xf numFmtId="0" fontId="10" fillId="41" borderId="15" xfId="33" applyFont="1" applyFill="1" applyBorder="1" applyAlignment="1">
      <alignment horizontal="center" vertical="center"/>
    </xf>
    <xf numFmtId="0" fontId="10" fillId="41" borderId="77" xfId="33" applyFont="1" applyFill="1" applyBorder="1" applyAlignment="1">
      <alignment horizontal="center" vertical="top" wrapText="1"/>
    </xf>
    <xf numFmtId="0" fontId="10" fillId="41" borderId="76" xfId="33" applyFont="1" applyFill="1" applyBorder="1" applyAlignment="1">
      <alignment horizontal="center" vertical="top" wrapText="1"/>
    </xf>
    <xf numFmtId="0" fontId="10" fillId="41" borderId="133" xfId="33" applyFont="1" applyFill="1" applyBorder="1" applyAlignment="1">
      <alignment horizontal="center" vertical="top" wrapText="1"/>
    </xf>
    <xf numFmtId="0" fontId="10" fillId="41" borderId="106" xfId="33" applyFont="1" applyFill="1" applyBorder="1"/>
    <xf numFmtId="0" fontId="10" fillId="41" borderId="1" xfId="33" applyFont="1" applyFill="1" applyBorder="1" applyAlignment="1">
      <alignment horizontal="center" vertical="center"/>
    </xf>
    <xf numFmtId="0" fontId="10" fillId="41" borderId="1" xfId="33" applyFont="1" applyFill="1" applyBorder="1" applyAlignment="1">
      <alignment horizontal="center" vertical="center" wrapText="1"/>
    </xf>
    <xf numFmtId="0" fontId="10" fillId="41" borderId="33" xfId="33" applyFont="1" applyFill="1" applyBorder="1" applyAlignment="1">
      <alignment vertical="center"/>
    </xf>
    <xf numFmtId="0" fontId="10" fillId="41" borderId="21" xfId="33" applyFont="1" applyFill="1" applyBorder="1" applyAlignment="1">
      <alignment horizontal="center" vertical="center"/>
    </xf>
    <xf numFmtId="38" fontId="10" fillId="29" borderId="148" xfId="29" applyNumberFormat="1" applyFont="1" applyFill="1" applyBorder="1" applyAlignment="1">
      <alignment vertical="center"/>
    </xf>
    <xf numFmtId="38" fontId="80" fillId="16" borderId="19" xfId="29" applyNumberFormat="1" applyFont="1" applyFill="1" applyBorder="1" applyAlignment="1">
      <alignment vertical="center"/>
    </xf>
    <xf numFmtId="0" fontId="10" fillId="29" borderId="1" xfId="0" quotePrefix="1" applyFont="1" applyFill="1" applyBorder="1">
      <alignment vertical="center"/>
    </xf>
    <xf numFmtId="0" fontId="110" fillId="29" borderId="0" xfId="34" applyFont="1" applyFill="1" applyAlignment="1">
      <alignment horizontal="right" vertical="top"/>
    </xf>
    <xf numFmtId="0" fontId="11" fillId="46" borderId="11" xfId="33" applyFont="1" applyFill="1" applyBorder="1" applyAlignment="1">
      <alignment vertical="center"/>
    </xf>
    <xf numFmtId="38" fontId="11" fillId="55" borderId="19" xfId="29" applyNumberFormat="1" applyFont="1" applyFill="1" applyBorder="1" applyAlignment="1">
      <alignment vertical="center"/>
    </xf>
    <xf numFmtId="0" fontId="11" fillId="52" borderId="101" xfId="33" applyFont="1" applyFill="1" applyBorder="1" applyAlignment="1">
      <alignment vertical="center"/>
    </xf>
    <xf numFmtId="186" fontId="10" fillId="24" borderId="1" xfId="33" applyNumberFormat="1" applyFont="1" applyFill="1" applyBorder="1" applyAlignment="1">
      <alignment vertical="center"/>
    </xf>
    <xf numFmtId="176" fontId="10" fillId="24" borderId="1" xfId="0" applyNumberFormat="1" applyFont="1" applyFill="1" applyBorder="1">
      <alignment vertical="center"/>
    </xf>
    <xf numFmtId="184" fontId="10" fillId="24" borderId="1" xfId="26" applyNumberFormat="1" applyFont="1" applyFill="1" applyBorder="1" applyAlignment="1">
      <alignment vertical="center"/>
    </xf>
    <xf numFmtId="0" fontId="10" fillId="44" borderId="21" xfId="33" applyFont="1" applyFill="1" applyBorder="1" applyAlignment="1">
      <alignment vertical="center" wrapText="1"/>
    </xf>
    <xf numFmtId="0" fontId="93" fillId="29" borderId="0" xfId="34" applyFont="1" applyFill="1" applyBorder="1" applyAlignment="1">
      <alignment vertical="top"/>
    </xf>
    <xf numFmtId="0" fontId="146" fillId="29" borderId="0" xfId="34" applyFont="1" applyFill="1" applyAlignment="1">
      <alignment vertical="top"/>
    </xf>
    <xf numFmtId="0" fontId="16" fillId="29" borderId="0" xfId="33" applyFont="1" applyFill="1" applyAlignment="1">
      <alignment vertical="center"/>
    </xf>
    <xf numFmtId="0" fontId="10" fillId="24" borderId="95" xfId="0" applyFont="1" applyFill="1" applyBorder="1" applyAlignment="1">
      <alignment horizontal="center" vertical="center" wrapText="1"/>
    </xf>
    <xf numFmtId="0" fontId="10" fillId="24" borderId="49" xfId="0" applyFont="1" applyFill="1" applyBorder="1" applyAlignment="1">
      <alignment horizontal="center" vertical="center" wrapText="1"/>
    </xf>
    <xf numFmtId="0" fontId="10" fillId="29" borderId="44" xfId="0" applyFont="1" applyFill="1" applyBorder="1" applyAlignment="1">
      <alignment vertical="center"/>
    </xf>
    <xf numFmtId="0" fontId="10" fillId="29" borderId="95" xfId="0" applyFont="1" applyFill="1" applyBorder="1" applyAlignment="1">
      <alignment vertical="center"/>
    </xf>
    <xf numFmtId="0" fontId="10" fillId="49" borderId="21" xfId="0" applyFont="1" applyFill="1" applyBorder="1" applyAlignment="1">
      <alignment horizontal="center" vertical="center" wrapText="1"/>
    </xf>
    <xf numFmtId="0" fontId="80" fillId="29" borderId="21" xfId="0" applyFont="1" applyFill="1" applyBorder="1" applyAlignment="1">
      <alignment vertical="center"/>
    </xf>
    <xf numFmtId="0" fontId="80" fillId="29" borderId="49" xfId="0" applyFont="1" applyFill="1" applyBorder="1" applyAlignment="1">
      <alignment vertical="center"/>
    </xf>
    <xf numFmtId="0" fontId="10" fillId="24" borderId="11" xfId="0" applyFont="1" applyFill="1" applyBorder="1" applyAlignment="1">
      <alignment horizontal="center" vertical="center" wrapText="1"/>
    </xf>
    <xf numFmtId="0" fontId="10" fillId="24" borderId="52" xfId="0" applyFont="1" applyFill="1" applyBorder="1" applyAlignment="1">
      <alignment horizontal="center" vertical="center" wrapText="1"/>
    </xf>
    <xf numFmtId="0" fontId="10" fillId="24" borderId="20" xfId="0" applyFont="1" applyFill="1" applyBorder="1" applyAlignment="1">
      <alignment horizontal="center" vertical="center" wrapText="1"/>
    </xf>
    <xf numFmtId="0" fontId="10" fillId="24" borderId="52" xfId="0" applyFont="1" applyFill="1" applyBorder="1" applyAlignment="1">
      <alignment vertical="center" wrapText="1"/>
    </xf>
    <xf numFmtId="0" fontId="10" fillId="24" borderId="20" xfId="0" applyFont="1" applyFill="1" applyBorder="1" applyAlignment="1">
      <alignment vertical="center" wrapText="1"/>
    </xf>
    <xf numFmtId="0" fontId="10" fillId="24" borderId="183" xfId="0" applyFont="1" applyFill="1" applyBorder="1" applyAlignment="1">
      <alignment horizontal="center" vertical="center" wrapText="1"/>
    </xf>
    <xf numFmtId="0" fontId="150" fillId="49" borderId="33" xfId="0" applyFont="1" applyFill="1" applyBorder="1" applyAlignment="1">
      <alignment vertical="center"/>
    </xf>
    <xf numFmtId="0" fontId="148" fillId="0" borderId="0" xfId="0" applyFont="1">
      <alignment vertical="center"/>
    </xf>
    <xf numFmtId="0" fontId="148" fillId="29" borderId="0" xfId="0" applyFont="1" applyFill="1">
      <alignment vertical="center"/>
    </xf>
    <xf numFmtId="195" fontId="147" fillId="29" borderId="0" xfId="0" applyNumberFormat="1" applyFont="1" applyFill="1">
      <alignment vertical="center"/>
    </xf>
    <xf numFmtId="0" fontId="148" fillId="41" borderId="1" xfId="0" applyFont="1" applyFill="1" applyBorder="1">
      <alignment vertical="center"/>
    </xf>
    <xf numFmtId="212" fontId="148" fillId="0" borderId="1" xfId="0" applyNumberFormat="1" applyFont="1" applyBorder="1">
      <alignment vertical="center"/>
    </xf>
    <xf numFmtId="179" fontId="148" fillId="0" borderId="1" xfId="36" applyNumberFormat="1" applyFont="1" applyBorder="1">
      <alignment vertical="center"/>
    </xf>
    <xf numFmtId="2" fontId="148" fillId="0" borderId="1" xfId="0" applyNumberFormat="1" applyFont="1" applyBorder="1">
      <alignment vertical="center"/>
    </xf>
    <xf numFmtId="198" fontId="148" fillId="0" borderId="1" xfId="43" applyNumberFormat="1" applyFont="1" applyFill="1" applyBorder="1" applyAlignment="1">
      <alignment vertical="center"/>
    </xf>
    <xf numFmtId="198" fontId="148" fillId="20" borderId="1" xfId="43" applyNumberFormat="1" applyFont="1" applyFill="1" applyBorder="1" applyAlignment="1">
      <alignment vertical="center"/>
    </xf>
    <xf numFmtId="198" fontId="148" fillId="23" borderId="1" xfId="43" applyNumberFormat="1" applyFont="1" applyFill="1" applyBorder="1" applyAlignment="1">
      <alignment vertical="center"/>
    </xf>
    <xf numFmtId="49" fontId="141" fillId="29" borderId="0" xfId="34" applyNumberFormat="1" applyFont="1" applyFill="1" applyBorder="1" applyAlignment="1">
      <alignment vertical="top"/>
    </xf>
    <xf numFmtId="0" fontId="46" fillId="29" borderId="0" xfId="34" applyFont="1" applyFill="1" applyAlignment="1">
      <alignment vertical="center"/>
    </xf>
    <xf numFmtId="0" fontId="64" fillId="29" borderId="0" xfId="34" applyFont="1" applyFill="1" applyAlignment="1">
      <alignment vertical="center"/>
    </xf>
    <xf numFmtId="49" fontId="68" fillId="29" borderId="0" xfId="34" applyNumberFormat="1" applyFont="1" applyFill="1" applyAlignment="1">
      <alignment vertical="center"/>
    </xf>
    <xf numFmtId="0" fontId="142" fillId="29" borderId="0" xfId="34" applyFont="1" applyFill="1" applyAlignment="1">
      <alignment vertical="center"/>
    </xf>
    <xf numFmtId="0" fontId="29" fillId="29" borderId="0" xfId="0" applyFont="1" applyFill="1" applyAlignment="1">
      <alignment vertical="center"/>
    </xf>
    <xf numFmtId="0" fontId="142" fillId="29" borderId="0" xfId="34" applyFont="1" applyFill="1">
      <alignment vertical="center"/>
    </xf>
    <xf numFmtId="0" fontId="10" fillId="29" borderId="0" xfId="34" applyFont="1" applyFill="1" applyAlignment="1">
      <alignment vertical="center"/>
    </xf>
    <xf numFmtId="199" fontId="10" fillId="24" borderId="191" xfId="38" applyNumberFormat="1" applyFont="1" applyFill="1" applyBorder="1" applyAlignment="1">
      <alignment vertical="center"/>
    </xf>
    <xf numFmtId="199" fontId="10" fillId="24" borderId="180" xfId="38" applyNumberFormat="1" applyFont="1" applyFill="1" applyBorder="1" applyAlignment="1">
      <alignment vertical="center"/>
    </xf>
    <xf numFmtId="0" fontId="10" fillId="64" borderId="0" xfId="33" applyFont="1" applyFill="1" applyAlignment="1">
      <alignment vertical="center"/>
    </xf>
    <xf numFmtId="178" fontId="10" fillId="29" borderId="20" xfId="33" applyNumberFormat="1" applyFont="1" applyFill="1" applyBorder="1" applyAlignment="1">
      <alignment vertical="center"/>
    </xf>
    <xf numFmtId="178" fontId="10" fillId="29" borderId="0" xfId="33" applyNumberFormat="1" applyFont="1" applyFill="1" applyBorder="1" applyAlignment="1">
      <alignment vertical="center"/>
    </xf>
    <xf numFmtId="180" fontId="10" fillId="29" borderId="20" xfId="33" applyNumberFormat="1" applyFont="1" applyFill="1" applyBorder="1" applyAlignment="1">
      <alignment vertical="center"/>
    </xf>
    <xf numFmtId="180" fontId="10" fillId="29" borderId="0" xfId="33" applyNumberFormat="1" applyFont="1" applyFill="1" applyBorder="1" applyAlignment="1">
      <alignment vertical="center"/>
    </xf>
    <xf numFmtId="0" fontId="10" fillId="29" borderId="1" xfId="33" applyFont="1" applyFill="1" applyBorder="1" applyAlignment="1">
      <alignment vertical="center"/>
    </xf>
    <xf numFmtId="0" fontId="10" fillId="8" borderId="21" xfId="33" applyFont="1" applyFill="1" applyBorder="1" applyAlignment="1">
      <alignment vertical="center"/>
    </xf>
    <xf numFmtId="187" fontId="10" fillId="29" borderId="1" xfId="33" applyNumberFormat="1" applyFont="1" applyFill="1" applyBorder="1" applyAlignment="1">
      <alignment vertical="center"/>
    </xf>
    <xf numFmtId="0" fontId="10" fillId="29" borderId="32" xfId="33" applyFont="1" applyFill="1" applyBorder="1" applyAlignment="1">
      <alignment vertical="center"/>
    </xf>
    <xf numFmtId="186" fontId="10" fillId="29" borderId="1" xfId="33" applyNumberFormat="1" applyFont="1" applyFill="1" applyBorder="1" applyAlignment="1">
      <alignment vertical="center"/>
    </xf>
    <xf numFmtId="0" fontId="10" fillId="29" borderId="11" xfId="33" applyFont="1" applyFill="1" applyBorder="1" applyAlignment="1">
      <alignment vertical="center"/>
    </xf>
    <xf numFmtId="0" fontId="10" fillId="29" borderId="44" xfId="33" applyFont="1" applyFill="1" applyBorder="1" applyAlignment="1">
      <alignment vertical="center"/>
    </xf>
    <xf numFmtId="0" fontId="10" fillId="29" borderId="48" xfId="33" applyFont="1" applyFill="1" applyBorder="1" applyAlignment="1">
      <alignment vertical="center"/>
    </xf>
    <xf numFmtId="0" fontId="10" fillId="29" borderId="21" xfId="33" applyFont="1" applyFill="1" applyBorder="1" applyAlignment="1">
      <alignment vertical="center"/>
    </xf>
    <xf numFmtId="0" fontId="10" fillId="8" borderId="44" xfId="33" applyFont="1" applyFill="1" applyBorder="1" applyAlignment="1">
      <alignment vertical="center"/>
    </xf>
    <xf numFmtId="0" fontId="10" fillId="29" borderId="95" xfId="33" applyFont="1" applyFill="1" applyBorder="1" applyAlignment="1">
      <alignment vertical="center"/>
    </xf>
    <xf numFmtId="0" fontId="10" fillId="29" borderId="49" xfId="33" applyFont="1" applyFill="1" applyBorder="1" applyAlignment="1">
      <alignment vertical="center"/>
    </xf>
    <xf numFmtId="0" fontId="10" fillId="8" borderId="49" xfId="33" applyFont="1" applyFill="1" applyBorder="1" applyAlignment="1">
      <alignment vertical="center"/>
    </xf>
    <xf numFmtId="0" fontId="10" fillId="29" borderId="33" xfId="33" applyFont="1" applyFill="1" applyBorder="1" applyAlignment="1">
      <alignment vertical="center"/>
    </xf>
    <xf numFmtId="184" fontId="10" fillId="29" borderId="0" xfId="33" applyNumberFormat="1" applyFont="1" applyFill="1" applyAlignment="1">
      <alignment vertical="center"/>
    </xf>
    <xf numFmtId="179" fontId="10" fillId="29" borderId="49" xfId="33" applyNumberFormat="1" applyFont="1" applyFill="1" applyBorder="1" applyAlignment="1">
      <alignment vertical="center"/>
    </xf>
    <xf numFmtId="0" fontId="10" fillId="8" borderId="95" xfId="33" applyFont="1" applyFill="1" applyBorder="1" applyAlignment="1">
      <alignment vertical="center"/>
    </xf>
    <xf numFmtId="0" fontId="10" fillId="29" borderId="98" xfId="33" applyFont="1" applyFill="1" applyBorder="1" applyAlignment="1">
      <alignment vertical="center"/>
    </xf>
    <xf numFmtId="0" fontId="10" fillId="8" borderId="48" xfId="33" applyFont="1" applyFill="1" applyBorder="1" applyAlignment="1">
      <alignment vertical="center"/>
    </xf>
    <xf numFmtId="179" fontId="10" fillId="8" borderId="33" xfId="33" applyNumberFormat="1" applyFont="1" applyFill="1" applyBorder="1" applyAlignment="1">
      <alignment vertical="center"/>
    </xf>
    <xf numFmtId="179" fontId="10" fillId="29" borderId="44" xfId="33" applyNumberFormat="1" applyFont="1" applyFill="1" applyBorder="1" applyAlignment="1">
      <alignment vertical="center"/>
    </xf>
    <xf numFmtId="179" fontId="10" fillId="8" borderId="44" xfId="33" applyNumberFormat="1" applyFont="1" applyFill="1" applyBorder="1" applyAlignment="1">
      <alignment vertical="center"/>
    </xf>
    <xf numFmtId="179" fontId="10" fillId="8" borderId="48" xfId="33" applyNumberFormat="1" applyFont="1" applyFill="1" applyBorder="1" applyAlignment="1">
      <alignment vertical="center"/>
    </xf>
    <xf numFmtId="179" fontId="10" fillId="29" borderId="48" xfId="33" applyNumberFormat="1" applyFont="1" applyFill="1" applyBorder="1" applyAlignment="1">
      <alignment vertical="center"/>
    </xf>
    <xf numFmtId="0" fontId="50" fillId="29" borderId="0" xfId="33" applyFont="1" applyFill="1" applyAlignment="1">
      <alignment horizontal="left" vertical="top"/>
    </xf>
    <xf numFmtId="0" fontId="97" fillId="29" borderId="0" xfId="33" applyFont="1" applyFill="1" applyAlignment="1">
      <alignment horizontal="left" vertical="center"/>
    </xf>
    <xf numFmtId="0" fontId="10" fillId="29" borderId="0" xfId="33" applyFont="1" applyFill="1" applyBorder="1" applyAlignment="1">
      <alignment vertical="top" wrapText="1"/>
    </xf>
    <xf numFmtId="0" fontId="33" fillId="29" borderId="0" xfId="0" applyFont="1" applyFill="1" applyAlignment="1">
      <alignment vertical="center"/>
    </xf>
    <xf numFmtId="0" fontId="16" fillId="29" borderId="0" xfId="33" applyFont="1" applyFill="1"/>
    <xf numFmtId="0" fontId="11" fillId="8" borderId="45" xfId="33" applyFont="1" applyFill="1" applyBorder="1" applyAlignment="1">
      <alignment vertical="center"/>
    </xf>
    <xf numFmtId="0" fontId="11" fillId="8" borderId="1" xfId="32" applyFont="1" applyFill="1" applyBorder="1" applyAlignment="1">
      <alignment vertical="center"/>
    </xf>
    <xf numFmtId="0" fontId="151" fillId="8" borderId="1" xfId="32" applyFont="1" applyFill="1" applyBorder="1" applyAlignment="1">
      <alignment vertical="center"/>
    </xf>
    <xf numFmtId="0" fontId="10" fillId="24" borderId="186" xfId="0" applyFont="1" applyFill="1" applyBorder="1" applyAlignment="1">
      <alignment horizontal="center" vertical="center" wrapText="1"/>
    </xf>
    <xf numFmtId="0" fontId="10" fillId="24" borderId="20" xfId="0" applyFont="1" applyFill="1" applyBorder="1" applyAlignment="1">
      <alignment horizontal="center" vertical="center"/>
    </xf>
    <xf numFmtId="0" fontId="10" fillId="24" borderId="4" xfId="0" applyFont="1" applyFill="1" applyBorder="1" applyAlignment="1">
      <alignment horizontal="center" vertical="center" wrapText="1"/>
    </xf>
    <xf numFmtId="0" fontId="10" fillId="24" borderId="44" xfId="0" applyFont="1" applyFill="1" applyBorder="1" applyAlignment="1">
      <alignment horizontal="center" vertical="center"/>
    </xf>
    <xf numFmtId="0" fontId="10" fillId="24" borderId="32" xfId="0" applyFont="1" applyFill="1" applyBorder="1" applyAlignment="1">
      <alignment horizontal="center" vertical="center"/>
    </xf>
    <xf numFmtId="0" fontId="10" fillId="24" borderId="196" xfId="0" applyFont="1" applyFill="1" applyBorder="1" applyAlignment="1">
      <alignment horizontal="center" vertical="center" wrapText="1"/>
    </xf>
    <xf numFmtId="0" fontId="10" fillId="24" borderId="95" xfId="0" applyFont="1" applyFill="1" applyBorder="1" applyAlignment="1">
      <alignment vertical="center"/>
    </xf>
    <xf numFmtId="0" fontId="10" fillId="24" borderId="49" xfId="0" applyFont="1" applyFill="1" applyBorder="1" applyAlignment="1">
      <alignment vertical="center"/>
    </xf>
    <xf numFmtId="0" fontId="10" fillId="24" borderId="201" xfId="0" applyFont="1" applyFill="1" applyBorder="1" applyAlignment="1">
      <alignment horizontal="center" vertical="center" wrapText="1"/>
    </xf>
    <xf numFmtId="0" fontId="46" fillId="29" borderId="0" xfId="34" applyFont="1" applyFill="1" applyAlignment="1">
      <alignment vertical="top"/>
    </xf>
    <xf numFmtId="38" fontId="11" fillId="0" borderId="24" xfId="29" applyNumberFormat="1" applyFont="1" applyFill="1" applyBorder="1" applyAlignment="1">
      <alignment horizontal="left" vertical="center"/>
    </xf>
    <xf numFmtId="0" fontId="11" fillId="46" borderId="22" xfId="33" applyFont="1" applyFill="1" applyBorder="1" applyAlignment="1">
      <alignment vertical="center"/>
    </xf>
    <xf numFmtId="0" fontId="11" fillId="46" borderId="101" xfId="33" applyFont="1" applyFill="1" applyBorder="1" applyAlignment="1">
      <alignment vertical="center"/>
    </xf>
    <xf numFmtId="0" fontId="10" fillId="29" borderId="0" xfId="31" applyFont="1" applyFill="1" applyAlignment="1">
      <alignment wrapText="1"/>
    </xf>
    <xf numFmtId="0" fontId="10" fillId="8" borderId="0" xfId="31" applyFont="1" applyFill="1" applyAlignment="1">
      <alignment wrapText="1"/>
    </xf>
    <xf numFmtId="0" fontId="17" fillId="23" borderId="44" xfId="33" applyFont="1" applyFill="1" applyBorder="1" applyAlignment="1">
      <alignment vertical="center"/>
    </xf>
    <xf numFmtId="0" fontId="11" fillId="8" borderId="0" xfId="31" applyFont="1" applyFill="1" applyBorder="1" applyAlignment="1">
      <alignment vertical="top" wrapText="1"/>
    </xf>
    <xf numFmtId="40" fontId="16" fillId="32" borderId="19" xfId="29" applyNumberFormat="1" applyFont="1" applyFill="1" applyBorder="1" applyAlignment="1">
      <alignment vertical="center" wrapText="1"/>
    </xf>
    <xf numFmtId="223" fontId="10" fillId="65" borderId="190" xfId="26" applyNumberFormat="1" applyFont="1" applyFill="1" applyBorder="1" applyAlignment="1">
      <alignment vertical="center"/>
    </xf>
    <xf numFmtId="223" fontId="10" fillId="65" borderId="182" xfId="26" applyNumberFormat="1" applyFont="1" applyFill="1" applyBorder="1" applyAlignment="1">
      <alignment vertical="center"/>
    </xf>
    <xf numFmtId="223" fontId="10" fillId="0" borderId="191" xfId="26" applyNumberFormat="1" applyFont="1" applyFill="1" applyBorder="1" applyAlignment="1">
      <alignment vertical="center"/>
    </xf>
    <xf numFmtId="223" fontId="10" fillId="29" borderId="191" xfId="26" applyNumberFormat="1" applyFont="1" applyFill="1" applyBorder="1" applyAlignment="1">
      <alignment vertical="center"/>
    </xf>
    <xf numFmtId="223" fontId="10" fillId="29" borderId="180" xfId="26" applyNumberFormat="1" applyFont="1" applyFill="1" applyBorder="1" applyAlignment="1">
      <alignment vertical="center"/>
    </xf>
    <xf numFmtId="223" fontId="10" fillId="29" borderId="189" xfId="26" applyNumberFormat="1" applyFont="1" applyFill="1" applyBorder="1" applyAlignment="1">
      <alignment vertical="center"/>
    </xf>
    <xf numFmtId="223" fontId="10" fillId="65" borderId="191" xfId="26" applyNumberFormat="1" applyFont="1" applyFill="1" applyBorder="1" applyAlignment="1">
      <alignment vertical="center"/>
    </xf>
    <xf numFmtId="223" fontId="10" fillId="65" borderId="180" xfId="26" applyNumberFormat="1" applyFont="1" applyFill="1" applyBorder="1" applyAlignment="1">
      <alignment vertical="center"/>
    </xf>
    <xf numFmtId="223" fontId="10" fillId="29" borderId="192" xfId="26" applyNumberFormat="1" applyFont="1" applyFill="1" applyBorder="1" applyAlignment="1">
      <alignment vertical="center"/>
    </xf>
    <xf numFmtId="223" fontId="10" fillId="29" borderId="187" xfId="26" applyNumberFormat="1" applyFont="1" applyFill="1" applyBorder="1" applyAlignment="1">
      <alignment vertical="center"/>
    </xf>
    <xf numFmtId="223" fontId="10" fillId="65" borderId="179" xfId="26" applyNumberFormat="1" applyFont="1" applyFill="1" applyBorder="1" applyAlignment="1">
      <alignment vertical="center"/>
    </xf>
    <xf numFmtId="223" fontId="10" fillId="65" borderId="47" xfId="26" applyNumberFormat="1" applyFont="1" applyFill="1" applyBorder="1" applyAlignment="1">
      <alignment vertical="center"/>
    </xf>
    <xf numFmtId="223" fontId="10" fillId="29" borderId="179" xfId="38" applyNumberFormat="1" applyFont="1" applyFill="1" applyBorder="1" applyAlignment="1">
      <alignment vertical="center"/>
    </xf>
    <xf numFmtId="223" fontId="10" fillId="29" borderId="21" xfId="38" applyNumberFormat="1" applyFont="1" applyFill="1" applyBorder="1" applyAlignment="1">
      <alignment vertical="center"/>
    </xf>
    <xf numFmtId="223" fontId="10" fillId="24" borderId="179" xfId="38" applyNumberFormat="1" applyFont="1" applyFill="1" applyBorder="1" applyAlignment="1">
      <alignment vertical="center"/>
    </xf>
    <xf numFmtId="223" fontId="10" fillId="24" borderId="21" xfId="38" applyNumberFormat="1" applyFont="1" applyFill="1" applyBorder="1" applyAlignment="1">
      <alignment vertical="center"/>
    </xf>
    <xf numFmtId="223" fontId="10" fillId="65" borderId="179" xfId="38" applyNumberFormat="1" applyFont="1" applyFill="1" applyBorder="1" applyAlignment="1">
      <alignment vertical="center"/>
    </xf>
    <xf numFmtId="223" fontId="10" fillId="65" borderId="21" xfId="38" applyNumberFormat="1" applyFont="1" applyFill="1" applyBorder="1" applyAlignment="1">
      <alignment vertical="center"/>
    </xf>
    <xf numFmtId="223" fontId="10" fillId="29" borderId="195" xfId="38" applyNumberFormat="1" applyFont="1" applyFill="1" applyBorder="1" applyAlignment="1">
      <alignment vertical="center"/>
    </xf>
    <xf numFmtId="223" fontId="10" fillId="29" borderId="49" xfId="38" applyNumberFormat="1" applyFont="1" applyFill="1" applyBorder="1" applyAlignment="1">
      <alignment vertical="center"/>
    </xf>
    <xf numFmtId="223" fontId="10" fillId="29" borderId="189" xfId="38" applyNumberFormat="1" applyFont="1" applyFill="1" applyBorder="1" applyAlignment="1">
      <alignment vertical="center"/>
    </xf>
    <xf numFmtId="223" fontId="10" fillId="29" borderId="181" xfId="38" applyNumberFormat="1" applyFont="1" applyFill="1" applyBorder="1" applyAlignment="1">
      <alignment vertical="center"/>
    </xf>
    <xf numFmtId="223" fontId="10" fillId="29" borderId="46" xfId="38" applyNumberFormat="1" applyFont="1" applyFill="1" applyBorder="1" applyAlignment="1">
      <alignment vertical="center"/>
    </xf>
    <xf numFmtId="224" fontId="10" fillId="65" borderId="33" xfId="0" applyNumberFormat="1" applyFont="1" applyFill="1" applyBorder="1" applyAlignment="1">
      <alignment vertical="center"/>
    </xf>
    <xf numFmtId="224" fontId="10" fillId="29" borderId="33" xfId="0" applyNumberFormat="1" applyFont="1" applyFill="1" applyBorder="1" applyAlignment="1">
      <alignment vertical="center"/>
    </xf>
    <xf numFmtId="224" fontId="10" fillId="0" borderId="33" xfId="0" applyNumberFormat="1" applyFont="1" applyFill="1" applyBorder="1" applyAlignment="1">
      <alignment vertical="center"/>
    </xf>
    <xf numFmtId="224" fontId="10" fillId="24" borderId="33" xfId="0" applyNumberFormat="1" applyFont="1" applyFill="1" applyBorder="1" applyAlignment="1">
      <alignment vertical="center"/>
    </xf>
    <xf numFmtId="224" fontId="10" fillId="29" borderId="85" xfId="0" applyNumberFormat="1" applyFont="1" applyFill="1" applyBorder="1" applyAlignment="1">
      <alignment vertical="center"/>
    </xf>
    <xf numFmtId="224" fontId="10" fillId="65" borderId="32" xfId="38" applyNumberFormat="1" applyFont="1" applyFill="1" applyBorder="1" applyAlignment="1">
      <alignment vertical="center"/>
    </xf>
    <xf numFmtId="224" fontId="10" fillId="65" borderId="1" xfId="0" applyNumberFormat="1" applyFont="1" applyFill="1" applyBorder="1" applyAlignment="1">
      <alignment vertical="center"/>
    </xf>
    <xf numFmtId="224" fontId="10" fillId="65" borderId="189" xfId="0" applyNumberFormat="1" applyFont="1" applyFill="1" applyBorder="1" applyAlignment="1">
      <alignment vertical="center"/>
    </xf>
    <xf numFmtId="224" fontId="10" fillId="29" borderId="1" xfId="38" applyNumberFormat="1" applyFont="1" applyFill="1" applyBorder="1" applyAlignment="1">
      <alignment vertical="center"/>
    </xf>
    <xf numFmtId="224" fontId="10" fillId="29" borderId="33" xfId="38" applyNumberFormat="1" applyFont="1" applyFill="1" applyBorder="1" applyAlignment="1">
      <alignment vertical="center"/>
    </xf>
    <xf numFmtId="224" fontId="10" fillId="29" borderId="189" xfId="38" applyNumberFormat="1" applyFont="1" applyFill="1" applyBorder="1" applyAlignment="1">
      <alignment vertical="center"/>
    </xf>
    <xf numFmtId="224" fontId="10" fillId="29" borderId="1" xfId="38" quotePrefix="1" applyNumberFormat="1" applyFont="1" applyFill="1" applyBorder="1" applyAlignment="1">
      <alignment vertical="center"/>
    </xf>
    <xf numFmtId="224" fontId="10" fillId="29" borderId="33" xfId="38" quotePrefix="1" applyNumberFormat="1" applyFont="1" applyFill="1" applyBorder="1" applyAlignment="1">
      <alignment vertical="center"/>
    </xf>
    <xf numFmtId="224" fontId="10" fillId="29" borderId="189" xfId="38" quotePrefix="1" applyNumberFormat="1" applyFont="1" applyFill="1" applyBorder="1" applyAlignment="1">
      <alignment vertical="center"/>
    </xf>
    <xf numFmtId="224" fontId="10" fillId="24" borderId="1" xfId="38" applyNumberFormat="1" applyFont="1" applyFill="1" applyBorder="1" applyAlignment="1">
      <alignment vertical="center"/>
    </xf>
    <xf numFmtId="224" fontId="10" fillId="24" borderId="33" xfId="38" applyNumberFormat="1" applyFont="1" applyFill="1" applyBorder="1" applyAlignment="1">
      <alignment vertical="center"/>
    </xf>
    <xf numFmtId="224" fontId="10" fillId="24" borderId="189" xfId="38" applyNumberFormat="1" applyFont="1" applyFill="1" applyBorder="1" applyAlignment="1">
      <alignment vertical="center"/>
    </xf>
    <xf numFmtId="224" fontId="10" fillId="65" borderId="4" xfId="0" applyNumberFormat="1" applyFont="1" applyFill="1" applyBorder="1" applyAlignment="1">
      <alignment vertical="center"/>
    </xf>
    <xf numFmtId="224" fontId="10" fillId="65" borderId="193" xfId="0" applyNumberFormat="1" applyFont="1" applyFill="1" applyBorder="1" applyAlignment="1">
      <alignment vertical="center"/>
    </xf>
    <xf numFmtId="224" fontId="10" fillId="29" borderId="64" xfId="38" applyNumberFormat="1" applyFont="1" applyFill="1" applyBorder="1" applyAlignment="1">
      <alignment vertical="center"/>
    </xf>
    <xf numFmtId="224" fontId="10" fillId="29" borderId="127" xfId="38" applyNumberFormat="1" applyFont="1" applyFill="1" applyBorder="1" applyAlignment="1">
      <alignment vertical="center"/>
    </xf>
    <xf numFmtId="224" fontId="10" fillId="29" borderId="194" xfId="38" applyNumberFormat="1" applyFont="1" applyFill="1" applyBorder="1" applyAlignment="1">
      <alignment vertical="center"/>
    </xf>
    <xf numFmtId="224" fontId="10" fillId="65" borderId="1" xfId="38" applyNumberFormat="1" applyFont="1" applyFill="1" applyBorder="1" applyAlignment="1">
      <alignment vertical="center"/>
    </xf>
    <xf numFmtId="224" fontId="10" fillId="65" borderId="189" xfId="38" applyNumberFormat="1" applyFont="1" applyFill="1" applyBorder="1" applyAlignment="1">
      <alignment vertical="center"/>
    </xf>
    <xf numFmtId="223" fontId="10" fillId="65" borderId="197" xfId="26" applyNumberFormat="1" applyFont="1" applyFill="1" applyBorder="1" applyAlignment="1">
      <alignment vertical="center"/>
    </xf>
    <xf numFmtId="223" fontId="10" fillId="29" borderId="198" xfId="26" applyNumberFormat="1" applyFont="1" applyFill="1" applyBorder="1" applyAlignment="1">
      <alignment vertical="center"/>
    </xf>
    <xf numFmtId="223" fontId="10" fillId="29" borderId="21" xfId="26" applyNumberFormat="1" applyFont="1" applyFill="1" applyBorder="1" applyAlignment="1">
      <alignment vertical="center"/>
    </xf>
    <xf numFmtId="223" fontId="10" fillId="29" borderId="198" xfId="26" quotePrefix="1" applyNumberFormat="1" applyFont="1" applyFill="1" applyBorder="1" applyAlignment="1">
      <alignment vertical="center"/>
    </xf>
    <xf numFmtId="223" fontId="10" fillId="24" borderId="198" xfId="38" applyNumberFormat="1" applyFont="1" applyFill="1" applyBorder="1" applyAlignment="1">
      <alignment vertical="center"/>
    </xf>
    <xf numFmtId="223" fontId="10" fillId="65" borderId="199" xfId="26" applyNumberFormat="1" applyFont="1" applyFill="1" applyBorder="1" applyAlignment="1">
      <alignment vertical="center"/>
    </xf>
    <xf numFmtId="223" fontId="10" fillId="65" borderId="198" xfId="26" applyNumberFormat="1" applyFont="1" applyFill="1" applyBorder="1" applyAlignment="1">
      <alignment vertical="center"/>
    </xf>
    <xf numFmtId="223" fontId="10" fillId="65" borderId="21" xfId="26" applyNumberFormat="1" applyFont="1" applyFill="1" applyBorder="1" applyAlignment="1">
      <alignment vertical="center"/>
    </xf>
    <xf numFmtId="223" fontId="10" fillId="29" borderId="200" xfId="26" applyNumberFormat="1" applyFont="1" applyFill="1" applyBorder="1" applyAlignment="1">
      <alignment vertical="center"/>
    </xf>
    <xf numFmtId="223" fontId="10" fillId="29" borderId="70" xfId="26" applyNumberFormat="1" applyFont="1" applyFill="1" applyBorder="1" applyAlignment="1">
      <alignment vertical="center"/>
    </xf>
    <xf numFmtId="0" fontId="11" fillId="46" borderId="19" xfId="33" applyFont="1" applyFill="1" applyBorder="1" applyAlignment="1">
      <alignment vertical="center"/>
    </xf>
    <xf numFmtId="0" fontId="10" fillId="46" borderId="101" xfId="33" applyFont="1" applyFill="1" applyBorder="1" applyAlignment="1">
      <alignment vertical="center" wrapText="1"/>
    </xf>
    <xf numFmtId="38" fontId="10" fillId="16" borderId="202" xfId="29" applyNumberFormat="1" applyFont="1" applyFill="1" applyBorder="1" applyAlignment="1">
      <alignment vertical="center"/>
    </xf>
    <xf numFmtId="0" fontId="10" fillId="46" borderId="21" xfId="33" applyFont="1" applyFill="1" applyBorder="1" applyAlignment="1">
      <alignment vertical="center"/>
    </xf>
    <xf numFmtId="0" fontId="10" fillId="46" borderId="21" xfId="33" applyFont="1" applyFill="1" applyBorder="1" applyAlignment="1">
      <alignment vertical="center" wrapText="1"/>
    </xf>
    <xf numFmtId="0" fontId="10" fillId="46" borderId="1" xfId="33" applyFont="1" applyFill="1" applyBorder="1" applyAlignment="1">
      <alignment vertical="center" wrapText="1"/>
    </xf>
    <xf numFmtId="0" fontId="11" fillId="46" borderId="52" xfId="33" applyFont="1" applyFill="1" applyBorder="1" applyAlignment="1">
      <alignment vertical="center"/>
    </xf>
    <xf numFmtId="0" fontId="10" fillId="46" borderId="11" xfId="33" applyFont="1" applyFill="1" applyBorder="1" applyAlignment="1">
      <alignment horizontal="left" vertical="top"/>
    </xf>
    <xf numFmtId="38" fontId="11" fillId="16" borderId="45" xfId="29" applyNumberFormat="1" applyFont="1" applyFill="1" applyBorder="1" applyAlignment="1">
      <alignment vertical="center"/>
    </xf>
    <xf numFmtId="0" fontId="17" fillId="8" borderId="155" xfId="33" applyFont="1" applyFill="1" applyBorder="1" applyAlignment="1">
      <alignment vertical="center"/>
    </xf>
    <xf numFmtId="0" fontId="10" fillId="46" borderId="20" xfId="33" applyFont="1" applyFill="1" applyBorder="1" applyAlignment="1">
      <alignment vertical="center"/>
    </xf>
    <xf numFmtId="38" fontId="10" fillId="47" borderId="24" xfId="29" applyNumberFormat="1" applyFont="1" applyFill="1" applyBorder="1" applyAlignment="1">
      <alignment vertical="center"/>
    </xf>
    <xf numFmtId="38" fontId="10" fillId="47" borderId="153" xfId="29" applyNumberFormat="1" applyFont="1" applyFill="1" applyBorder="1" applyAlignment="1">
      <alignment vertical="center"/>
    </xf>
    <xf numFmtId="38" fontId="10" fillId="47" borderId="174" xfId="29" applyNumberFormat="1" applyFont="1" applyFill="1" applyBorder="1" applyAlignment="1">
      <alignment vertical="center"/>
    </xf>
    <xf numFmtId="38" fontId="10" fillId="47" borderId="45" xfId="29" applyNumberFormat="1" applyFont="1" applyFill="1" applyBorder="1" applyAlignment="1">
      <alignment vertical="center"/>
    </xf>
    <xf numFmtId="0" fontId="142" fillId="29" borderId="0" xfId="0" applyFont="1" applyFill="1" applyAlignment="1">
      <alignment horizontal="justify" vertical="center"/>
    </xf>
    <xf numFmtId="0" fontId="80" fillId="29" borderId="0" xfId="0" applyFont="1" applyFill="1">
      <alignment vertical="center"/>
    </xf>
    <xf numFmtId="38" fontId="10" fillId="44" borderId="33" xfId="29" applyNumberFormat="1" applyFont="1" applyFill="1" applyBorder="1" applyAlignment="1">
      <alignment vertical="center"/>
    </xf>
    <xf numFmtId="38" fontId="10" fillId="44" borderId="48" xfId="29" applyNumberFormat="1" applyFont="1" applyFill="1" applyBorder="1" applyAlignment="1">
      <alignment vertical="center"/>
    </xf>
    <xf numFmtId="38" fontId="10" fillId="54" borderId="33" xfId="29" applyNumberFormat="1" applyFont="1" applyFill="1" applyBorder="1" applyAlignment="1">
      <alignment vertical="center"/>
    </xf>
    <xf numFmtId="38" fontId="10" fillId="54" borderId="48" xfId="29" applyNumberFormat="1" applyFont="1" applyFill="1" applyBorder="1" applyAlignment="1">
      <alignment vertical="center"/>
    </xf>
    <xf numFmtId="0" fontId="10" fillId="53" borderId="15" xfId="33" applyFont="1" applyFill="1" applyBorder="1" applyAlignment="1">
      <alignment horizontal="center" vertical="center"/>
    </xf>
    <xf numFmtId="38" fontId="17" fillId="13" borderId="38" xfId="29" applyNumberFormat="1" applyFont="1" applyFill="1" applyBorder="1" applyAlignment="1">
      <alignment vertical="center"/>
    </xf>
    <xf numFmtId="38" fontId="10" fillId="16" borderId="155" xfId="29" applyNumberFormat="1" applyFont="1" applyFill="1" applyBorder="1" applyAlignment="1">
      <alignment vertical="center"/>
    </xf>
    <xf numFmtId="38" fontId="10" fillId="16" borderId="119" xfId="29" applyNumberFormat="1" applyFont="1" applyFill="1" applyBorder="1" applyAlignment="1">
      <alignment vertical="center"/>
    </xf>
    <xf numFmtId="38" fontId="10" fillId="16" borderId="154" xfId="29" applyNumberFormat="1" applyFont="1" applyFill="1" applyBorder="1" applyAlignment="1">
      <alignment vertical="center"/>
    </xf>
    <xf numFmtId="38" fontId="10" fillId="33" borderId="21" xfId="29" applyNumberFormat="1" applyFont="1" applyFill="1" applyBorder="1" applyAlignment="1">
      <alignment vertical="center"/>
    </xf>
    <xf numFmtId="38" fontId="10" fillId="29" borderId="21" xfId="29" applyNumberFormat="1" applyFont="1" applyFill="1" applyBorder="1" applyAlignment="1">
      <alignment vertical="center"/>
    </xf>
    <xf numFmtId="38" fontId="17" fillId="47" borderId="118" xfId="29" applyNumberFormat="1" applyFont="1" applyFill="1" applyBorder="1" applyAlignment="1">
      <alignment vertical="center"/>
    </xf>
    <xf numFmtId="38" fontId="10" fillId="30" borderId="21" xfId="29" applyNumberFormat="1" applyFont="1" applyFill="1" applyBorder="1" applyAlignment="1">
      <alignment vertical="center"/>
    </xf>
    <xf numFmtId="38" fontId="17" fillId="47" borderId="119" xfId="29" applyNumberFormat="1" applyFont="1" applyFill="1" applyBorder="1" applyAlignment="1">
      <alignment vertical="center"/>
    </xf>
    <xf numFmtId="38" fontId="10" fillId="8" borderId="119" xfId="29" applyFont="1" applyFill="1" applyBorder="1" applyAlignment="1">
      <alignment vertical="center"/>
    </xf>
    <xf numFmtId="38" fontId="10" fillId="8" borderId="98" xfId="29" applyFont="1" applyFill="1" applyBorder="1" applyAlignment="1">
      <alignment vertical="center"/>
    </xf>
    <xf numFmtId="38" fontId="17" fillId="61" borderId="38" xfId="29" applyNumberFormat="1" applyFont="1" applyFill="1" applyBorder="1" applyAlignment="1">
      <alignment vertical="center"/>
    </xf>
    <xf numFmtId="38" fontId="17" fillId="5" borderId="47" xfId="29" applyNumberFormat="1" applyFont="1" applyFill="1" applyBorder="1" applyAlignment="1">
      <alignment vertical="center"/>
    </xf>
    <xf numFmtId="38" fontId="10" fillId="8" borderId="155" xfId="29" applyNumberFormat="1" applyFont="1" applyFill="1" applyBorder="1" applyAlignment="1">
      <alignment vertical="center"/>
    </xf>
    <xf numFmtId="38" fontId="10" fillId="8" borderId="119" xfId="29" applyNumberFormat="1" applyFont="1" applyFill="1" applyBorder="1" applyAlignment="1">
      <alignment vertical="center"/>
    </xf>
    <xf numFmtId="38" fontId="10" fillId="8" borderId="154" xfId="29" applyNumberFormat="1" applyFont="1" applyFill="1" applyBorder="1" applyAlignment="1">
      <alignment vertical="center"/>
    </xf>
    <xf numFmtId="38" fontId="10" fillId="42" borderId="47" xfId="29" applyNumberFormat="1" applyFont="1" applyFill="1" applyBorder="1" applyAlignment="1">
      <alignment vertical="center"/>
    </xf>
    <xf numFmtId="38" fontId="10" fillId="30" borderId="155" xfId="29" applyNumberFormat="1" applyFont="1" applyFill="1" applyBorder="1" applyAlignment="1">
      <alignment vertical="center"/>
    </xf>
    <xf numFmtId="38" fontId="10" fillId="30" borderId="119" xfId="29" applyNumberFormat="1" applyFont="1" applyFill="1" applyBorder="1" applyAlignment="1">
      <alignment vertical="center"/>
    </xf>
    <xf numFmtId="38" fontId="10" fillId="30" borderId="146" xfId="29" applyNumberFormat="1" applyFont="1" applyFill="1" applyBorder="1" applyAlignment="1">
      <alignment vertical="center"/>
    </xf>
    <xf numFmtId="38" fontId="10" fillId="30" borderId="167" xfId="29" applyNumberFormat="1" applyFont="1" applyFill="1" applyBorder="1" applyAlignment="1">
      <alignment vertical="center"/>
    </xf>
    <xf numFmtId="38" fontId="17" fillId="29" borderId="75" xfId="29" applyNumberFormat="1" applyFont="1" applyFill="1" applyBorder="1" applyAlignment="1">
      <alignment vertical="center"/>
    </xf>
    <xf numFmtId="0" fontId="10" fillId="41" borderId="17" xfId="33" applyFont="1" applyFill="1" applyBorder="1" applyAlignment="1">
      <alignment horizontal="center" vertical="center" wrapText="1"/>
    </xf>
    <xf numFmtId="198" fontId="10" fillId="16" borderId="25" xfId="29" applyNumberFormat="1" applyFont="1" applyFill="1" applyBorder="1" applyAlignment="1">
      <alignment vertical="center"/>
    </xf>
    <xf numFmtId="38" fontId="10" fillId="47" borderId="25" xfId="29" applyNumberFormat="1" applyFont="1" applyFill="1" applyBorder="1" applyAlignment="1">
      <alignment vertical="center"/>
    </xf>
    <xf numFmtId="198" fontId="10" fillId="16" borderId="23" xfId="29" applyNumberFormat="1" applyFont="1" applyFill="1" applyBorder="1" applyAlignment="1">
      <alignment vertical="center"/>
    </xf>
    <xf numFmtId="38" fontId="10" fillId="47" borderId="50" xfId="29" applyNumberFormat="1" applyFont="1" applyFill="1" applyBorder="1" applyAlignment="1">
      <alignment vertical="center"/>
    </xf>
    <xf numFmtId="38" fontId="10" fillId="47" borderId="26" xfId="29" applyNumberFormat="1" applyFont="1" applyFill="1" applyBorder="1" applyAlignment="1">
      <alignment vertical="center"/>
    </xf>
    <xf numFmtId="38" fontId="10" fillId="54" borderId="3" xfId="29" applyNumberFormat="1" applyFont="1" applyFill="1" applyBorder="1" applyAlignment="1">
      <alignment vertical="center"/>
    </xf>
    <xf numFmtId="38" fontId="10" fillId="47" borderId="23" xfId="29" applyNumberFormat="1" applyFont="1" applyFill="1" applyBorder="1" applyAlignment="1">
      <alignment vertical="center"/>
    </xf>
    <xf numFmtId="38" fontId="17" fillId="20" borderId="3" xfId="29" applyNumberFormat="1" applyFont="1" applyFill="1" applyBorder="1" applyAlignment="1">
      <alignment vertical="center"/>
    </xf>
    <xf numFmtId="38" fontId="17" fillId="23" borderId="58" xfId="29" applyNumberFormat="1" applyFont="1" applyFill="1" applyBorder="1" applyAlignment="1">
      <alignment vertical="center"/>
    </xf>
    <xf numFmtId="38" fontId="17" fillId="25" borderId="3" xfId="29" applyNumberFormat="1" applyFont="1" applyFill="1" applyBorder="1" applyAlignment="1">
      <alignment vertical="center"/>
    </xf>
    <xf numFmtId="38" fontId="17" fillId="42" borderId="58" xfId="29" applyNumberFormat="1" applyFont="1" applyFill="1" applyBorder="1" applyAlignment="1">
      <alignment vertical="center"/>
    </xf>
    <xf numFmtId="198" fontId="17" fillId="43" borderId="51" xfId="29" applyNumberFormat="1" applyFont="1" applyFill="1" applyBorder="1" applyAlignment="1">
      <alignment vertical="center"/>
    </xf>
    <xf numFmtId="38" fontId="17" fillId="44" borderId="3" xfId="29" applyNumberFormat="1" applyFont="1" applyFill="1" applyBorder="1" applyAlignment="1">
      <alignment vertical="center"/>
    </xf>
    <xf numFmtId="38" fontId="10" fillId="29" borderId="58" xfId="29" applyNumberFormat="1" applyFont="1" applyFill="1" applyBorder="1" applyAlignment="1">
      <alignment vertical="center"/>
    </xf>
    <xf numFmtId="0" fontId="17" fillId="8" borderId="0" xfId="33" applyFont="1" applyFill="1" applyAlignment="1"/>
    <xf numFmtId="0" fontId="94" fillId="29" borderId="0" xfId="33" applyFont="1" applyFill="1" applyAlignment="1"/>
    <xf numFmtId="0" fontId="50" fillId="29" borderId="0" xfId="32" applyFont="1" applyFill="1" applyAlignment="1">
      <alignment horizontal="left" vertical="top"/>
    </xf>
    <xf numFmtId="0" fontId="10" fillId="8" borderId="27" xfId="33" applyFont="1" applyFill="1" applyBorder="1" applyAlignment="1">
      <alignment vertical="center"/>
    </xf>
    <xf numFmtId="0" fontId="10" fillId="41" borderId="39" xfId="33" applyFont="1" applyFill="1" applyBorder="1" applyAlignment="1">
      <alignment horizontal="center" vertical="center"/>
    </xf>
    <xf numFmtId="0" fontId="10" fillId="46" borderId="35" xfId="33" applyFont="1" applyFill="1" applyBorder="1" applyAlignment="1">
      <alignment vertical="center"/>
    </xf>
    <xf numFmtId="0" fontId="10" fillId="46" borderId="0" xfId="33" applyFont="1" applyFill="1"/>
    <xf numFmtId="176" fontId="10" fillId="46" borderId="1" xfId="33" applyNumberFormat="1" applyFont="1" applyFill="1" applyBorder="1" applyAlignment="1">
      <alignment vertical="center"/>
    </xf>
    <xf numFmtId="176" fontId="10" fillId="46" borderId="4" xfId="33" applyNumberFormat="1" applyFont="1" applyFill="1" applyBorder="1" applyAlignment="1">
      <alignment vertical="center"/>
    </xf>
    <xf numFmtId="177" fontId="10" fillId="8" borderId="65" xfId="33" applyNumberFormat="1" applyFont="1" applyFill="1" applyBorder="1" applyAlignment="1">
      <alignment vertical="center"/>
    </xf>
    <xf numFmtId="177" fontId="10" fillId="8" borderId="126" xfId="33" applyNumberFormat="1" applyFont="1" applyFill="1" applyBorder="1" applyAlignment="1">
      <alignment vertical="center"/>
    </xf>
    <xf numFmtId="177" fontId="10" fillId="8" borderId="131" xfId="33" applyNumberFormat="1" applyFont="1" applyFill="1" applyBorder="1" applyAlignment="1">
      <alignment vertical="center"/>
    </xf>
    <xf numFmtId="0" fontId="10" fillId="46" borderId="36" xfId="33" applyFont="1" applyFill="1" applyBorder="1" applyAlignment="1">
      <alignment vertical="center"/>
    </xf>
    <xf numFmtId="0" fontId="10" fillId="46" borderId="47" xfId="33" applyFont="1" applyFill="1" applyBorder="1" applyAlignment="1">
      <alignment vertical="center" wrapText="1"/>
    </xf>
    <xf numFmtId="0" fontId="10" fillId="46" borderId="54" xfId="33" applyFont="1" applyFill="1" applyBorder="1" applyAlignment="1">
      <alignment vertical="center"/>
    </xf>
    <xf numFmtId="0" fontId="10" fillId="46" borderId="55" xfId="33" applyFont="1" applyFill="1" applyBorder="1" applyAlignment="1">
      <alignment vertical="center"/>
    </xf>
    <xf numFmtId="0" fontId="10" fillId="46" borderId="59" xfId="33" applyFont="1" applyFill="1" applyBorder="1" applyAlignment="1">
      <alignment vertical="center"/>
    </xf>
    <xf numFmtId="0" fontId="10" fillId="46" borderId="98" xfId="33" applyFont="1" applyFill="1" applyBorder="1" applyAlignment="1"/>
    <xf numFmtId="0" fontId="10" fillId="46" borderId="203" xfId="33" applyFont="1" applyFill="1" applyBorder="1" applyAlignment="1">
      <alignment vertical="center"/>
    </xf>
    <xf numFmtId="0" fontId="10" fillId="46" borderId="75" xfId="33" applyFont="1" applyFill="1" applyBorder="1"/>
    <xf numFmtId="0" fontId="10" fillId="46" borderId="53" xfId="33" applyFont="1" applyFill="1" applyBorder="1" applyAlignment="1"/>
    <xf numFmtId="176" fontId="10" fillId="46" borderId="53" xfId="33" applyNumberFormat="1" applyFont="1" applyFill="1" applyBorder="1" applyAlignment="1">
      <alignment vertical="center"/>
    </xf>
    <xf numFmtId="0" fontId="10" fillId="29" borderId="0" xfId="33" applyFont="1" applyFill="1" applyBorder="1"/>
    <xf numFmtId="176" fontId="10" fillId="29" borderId="0" xfId="0" applyNumberFormat="1" applyFont="1" applyFill="1" applyBorder="1" applyAlignment="1">
      <alignment vertical="center" wrapText="1"/>
    </xf>
    <xf numFmtId="176" fontId="10" fillId="29" borderId="0" xfId="0" applyNumberFormat="1" applyFont="1" applyFill="1" applyBorder="1" applyAlignment="1">
      <alignment vertical="center" shrinkToFit="1"/>
    </xf>
    <xf numFmtId="176" fontId="10" fillId="46" borderId="58" xfId="33" applyNumberFormat="1" applyFont="1" applyFill="1" applyBorder="1" applyAlignment="1">
      <alignment vertical="center"/>
    </xf>
    <xf numFmtId="176" fontId="10" fillId="8" borderId="28" xfId="33" applyNumberFormat="1" applyFont="1" applyFill="1" applyBorder="1" applyAlignment="1">
      <alignment vertical="center"/>
    </xf>
    <xf numFmtId="176" fontId="10" fillId="8" borderId="30" xfId="33" applyNumberFormat="1" applyFont="1" applyFill="1" applyBorder="1" applyAlignment="1">
      <alignment vertical="center"/>
    </xf>
    <xf numFmtId="176" fontId="10" fillId="8" borderId="63" xfId="33" applyNumberFormat="1" applyFont="1" applyFill="1" applyBorder="1" applyAlignment="1">
      <alignment vertical="center"/>
    </xf>
    <xf numFmtId="177" fontId="10" fillId="8" borderId="116" xfId="33" applyNumberFormat="1" applyFont="1" applyFill="1" applyBorder="1" applyAlignment="1">
      <alignment vertical="center"/>
    </xf>
    <xf numFmtId="177" fontId="10" fillId="8" borderId="30" xfId="33" applyNumberFormat="1" applyFont="1" applyFill="1" applyBorder="1" applyAlignment="1">
      <alignment vertical="center"/>
    </xf>
    <xf numFmtId="176" fontId="10" fillId="8" borderId="159" xfId="33" applyNumberFormat="1" applyFont="1" applyFill="1" applyBorder="1" applyAlignment="1">
      <alignment vertical="center"/>
    </xf>
    <xf numFmtId="176" fontId="10" fillId="46" borderId="151" xfId="33" applyNumberFormat="1" applyFont="1" applyFill="1" applyBorder="1" applyAlignment="1">
      <alignment vertical="center"/>
    </xf>
    <xf numFmtId="0" fontId="0" fillId="8" borderId="1" xfId="33" applyFont="1" applyFill="1" applyBorder="1" applyAlignment="1">
      <alignment vertical="center"/>
    </xf>
    <xf numFmtId="0" fontId="94" fillId="8" borderId="1" xfId="33" applyFont="1" applyFill="1" applyBorder="1" applyAlignment="1">
      <alignment vertical="center"/>
    </xf>
    <xf numFmtId="0" fontId="94" fillId="8" borderId="1" xfId="33" applyFont="1" applyFill="1" applyBorder="1"/>
    <xf numFmtId="0" fontId="10" fillId="8" borderId="4" xfId="33" applyFont="1" applyFill="1" applyBorder="1"/>
    <xf numFmtId="0" fontId="10" fillId="8" borderId="9" xfId="33" applyFont="1" applyFill="1" applyBorder="1"/>
    <xf numFmtId="0" fontId="0" fillId="8" borderId="4" xfId="33" applyFont="1" applyFill="1" applyBorder="1" applyAlignment="1">
      <alignment vertical="center"/>
    </xf>
    <xf numFmtId="179" fontId="10" fillId="8" borderId="4" xfId="33" applyNumberFormat="1" applyFont="1" applyFill="1" applyBorder="1" applyAlignment="1">
      <alignment vertical="center"/>
    </xf>
    <xf numFmtId="0" fontId="10" fillId="8" borderId="52" xfId="33" applyFont="1" applyFill="1" applyBorder="1"/>
    <xf numFmtId="0" fontId="80" fillId="8" borderId="27" xfId="33" applyFont="1" applyFill="1" applyBorder="1" applyAlignment="1">
      <alignment vertical="center" wrapText="1"/>
    </xf>
    <xf numFmtId="0" fontId="80" fillId="8" borderId="29" xfId="33" applyFont="1" applyFill="1" applyBorder="1" applyAlignment="1">
      <alignment vertical="center" wrapText="1"/>
    </xf>
    <xf numFmtId="0" fontId="80" fillId="52" borderId="29" xfId="33" applyFont="1" applyFill="1" applyBorder="1" applyAlignment="1">
      <alignment vertical="center" wrapText="1"/>
    </xf>
    <xf numFmtId="0" fontId="80" fillId="8" borderId="62" xfId="33" applyFont="1" applyFill="1" applyBorder="1" applyAlignment="1">
      <alignment vertical="center" wrapText="1"/>
    </xf>
    <xf numFmtId="0" fontId="10" fillId="8" borderId="62" xfId="33" applyFont="1" applyFill="1" applyBorder="1" applyAlignment="1">
      <alignment vertical="center"/>
    </xf>
    <xf numFmtId="0" fontId="10" fillId="46" borderId="1" xfId="33" applyFont="1" applyFill="1" applyBorder="1"/>
    <xf numFmtId="0" fontId="10" fillId="46" borderId="98" xfId="33" applyFont="1" applyFill="1" applyBorder="1"/>
    <xf numFmtId="0" fontId="10" fillId="46" borderId="11" xfId="33" applyFont="1" applyFill="1" applyBorder="1"/>
    <xf numFmtId="0" fontId="10" fillId="8" borderId="65" xfId="33" applyFont="1" applyFill="1" applyBorder="1" applyAlignment="1">
      <alignment vertical="center"/>
    </xf>
    <xf numFmtId="0" fontId="10" fillId="41" borderId="149" xfId="33" applyFont="1" applyFill="1" applyBorder="1" applyAlignment="1">
      <alignment horizontal="center" vertical="center"/>
    </xf>
    <xf numFmtId="0" fontId="10" fillId="41" borderId="38" xfId="33" applyFont="1" applyFill="1" applyBorder="1" applyAlignment="1">
      <alignment horizontal="center" vertical="center"/>
    </xf>
    <xf numFmtId="0" fontId="10" fillId="46" borderId="204" xfId="33" applyFont="1" applyFill="1" applyBorder="1" applyAlignment="1">
      <alignment vertical="center"/>
    </xf>
    <xf numFmtId="0" fontId="10" fillId="41" borderId="40" xfId="33" applyFont="1" applyFill="1" applyBorder="1" applyAlignment="1">
      <alignment horizontal="center" vertical="center" wrapText="1"/>
    </xf>
    <xf numFmtId="176" fontId="10" fillId="29" borderId="36" xfId="33" applyNumberFormat="1" applyFont="1" applyFill="1" applyBorder="1" applyAlignment="1">
      <alignment vertical="center"/>
    </xf>
    <xf numFmtId="176" fontId="10" fillId="8" borderId="36" xfId="33" applyNumberFormat="1" applyFont="1" applyFill="1" applyBorder="1" applyAlignment="1">
      <alignment vertical="center"/>
    </xf>
    <xf numFmtId="176" fontId="10" fillId="8" borderId="66" xfId="33" applyNumberFormat="1" applyFont="1" applyFill="1" applyBorder="1" applyAlignment="1">
      <alignment vertical="center"/>
    </xf>
    <xf numFmtId="0" fontId="10" fillId="46" borderId="18" xfId="33" applyFont="1" applyFill="1" applyBorder="1"/>
    <xf numFmtId="176" fontId="10" fillId="46" borderId="43" xfId="33" applyNumberFormat="1" applyFont="1" applyFill="1" applyBorder="1" applyAlignment="1">
      <alignment vertical="center"/>
    </xf>
    <xf numFmtId="176" fontId="10" fillId="8" borderId="29" xfId="33" applyNumberFormat="1" applyFont="1" applyFill="1" applyBorder="1" applyAlignment="1">
      <alignment horizontal="right" vertical="center"/>
    </xf>
    <xf numFmtId="0" fontId="80" fillId="8" borderId="27" xfId="33" applyFont="1" applyFill="1" applyBorder="1" applyAlignment="1">
      <alignment vertical="center"/>
    </xf>
    <xf numFmtId="0" fontId="80" fillId="8" borderId="29" xfId="33" applyFont="1" applyFill="1" applyBorder="1" applyAlignment="1">
      <alignment vertical="center"/>
    </xf>
    <xf numFmtId="176" fontId="10" fillId="29" borderId="36" xfId="0" applyNumberFormat="1" applyFont="1" applyFill="1" applyBorder="1" applyAlignment="1">
      <alignment vertical="center" wrapText="1"/>
    </xf>
    <xf numFmtId="184" fontId="11" fillId="8" borderId="27" xfId="33" applyNumberFormat="1" applyFont="1" applyFill="1" applyBorder="1" applyAlignment="1">
      <alignment vertical="center" wrapText="1"/>
    </xf>
    <xf numFmtId="184" fontId="11" fillId="8" borderId="29" xfId="33" applyNumberFormat="1" applyFont="1" applyFill="1" applyBorder="1" applyAlignment="1">
      <alignment vertical="center" wrapText="1"/>
    </xf>
    <xf numFmtId="184" fontId="11" fillId="8" borderId="66" xfId="33" applyNumberFormat="1" applyFont="1" applyFill="1" applyBorder="1" applyAlignment="1">
      <alignment vertical="center" wrapText="1"/>
    </xf>
    <xf numFmtId="0" fontId="11" fillId="8" borderId="29" xfId="33" applyFont="1" applyFill="1" applyBorder="1" applyAlignment="1">
      <alignment vertical="center" wrapText="1"/>
    </xf>
    <xf numFmtId="0" fontId="11" fillId="8" borderId="73" xfId="33" applyFont="1" applyFill="1" applyBorder="1" applyAlignment="1">
      <alignment vertical="center" wrapText="1"/>
    </xf>
    <xf numFmtId="0" fontId="94" fillId="46" borderId="1" xfId="33" applyFont="1" applyFill="1" applyBorder="1" applyAlignment="1">
      <alignment vertical="center"/>
    </xf>
    <xf numFmtId="0" fontId="94" fillId="46" borderId="4" xfId="33" applyFont="1" applyFill="1" applyBorder="1"/>
    <xf numFmtId="0" fontId="0" fillId="46" borderId="1" xfId="33" applyFont="1" applyFill="1" applyBorder="1" applyAlignment="1">
      <alignment vertical="center"/>
    </xf>
    <xf numFmtId="0" fontId="0" fillId="46" borderId="4" xfId="33" applyFont="1" applyFill="1" applyBorder="1" applyAlignment="1">
      <alignment vertical="center"/>
    </xf>
    <xf numFmtId="0" fontId="0" fillId="46" borderId="11" xfId="33" applyFont="1" applyFill="1" applyBorder="1" applyAlignment="1">
      <alignment vertical="center"/>
    </xf>
    <xf numFmtId="0" fontId="10" fillId="8" borderId="27" xfId="33" applyFont="1" applyFill="1" applyBorder="1"/>
    <xf numFmtId="0" fontId="10" fillId="8" borderId="66" xfId="33" applyFont="1" applyFill="1" applyBorder="1" applyAlignment="1">
      <alignment vertical="center"/>
    </xf>
    <xf numFmtId="0" fontId="10" fillId="8" borderId="66" xfId="33" applyFont="1" applyFill="1" applyBorder="1"/>
    <xf numFmtId="0" fontId="10" fillId="46" borderId="4" xfId="33" applyFont="1" applyFill="1" applyBorder="1"/>
    <xf numFmtId="0" fontId="10" fillId="8" borderId="71" xfId="33" applyFont="1" applyFill="1" applyBorder="1" applyAlignment="1">
      <alignment vertical="center"/>
    </xf>
    <xf numFmtId="0" fontId="10" fillId="8" borderId="73" xfId="33" applyFont="1" applyFill="1" applyBorder="1" applyAlignment="1">
      <alignment vertical="center"/>
    </xf>
    <xf numFmtId="0" fontId="10" fillId="8" borderId="69" xfId="33" applyFont="1" applyFill="1" applyBorder="1" applyAlignment="1">
      <alignment vertical="center"/>
    </xf>
    <xf numFmtId="0" fontId="10" fillId="8" borderId="29" xfId="33" applyFont="1" applyFill="1" applyBorder="1"/>
    <xf numFmtId="184" fontId="10" fillId="24" borderId="27" xfId="33" applyNumberFormat="1" applyFont="1" applyFill="1" applyBorder="1" applyAlignment="1">
      <alignment vertical="center"/>
    </xf>
    <xf numFmtId="184" fontId="10" fillId="8" borderId="27" xfId="33" applyNumberFormat="1" applyFont="1" applyFill="1" applyBorder="1" applyAlignment="1">
      <alignment vertical="center"/>
    </xf>
    <xf numFmtId="184" fontId="10" fillId="24" borderId="66" xfId="33" applyNumberFormat="1" applyFont="1" applyFill="1" applyBorder="1" applyAlignment="1">
      <alignment vertical="center"/>
    </xf>
    <xf numFmtId="184" fontId="10" fillId="8" borderId="66" xfId="33" applyNumberFormat="1" applyFont="1" applyFill="1" applyBorder="1" applyAlignment="1">
      <alignment vertical="center"/>
    </xf>
    <xf numFmtId="184" fontId="10" fillId="24" borderId="29" xfId="33" applyNumberFormat="1" applyFont="1" applyFill="1" applyBorder="1" applyAlignment="1">
      <alignment vertical="center"/>
    </xf>
    <xf numFmtId="184" fontId="10" fillId="24" borderId="73" xfId="33" applyNumberFormat="1" applyFont="1" applyFill="1" applyBorder="1" applyAlignment="1">
      <alignment vertical="center"/>
    </xf>
    <xf numFmtId="184" fontId="10" fillId="8" borderId="29" xfId="33" applyNumberFormat="1" applyFont="1" applyFill="1" applyBorder="1" applyAlignment="1">
      <alignment vertical="center"/>
    </xf>
    <xf numFmtId="184" fontId="10" fillId="46" borderId="1" xfId="33" applyNumberFormat="1" applyFont="1" applyFill="1" applyBorder="1" applyAlignment="1">
      <alignment vertical="center"/>
    </xf>
    <xf numFmtId="184" fontId="10" fillId="46" borderId="4" xfId="33" applyNumberFormat="1" applyFont="1" applyFill="1" applyBorder="1" applyAlignment="1">
      <alignment vertical="center"/>
    </xf>
    <xf numFmtId="184" fontId="10" fillId="29" borderId="20" xfId="33" applyNumberFormat="1" applyFont="1" applyFill="1" applyBorder="1" applyAlignment="1">
      <alignment vertical="center"/>
    </xf>
    <xf numFmtId="176" fontId="10" fillId="8" borderId="20" xfId="0" applyNumberFormat="1" applyFont="1" applyFill="1" applyBorder="1" applyAlignment="1">
      <alignment vertical="center" shrinkToFit="1"/>
    </xf>
    <xf numFmtId="176" fontId="10" fillId="8" borderId="0" xfId="0" applyNumberFormat="1" applyFont="1" applyFill="1" applyBorder="1" applyAlignment="1">
      <alignment vertical="center" shrinkToFit="1"/>
    </xf>
    <xf numFmtId="0" fontId="10" fillId="29" borderId="21" xfId="33" applyFont="1" applyFill="1" applyBorder="1"/>
    <xf numFmtId="0" fontId="10" fillId="29" borderId="74" xfId="33" applyFont="1" applyFill="1" applyBorder="1"/>
    <xf numFmtId="0" fontId="10" fillId="8" borderId="74" xfId="33" applyFont="1" applyFill="1" applyBorder="1"/>
    <xf numFmtId="0" fontId="10" fillId="29" borderId="47" xfId="33" applyFont="1" applyFill="1" applyBorder="1"/>
    <xf numFmtId="0" fontId="11" fillId="29" borderId="27" xfId="33" applyFont="1" applyFill="1" applyBorder="1" applyAlignment="1">
      <alignment vertical="center"/>
    </xf>
    <xf numFmtId="0" fontId="11" fillId="29" borderId="29" xfId="33" applyFont="1" applyFill="1" applyBorder="1" applyAlignment="1">
      <alignment vertical="center"/>
    </xf>
    <xf numFmtId="0" fontId="11" fillId="29" borderId="62" xfId="33" applyFont="1" applyFill="1" applyBorder="1" applyAlignment="1">
      <alignment vertical="center"/>
    </xf>
    <xf numFmtId="0" fontId="10" fillId="8" borderId="71" xfId="33" applyFont="1" applyFill="1" applyBorder="1"/>
    <xf numFmtId="0" fontId="10" fillId="8" borderId="73" xfId="33" applyFont="1" applyFill="1" applyBorder="1"/>
    <xf numFmtId="0" fontId="10" fillId="46" borderId="74" xfId="33" applyFont="1" applyFill="1" applyBorder="1"/>
    <xf numFmtId="0" fontId="10" fillId="29" borderId="66" xfId="33" applyFont="1" applyFill="1" applyBorder="1"/>
    <xf numFmtId="0" fontId="10" fillId="29" borderId="69" xfId="33" applyFont="1" applyFill="1" applyBorder="1"/>
    <xf numFmtId="0" fontId="10" fillId="29" borderId="71" xfId="33" applyFont="1" applyFill="1" applyBorder="1"/>
    <xf numFmtId="0" fontId="10" fillId="29" borderId="73" xfId="33" applyFont="1" applyFill="1" applyBorder="1"/>
    <xf numFmtId="0" fontId="80" fillId="8" borderId="66" xfId="33" applyFont="1" applyFill="1" applyBorder="1" applyAlignment="1">
      <alignment vertical="center" wrapText="1"/>
    </xf>
    <xf numFmtId="176" fontId="10" fillId="8" borderId="66" xfId="33" applyNumberFormat="1" applyFont="1" applyFill="1" applyBorder="1" applyAlignment="1">
      <alignment horizontal="right" vertical="center"/>
    </xf>
    <xf numFmtId="176" fontId="10" fillId="46" borderId="39" xfId="33" applyNumberFormat="1" applyFont="1" applyFill="1" applyBorder="1" applyAlignment="1">
      <alignment vertical="center"/>
    </xf>
    <xf numFmtId="183" fontId="10" fillId="46" borderId="1" xfId="33" applyNumberFormat="1" applyFont="1" applyFill="1" applyBorder="1" applyAlignment="1">
      <alignment vertical="center"/>
    </xf>
    <xf numFmtId="0" fontId="10" fillId="0" borderId="69" xfId="33" applyFont="1" applyFill="1" applyBorder="1"/>
    <xf numFmtId="0" fontId="10" fillId="0" borderId="27" xfId="33" applyFont="1" applyFill="1" applyBorder="1" applyAlignment="1">
      <alignment vertical="center"/>
    </xf>
    <xf numFmtId="184" fontId="10" fillId="46" borderId="74" xfId="33" applyNumberFormat="1" applyFont="1" applyFill="1" applyBorder="1" applyAlignment="1">
      <alignment vertical="center"/>
    </xf>
    <xf numFmtId="184" fontId="10" fillId="46" borderId="11" xfId="33" applyNumberFormat="1" applyFont="1" applyFill="1" applyBorder="1" applyAlignment="1">
      <alignment vertical="center"/>
    </xf>
    <xf numFmtId="38" fontId="10" fillId="29" borderId="0" xfId="29" applyNumberFormat="1" applyFont="1" applyFill="1" applyBorder="1" applyAlignment="1">
      <alignment horizontal="right" vertical="center"/>
    </xf>
    <xf numFmtId="0" fontId="11" fillId="46" borderId="54" xfId="33" applyFont="1" applyFill="1" applyBorder="1" applyAlignment="1">
      <alignment vertical="center"/>
    </xf>
    <xf numFmtId="0" fontId="10" fillId="46" borderId="160" xfId="33" applyFont="1" applyFill="1" applyBorder="1" applyAlignment="1">
      <alignment vertical="center"/>
    </xf>
    <xf numFmtId="0" fontId="10" fillId="8" borderId="66" xfId="33" applyFont="1" applyFill="1" applyBorder="1" applyAlignment="1">
      <alignment vertical="center" wrapText="1"/>
    </xf>
    <xf numFmtId="177" fontId="10" fillId="8" borderId="66" xfId="33" applyNumberFormat="1" applyFont="1" applyFill="1" applyBorder="1" applyAlignment="1">
      <alignment vertical="center"/>
    </xf>
    <xf numFmtId="177" fontId="10" fillId="8" borderId="123" xfId="33" applyNumberFormat="1" applyFont="1" applyFill="1" applyBorder="1" applyAlignment="1">
      <alignment vertical="center"/>
    </xf>
    <xf numFmtId="183" fontId="10" fillId="46" borderId="3" xfId="33" applyNumberFormat="1" applyFont="1" applyFill="1" applyBorder="1" applyAlignment="1">
      <alignment vertical="center"/>
    </xf>
    <xf numFmtId="0" fontId="10" fillId="29" borderId="73" xfId="33" applyFont="1" applyFill="1" applyBorder="1" applyAlignment="1">
      <alignment vertical="center"/>
    </xf>
    <xf numFmtId="184" fontId="10" fillId="8" borderId="73" xfId="33" applyNumberFormat="1" applyFont="1" applyFill="1" applyBorder="1" applyAlignment="1">
      <alignment vertical="center"/>
    </xf>
    <xf numFmtId="184" fontId="10" fillId="29" borderId="27" xfId="33" applyNumberFormat="1" applyFont="1" applyFill="1" applyBorder="1" applyAlignment="1">
      <alignment vertical="center"/>
    </xf>
    <xf numFmtId="184" fontId="10" fillId="29" borderId="29" xfId="33" applyNumberFormat="1" applyFont="1" applyFill="1" applyBorder="1" applyAlignment="1">
      <alignment vertical="center"/>
    </xf>
    <xf numFmtId="184" fontId="10" fillId="29" borderId="66" xfId="33" applyNumberFormat="1" applyFont="1" applyFill="1" applyBorder="1" applyAlignment="1">
      <alignment vertical="center"/>
    </xf>
    <xf numFmtId="176" fontId="10" fillId="8" borderId="123" xfId="33" applyNumberFormat="1" applyFont="1" applyFill="1" applyBorder="1" applyAlignment="1">
      <alignment vertical="center"/>
    </xf>
    <xf numFmtId="176" fontId="10" fillId="46" borderId="64" xfId="33" applyNumberFormat="1" applyFont="1" applyFill="1" applyBorder="1" applyAlignment="1">
      <alignment vertical="center"/>
    </xf>
    <xf numFmtId="177" fontId="10" fillId="46" borderId="4" xfId="33" applyNumberFormat="1" applyFont="1" applyFill="1" applyBorder="1" applyAlignment="1">
      <alignment vertical="center"/>
    </xf>
    <xf numFmtId="177" fontId="10" fillId="46" borderId="58" xfId="33" applyNumberFormat="1" applyFont="1" applyFill="1" applyBorder="1" applyAlignment="1">
      <alignment vertical="center"/>
    </xf>
    <xf numFmtId="0" fontId="10" fillId="52" borderId="66" xfId="33" applyFont="1" applyFill="1" applyBorder="1" applyAlignment="1">
      <alignment vertical="center" wrapText="1"/>
    </xf>
    <xf numFmtId="176" fontId="10" fillId="8" borderId="205" xfId="33" applyNumberFormat="1" applyFont="1" applyFill="1" applyBorder="1" applyAlignment="1">
      <alignment vertical="center"/>
    </xf>
    <xf numFmtId="176" fontId="10" fillId="8" borderId="168" xfId="33" applyNumberFormat="1" applyFont="1" applyFill="1" applyBorder="1" applyAlignment="1">
      <alignment vertical="center"/>
    </xf>
    <xf numFmtId="177" fontId="10" fillId="8" borderId="205" xfId="33" applyNumberFormat="1" applyFont="1" applyFill="1" applyBorder="1" applyAlignment="1">
      <alignment vertical="center"/>
    </xf>
    <xf numFmtId="177" fontId="10" fillId="8" borderId="168" xfId="33" applyNumberFormat="1" applyFont="1" applyFill="1" applyBorder="1" applyAlignment="1">
      <alignment vertical="center"/>
    </xf>
    <xf numFmtId="0" fontId="10" fillId="8" borderId="148" xfId="33" applyFont="1" applyFill="1" applyBorder="1" applyAlignment="1">
      <alignment vertical="center"/>
    </xf>
    <xf numFmtId="0" fontId="38" fillId="8" borderId="0" xfId="33" applyFont="1" applyFill="1" applyBorder="1" applyAlignment="1">
      <alignment vertical="center"/>
    </xf>
    <xf numFmtId="0" fontId="50" fillId="29" borderId="0" xfId="33" applyFont="1" applyFill="1" applyAlignment="1">
      <alignment horizontal="left" vertical="center" wrapText="1"/>
    </xf>
    <xf numFmtId="0" fontId="50" fillId="8" borderId="0" xfId="31" applyFont="1" applyFill="1" applyAlignment="1">
      <alignment horizontal="left" vertical="top" wrapText="1"/>
    </xf>
    <xf numFmtId="0" fontId="50" fillId="29" borderId="0" xfId="31" applyFont="1" applyFill="1" applyAlignment="1">
      <alignment horizontal="left" vertical="top" wrapText="1"/>
    </xf>
    <xf numFmtId="0" fontId="82" fillId="29" borderId="0" xfId="33" applyFont="1" applyFill="1" applyAlignment="1">
      <alignment horizontal="left" vertical="center" wrapText="1"/>
    </xf>
    <xf numFmtId="0" fontId="50" fillId="29" borderId="0" xfId="30" applyFont="1" applyFill="1">
      <alignment vertical="center"/>
    </xf>
    <xf numFmtId="0" fontId="100" fillId="29" borderId="0" xfId="30" applyFont="1" applyFill="1">
      <alignment vertical="center"/>
    </xf>
    <xf numFmtId="0" fontId="74" fillId="49" borderId="33" xfId="30" applyFont="1" applyFill="1" applyBorder="1">
      <alignment vertical="center"/>
    </xf>
    <xf numFmtId="0" fontId="10" fillId="29" borderId="44" xfId="30" applyFont="1" applyFill="1" applyBorder="1">
      <alignment vertical="center"/>
    </xf>
    <xf numFmtId="0" fontId="10" fillId="29" borderId="21" xfId="30" applyFont="1" applyFill="1" applyBorder="1" applyAlignment="1">
      <alignment vertical="center" wrapText="1"/>
    </xf>
    <xf numFmtId="38" fontId="10" fillId="8" borderId="50" xfId="29" applyFont="1" applyFill="1" applyBorder="1" applyAlignment="1">
      <alignment vertical="center"/>
    </xf>
    <xf numFmtId="38" fontId="10" fillId="8" borderId="170" xfId="29" applyFont="1" applyFill="1" applyBorder="1" applyAlignment="1">
      <alignment vertical="center"/>
    </xf>
    <xf numFmtId="38" fontId="11" fillId="16" borderId="52" xfId="29" applyNumberFormat="1" applyFont="1" applyFill="1" applyBorder="1" applyAlignment="1">
      <alignment vertical="center"/>
    </xf>
    <xf numFmtId="0" fontId="11" fillId="29" borderId="20" xfId="33" applyFont="1" applyFill="1" applyBorder="1" applyAlignment="1">
      <alignment horizontal="center" vertical="center"/>
    </xf>
    <xf numFmtId="0" fontId="16" fillId="19" borderId="20" xfId="31" applyFont="1" applyFill="1" applyBorder="1" applyAlignment="1">
      <alignment vertical="center"/>
    </xf>
    <xf numFmtId="197" fontId="10" fillId="29" borderId="0" xfId="0" quotePrefix="1" applyNumberFormat="1" applyFont="1" applyFill="1" applyAlignment="1">
      <alignment horizontal="right" vertical="center"/>
    </xf>
    <xf numFmtId="0" fontId="76" fillId="29" borderId="1" xfId="28" applyFont="1" applyFill="1" applyBorder="1" applyAlignment="1" applyProtection="1">
      <alignment vertical="center"/>
    </xf>
    <xf numFmtId="0" fontId="154" fillId="29" borderId="1" xfId="28" applyFont="1" applyFill="1" applyBorder="1" applyAlignment="1" applyProtection="1">
      <alignment vertical="center" wrapText="1"/>
    </xf>
    <xf numFmtId="0" fontId="154" fillId="29" borderId="1" xfId="28" applyFont="1" applyFill="1" applyBorder="1" applyAlignment="1" applyProtection="1">
      <alignment vertical="center"/>
    </xf>
    <xf numFmtId="0" fontId="154" fillId="36" borderId="1" xfId="28" applyFont="1" applyFill="1" applyBorder="1" applyAlignment="1" applyProtection="1">
      <alignment vertical="center" wrapText="1"/>
    </xf>
    <xf numFmtId="0" fontId="156" fillId="29" borderId="0" xfId="0" applyFont="1" applyFill="1">
      <alignment vertical="center"/>
    </xf>
    <xf numFmtId="223" fontId="10" fillId="0" borderId="21" xfId="26" applyNumberFormat="1" applyFont="1" applyFill="1" applyBorder="1" applyAlignment="1">
      <alignment vertical="center"/>
    </xf>
    <xf numFmtId="223" fontId="10" fillId="29" borderId="1" xfId="38" applyNumberFormat="1" applyFont="1" applyFill="1" applyBorder="1" applyAlignment="1">
      <alignment vertical="center"/>
    </xf>
    <xf numFmtId="0" fontId="17" fillId="29" borderId="0" xfId="0" applyFont="1" applyFill="1">
      <alignment vertical="center"/>
    </xf>
    <xf numFmtId="38" fontId="10" fillId="47" borderId="51" xfId="29" applyNumberFormat="1" applyFont="1" applyFill="1" applyBorder="1" applyAlignment="1">
      <alignment vertical="center"/>
    </xf>
    <xf numFmtId="0" fontId="80" fillId="8" borderId="66" xfId="33" applyFont="1" applyFill="1" applyBorder="1" applyAlignment="1">
      <alignment vertical="center"/>
    </xf>
    <xf numFmtId="176" fontId="10" fillId="8" borderId="205" xfId="33" applyNumberFormat="1" applyFont="1" applyFill="1" applyBorder="1" applyAlignment="1">
      <alignment horizontal="right" vertical="center"/>
    </xf>
    <xf numFmtId="176" fontId="10" fillId="8" borderId="168" xfId="33" applyNumberFormat="1" applyFont="1" applyFill="1" applyBorder="1" applyAlignment="1">
      <alignment horizontal="right" vertical="center"/>
    </xf>
    <xf numFmtId="176" fontId="10" fillId="8" borderId="123" xfId="33" applyNumberFormat="1" applyFont="1" applyFill="1" applyBorder="1" applyAlignment="1">
      <alignment horizontal="right" vertical="center"/>
    </xf>
    <xf numFmtId="0" fontId="148" fillId="66" borderId="1" xfId="0" applyFont="1" applyFill="1" applyBorder="1" applyAlignment="1">
      <alignment horizontal="center" vertical="center"/>
    </xf>
    <xf numFmtId="0" fontId="11" fillId="0" borderId="1" xfId="33" applyFont="1" applyFill="1" applyBorder="1" applyAlignment="1">
      <alignment vertical="center" wrapText="1"/>
    </xf>
    <xf numFmtId="0" fontId="7" fillId="36" borderId="1" xfId="28" applyFill="1" applyBorder="1" applyAlignment="1" applyProtection="1">
      <alignment vertical="center" wrapText="1"/>
    </xf>
    <xf numFmtId="0" fontId="7" fillId="29" borderId="1" xfId="28" applyFill="1" applyBorder="1" applyAlignment="1" applyProtection="1">
      <alignment vertical="center" wrapText="1"/>
    </xf>
    <xf numFmtId="0" fontId="11" fillId="29" borderId="0" xfId="0" applyFont="1" applyFill="1" applyAlignment="1">
      <alignment horizontal="right" vertical="center"/>
    </xf>
    <xf numFmtId="0" fontId="83" fillId="29" borderId="0" xfId="0" applyFont="1" applyFill="1">
      <alignment vertical="center"/>
    </xf>
    <xf numFmtId="0" fontId="25" fillId="29" borderId="0" xfId="33" applyFont="1" applyFill="1" applyAlignment="1">
      <alignment horizontal="left" vertical="top" wrapText="1"/>
    </xf>
    <xf numFmtId="0" fontId="50" fillId="29" borderId="0" xfId="33" applyFont="1" applyFill="1" applyAlignment="1">
      <alignment horizontal="left" vertical="top" wrapText="1"/>
    </xf>
    <xf numFmtId="0" fontId="136" fillId="29" borderId="0" xfId="33" applyFont="1" applyFill="1" applyAlignment="1">
      <alignment horizontal="left" vertical="top" wrapText="1"/>
    </xf>
    <xf numFmtId="0" fontId="50" fillId="29" borderId="0" xfId="33" applyFont="1" applyFill="1" applyAlignment="1">
      <alignment horizontal="left" vertical="top"/>
    </xf>
    <xf numFmtId="0" fontId="17" fillId="9" borderId="44" xfId="33" applyFont="1" applyFill="1" applyBorder="1" applyAlignment="1">
      <alignment horizontal="left" vertical="center" wrapText="1"/>
    </xf>
    <xf numFmtId="0" fontId="17" fillId="9" borderId="49" xfId="33" applyFont="1" applyFill="1" applyBorder="1" applyAlignment="1">
      <alignment horizontal="left" vertical="center" wrapText="1"/>
    </xf>
    <xf numFmtId="49" fontId="17" fillId="24" borderId="33" xfId="33" applyNumberFormat="1" applyFont="1" applyFill="1" applyBorder="1" applyAlignment="1">
      <alignment horizontal="left" vertical="center" wrapText="1"/>
    </xf>
    <xf numFmtId="49" fontId="17" fillId="24" borderId="21" xfId="33" applyNumberFormat="1" applyFont="1" applyFill="1" applyBorder="1" applyAlignment="1">
      <alignment horizontal="left" vertical="center" wrapText="1"/>
    </xf>
    <xf numFmtId="0" fontId="17" fillId="9" borderId="44" xfId="33" applyFont="1" applyFill="1" applyBorder="1" applyAlignment="1">
      <alignment horizontal="left" vertical="center"/>
    </xf>
    <xf numFmtId="0" fontId="17" fillId="9" borderId="49" xfId="33" applyFont="1" applyFill="1" applyBorder="1" applyAlignment="1">
      <alignment horizontal="left" vertical="center"/>
    </xf>
    <xf numFmtId="0" fontId="17" fillId="24" borderId="33" xfId="33" applyFont="1" applyFill="1" applyBorder="1" applyAlignment="1">
      <alignment horizontal="left" vertical="center"/>
    </xf>
    <xf numFmtId="0" fontId="17" fillId="24" borderId="21" xfId="33" applyFont="1" applyFill="1" applyBorder="1" applyAlignment="1">
      <alignment horizontal="left" vertical="center"/>
    </xf>
    <xf numFmtId="0" fontId="17" fillId="42" borderId="48" xfId="33" applyFont="1" applyFill="1" applyBorder="1" applyAlignment="1">
      <alignment horizontal="left" vertical="center" wrapText="1"/>
    </xf>
    <xf numFmtId="0" fontId="17" fillId="42" borderId="21" xfId="33" applyFont="1" applyFill="1" applyBorder="1" applyAlignment="1">
      <alignment horizontal="left" vertical="center" wrapText="1"/>
    </xf>
    <xf numFmtId="0" fontId="10" fillId="52" borderId="96" xfId="33" applyFont="1" applyFill="1" applyBorder="1" applyAlignment="1">
      <alignment horizontal="left" vertical="center" wrapText="1"/>
    </xf>
    <xf numFmtId="0" fontId="10" fillId="52" borderId="155" xfId="33" applyFont="1" applyFill="1" applyBorder="1" applyAlignment="1">
      <alignment horizontal="left" vertical="center" wrapText="1"/>
    </xf>
    <xf numFmtId="0" fontId="10" fillId="52" borderId="120" xfId="33" applyFont="1" applyFill="1" applyBorder="1" applyAlignment="1">
      <alignment horizontal="left" vertical="center" wrapText="1"/>
    </xf>
    <xf numFmtId="0" fontId="10" fillId="52" borderId="119" xfId="33" applyFont="1" applyFill="1" applyBorder="1" applyAlignment="1">
      <alignment horizontal="left" vertical="center" wrapText="1"/>
    </xf>
    <xf numFmtId="0" fontId="11" fillId="8" borderId="96" xfId="33" applyFont="1" applyFill="1" applyBorder="1" applyAlignment="1">
      <alignment horizontal="left" vertical="center" wrapText="1"/>
    </xf>
    <xf numFmtId="0" fontId="10" fillId="8" borderId="155" xfId="33" applyFont="1" applyFill="1" applyBorder="1" applyAlignment="1">
      <alignment horizontal="left" vertical="center" wrapText="1"/>
    </xf>
    <xf numFmtId="0" fontId="10" fillId="8" borderId="153" xfId="33" applyFont="1" applyFill="1" applyBorder="1" applyAlignment="1">
      <alignment horizontal="left" vertical="center"/>
    </xf>
    <xf numFmtId="0" fontId="10" fillId="8" borderId="154" xfId="33" applyFont="1" applyFill="1" applyBorder="1" applyAlignment="1">
      <alignment horizontal="left" vertical="center"/>
    </xf>
    <xf numFmtId="0" fontId="11" fillId="8" borderId="120" xfId="33" applyFont="1" applyFill="1" applyBorder="1" applyAlignment="1">
      <alignment horizontal="left" vertical="center" wrapText="1"/>
    </xf>
    <xf numFmtId="0" fontId="10" fillId="8" borderId="119" xfId="33" applyFont="1" applyFill="1" applyBorder="1" applyAlignment="1">
      <alignment horizontal="left" vertical="center" wrapText="1"/>
    </xf>
    <xf numFmtId="0" fontId="10" fillId="8" borderId="120" xfId="33" applyFont="1" applyFill="1" applyBorder="1" applyAlignment="1">
      <alignment horizontal="left" vertical="center"/>
    </xf>
    <xf numFmtId="0" fontId="10" fillId="8" borderId="119" xfId="33" applyFont="1" applyFill="1" applyBorder="1" applyAlignment="1">
      <alignment horizontal="left" vertical="center"/>
    </xf>
    <xf numFmtId="0" fontId="10" fillId="8" borderId="96" xfId="33" applyFont="1" applyFill="1" applyBorder="1" applyAlignment="1">
      <alignment horizontal="left" vertical="center" wrapText="1"/>
    </xf>
    <xf numFmtId="0" fontId="10" fillId="8" borderId="120" xfId="33" applyFont="1" applyFill="1" applyBorder="1" applyAlignment="1">
      <alignment horizontal="left" vertical="center" wrapText="1"/>
    </xf>
    <xf numFmtId="0" fontId="39" fillId="42" borderId="33" xfId="33" applyFont="1" applyFill="1" applyBorder="1" applyAlignment="1">
      <alignment horizontal="left" vertical="center" wrapText="1"/>
    </xf>
    <xf numFmtId="0" fontId="39" fillId="42" borderId="21" xfId="33" applyFont="1" applyFill="1" applyBorder="1" applyAlignment="1">
      <alignment horizontal="left" vertical="center" wrapText="1"/>
    </xf>
    <xf numFmtId="0" fontId="11" fillId="29" borderId="96" xfId="33" applyFont="1" applyFill="1" applyBorder="1" applyAlignment="1">
      <alignment horizontal="left" vertical="center" wrapText="1"/>
    </xf>
    <xf numFmtId="0" fontId="11" fillId="29" borderId="155" xfId="33" applyFont="1" applyFill="1" applyBorder="1" applyAlignment="1">
      <alignment horizontal="left" vertical="center" wrapText="1"/>
    </xf>
    <xf numFmtId="0" fontId="17" fillId="42" borderId="33" xfId="33" applyFont="1" applyFill="1" applyBorder="1" applyAlignment="1">
      <alignment horizontal="left" vertical="center" wrapText="1"/>
    </xf>
    <xf numFmtId="0" fontId="24" fillId="20" borderId="33" xfId="33" applyFont="1" applyFill="1" applyBorder="1" applyAlignment="1">
      <alignment horizontal="left" vertical="center"/>
    </xf>
    <xf numFmtId="0" fontId="17" fillId="20" borderId="21" xfId="33" applyFont="1" applyFill="1" applyBorder="1" applyAlignment="1">
      <alignment horizontal="left" vertical="center"/>
    </xf>
    <xf numFmtId="0" fontId="10" fillId="46" borderId="44" xfId="33" applyFont="1" applyFill="1" applyBorder="1" applyAlignment="1">
      <alignment horizontal="left" vertical="top" wrapText="1"/>
    </xf>
    <xf numFmtId="0" fontId="10" fillId="46" borderId="155" xfId="33" applyFont="1" applyFill="1" applyBorder="1" applyAlignment="1">
      <alignment horizontal="left" vertical="top" wrapText="1"/>
    </xf>
    <xf numFmtId="0" fontId="10" fillId="46" borderId="44" xfId="33" applyFont="1" applyFill="1" applyBorder="1" applyAlignment="1">
      <alignment horizontal="left" vertical="center" wrapText="1"/>
    </xf>
    <xf numFmtId="0" fontId="10" fillId="46" borderId="21" xfId="33" applyFont="1" applyFill="1" applyBorder="1" applyAlignment="1">
      <alignment horizontal="left" vertical="center" wrapText="1"/>
    </xf>
    <xf numFmtId="0" fontId="10" fillId="46" borderId="49" xfId="33" applyFont="1" applyFill="1" applyBorder="1" applyAlignment="1">
      <alignment horizontal="left" vertical="center" wrapText="1"/>
    </xf>
    <xf numFmtId="0" fontId="17" fillId="56" borderId="33" xfId="33" applyFont="1" applyFill="1" applyBorder="1" applyAlignment="1">
      <alignment horizontal="left" vertical="center"/>
    </xf>
    <xf numFmtId="0" fontId="17" fillId="56" borderId="21" xfId="33" applyFont="1" applyFill="1" applyBorder="1" applyAlignment="1">
      <alignment horizontal="left" vertical="center"/>
    </xf>
    <xf numFmtId="0" fontId="11" fillId="46" borderId="44" xfId="33" applyFont="1" applyFill="1" applyBorder="1" applyAlignment="1">
      <alignment horizontal="left" vertical="center" wrapText="1"/>
    </xf>
    <xf numFmtId="0" fontId="17" fillId="20" borderId="33" xfId="33" applyFont="1" applyFill="1" applyBorder="1" applyAlignment="1">
      <alignment horizontal="left" vertical="top" wrapText="1"/>
    </xf>
    <xf numFmtId="0" fontId="17" fillId="20" borderId="21" xfId="33" applyFont="1" applyFill="1" applyBorder="1" applyAlignment="1">
      <alignment horizontal="left" vertical="top" wrapText="1"/>
    </xf>
    <xf numFmtId="0" fontId="17" fillId="9" borderId="33" xfId="33" applyFont="1" applyFill="1" applyBorder="1" applyAlignment="1">
      <alignment horizontal="left" vertical="center"/>
    </xf>
    <xf numFmtId="0" fontId="17" fillId="9" borderId="21" xfId="33" applyFont="1" applyFill="1" applyBorder="1" applyAlignment="1">
      <alignment horizontal="left" vertical="center"/>
    </xf>
    <xf numFmtId="0" fontId="10" fillId="46" borderId="155" xfId="33" applyFont="1" applyFill="1" applyBorder="1" applyAlignment="1">
      <alignment horizontal="left" vertical="center" wrapText="1"/>
    </xf>
    <xf numFmtId="0" fontId="24" fillId="42" borderId="33" xfId="33" applyFont="1" applyFill="1" applyBorder="1" applyAlignment="1">
      <alignment horizontal="left" vertical="center" wrapText="1"/>
    </xf>
    <xf numFmtId="0" fontId="24" fillId="42" borderId="21" xfId="33" applyFont="1" applyFill="1" applyBorder="1" applyAlignment="1">
      <alignment horizontal="left" vertical="center" wrapText="1"/>
    </xf>
    <xf numFmtId="0" fontId="82" fillId="29" borderId="0" xfId="33" applyFont="1" applyFill="1" applyAlignment="1">
      <alignment horizontal="left" vertical="top" wrapText="1"/>
    </xf>
    <xf numFmtId="0" fontId="10" fillId="46" borderId="44" xfId="33" applyFont="1" applyFill="1" applyBorder="1" applyAlignment="1">
      <alignment horizontal="left" vertical="center"/>
    </xf>
    <xf numFmtId="0" fontId="10" fillId="46" borderId="21" xfId="33" applyFont="1" applyFill="1" applyBorder="1" applyAlignment="1">
      <alignment horizontal="left" vertical="center"/>
    </xf>
    <xf numFmtId="0" fontId="50" fillId="8" borderId="0" xfId="33" applyFont="1" applyFill="1" applyAlignment="1">
      <alignment horizontal="left" vertical="top" wrapText="1"/>
    </xf>
    <xf numFmtId="0" fontId="50" fillId="8" borderId="0" xfId="33" applyFont="1" applyFill="1" applyAlignment="1">
      <alignment horizontal="left" vertical="top"/>
    </xf>
    <xf numFmtId="0" fontId="55" fillId="24" borderId="57" xfId="33" applyFont="1" applyFill="1" applyBorder="1" applyAlignment="1">
      <alignment horizontal="center"/>
    </xf>
    <xf numFmtId="0" fontId="55" fillId="24" borderId="132" xfId="33" applyFont="1" applyFill="1" applyBorder="1" applyAlignment="1">
      <alignment horizontal="center"/>
    </xf>
    <xf numFmtId="0" fontId="55" fillId="41" borderId="57" xfId="33" applyFont="1" applyFill="1" applyBorder="1" applyAlignment="1">
      <alignment horizontal="center" vertical="center"/>
    </xf>
    <xf numFmtId="0" fontId="55" fillId="41" borderId="132" xfId="33" applyFont="1" applyFill="1" applyBorder="1" applyAlignment="1">
      <alignment horizontal="center" vertical="center"/>
    </xf>
    <xf numFmtId="0" fontId="55" fillId="41" borderId="57" xfId="33" applyFont="1" applyFill="1" applyBorder="1" applyAlignment="1">
      <alignment horizontal="center" vertical="center" wrapText="1"/>
    </xf>
    <xf numFmtId="0" fontId="10" fillId="8" borderId="93" xfId="33" applyFont="1" applyFill="1" applyBorder="1" applyAlignment="1">
      <alignment vertical="center" wrapText="1"/>
    </xf>
    <xf numFmtId="0" fontId="10" fillId="8" borderId="71" xfId="33" applyFont="1" applyFill="1" applyBorder="1" applyAlignment="1">
      <alignment vertical="center"/>
    </xf>
    <xf numFmtId="0" fontId="17" fillId="8" borderId="0" xfId="33" applyFont="1" applyFill="1" applyAlignment="1">
      <alignment horizontal="left"/>
    </xf>
    <xf numFmtId="0" fontId="50" fillId="29" borderId="0" xfId="32" applyFont="1" applyFill="1" applyAlignment="1">
      <alignment vertical="top" wrapText="1"/>
    </xf>
    <xf numFmtId="0" fontId="10" fillId="8" borderId="93" xfId="33" applyFont="1" applyFill="1" applyBorder="1" applyAlignment="1">
      <alignment horizontal="left" vertical="center" wrapText="1"/>
    </xf>
    <xf numFmtId="0" fontId="10" fillId="8" borderId="71" xfId="33" applyFont="1" applyFill="1" applyBorder="1" applyAlignment="1">
      <alignment horizontal="left" vertical="center"/>
    </xf>
    <xf numFmtId="0" fontId="50" fillId="29" borderId="0" xfId="33" applyFont="1" applyFill="1" applyAlignment="1">
      <alignment horizontal="left" vertical="center" wrapText="1"/>
    </xf>
    <xf numFmtId="0" fontId="10" fillId="8" borderId="33" xfId="33" applyFont="1" applyFill="1" applyBorder="1" applyAlignment="1">
      <alignment vertical="center"/>
    </xf>
    <xf numFmtId="0" fontId="10" fillId="8" borderId="48" xfId="33" applyFont="1" applyFill="1" applyBorder="1" applyAlignment="1">
      <alignment vertical="center"/>
    </xf>
    <xf numFmtId="0" fontId="10" fillId="8" borderId="21" xfId="33" applyFont="1" applyFill="1" applyBorder="1" applyAlignment="1">
      <alignment vertical="center"/>
    </xf>
    <xf numFmtId="0" fontId="10" fillId="29" borderId="95" xfId="33" applyFont="1" applyFill="1" applyBorder="1" applyAlignment="1">
      <alignment vertical="top" wrapText="1"/>
    </xf>
    <xf numFmtId="0" fontId="10" fillId="5" borderId="33" xfId="33" applyFont="1" applyFill="1" applyBorder="1" applyAlignment="1">
      <alignment vertical="center"/>
    </xf>
    <xf numFmtId="0" fontId="10" fillId="5" borderId="48" xfId="33" applyFont="1" applyFill="1" applyBorder="1" applyAlignment="1">
      <alignment vertical="center"/>
    </xf>
    <xf numFmtId="0" fontId="10" fillId="5" borderId="21" xfId="33" applyFont="1" applyFill="1" applyBorder="1" applyAlignment="1">
      <alignment vertical="center"/>
    </xf>
    <xf numFmtId="0" fontId="80" fillId="29" borderId="95" xfId="33" applyFont="1" applyFill="1" applyBorder="1" applyAlignment="1">
      <alignment vertical="top" wrapText="1"/>
    </xf>
    <xf numFmtId="0" fontId="10" fillId="8" borderId="33" xfId="33" applyFont="1" applyFill="1" applyBorder="1" applyAlignment="1">
      <alignment vertical="center" wrapText="1"/>
    </xf>
    <xf numFmtId="0" fontId="10" fillId="8" borderId="48" xfId="33" applyFont="1" applyFill="1" applyBorder="1" applyAlignment="1">
      <alignment vertical="center" wrapText="1"/>
    </xf>
    <xf numFmtId="0" fontId="10" fillId="8" borderId="21" xfId="33" applyFont="1" applyFill="1" applyBorder="1" applyAlignment="1">
      <alignment vertical="center" wrapText="1"/>
    </xf>
    <xf numFmtId="0" fontId="11" fillId="29" borderId="95" xfId="33" applyFont="1" applyFill="1" applyBorder="1" applyAlignment="1">
      <alignment vertical="top" wrapText="1"/>
    </xf>
    <xf numFmtId="0" fontId="10" fillId="29" borderId="95" xfId="33" applyFont="1" applyFill="1" applyBorder="1" applyAlignment="1">
      <alignment vertical="top"/>
    </xf>
    <xf numFmtId="0" fontId="10" fillId="52" borderId="33" xfId="33" applyFont="1" applyFill="1" applyBorder="1" applyAlignment="1">
      <alignment vertical="center" wrapText="1"/>
    </xf>
    <xf numFmtId="0" fontId="10" fillId="52" borderId="48" xfId="33" applyFont="1" applyFill="1" applyBorder="1" applyAlignment="1">
      <alignment vertical="center" wrapText="1"/>
    </xf>
    <xf numFmtId="0" fontId="10" fillId="52" borderId="21" xfId="33" applyFont="1" applyFill="1" applyBorder="1" applyAlignment="1">
      <alignment vertical="center" wrapText="1"/>
    </xf>
    <xf numFmtId="0" fontId="82" fillId="29" borderId="0" xfId="31" applyFont="1" applyFill="1" applyAlignment="1">
      <alignment horizontal="left" vertical="top" wrapText="1"/>
    </xf>
    <xf numFmtId="0" fontId="50" fillId="8" borderId="0" xfId="31" applyFont="1" applyFill="1" applyAlignment="1">
      <alignment horizontal="left" vertical="top" wrapText="1"/>
    </xf>
    <xf numFmtId="0" fontId="11" fillId="8" borderId="95" xfId="31" applyFont="1" applyFill="1" applyBorder="1" applyAlignment="1">
      <alignment vertical="top" wrapText="1"/>
    </xf>
    <xf numFmtId="0" fontId="10" fillId="8" borderId="95" xfId="31" applyFont="1" applyFill="1" applyBorder="1" applyAlignment="1">
      <alignment horizontal="left" vertical="top" wrapText="1"/>
    </xf>
    <xf numFmtId="0" fontId="10" fillId="8" borderId="0" xfId="31" applyFont="1" applyFill="1" applyBorder="1" applyAlignment="1">
      <alignment horizontal="left" vertical="top" wrapText="1"/>
    </xf>
    <xf numFmtId="0" fontId="50" fillId="29" borderId="0" xfId="31" applyFont="1" applyFill="1" applyAlignment="1">
      <alignment horizontal="left" vertical="top" wrapText="1"/>
    </xf>
    <xf numFmtId="0" fontId="80" fillId="8" borderId="95" xfId="31" applyFont="1" applyFill="1" applyBorder="1" applyAlignment="1">
      <alignment horizontal="left" wrapText="1"/>
    </xf>
    <xf numFmtId="0" fontId="10" fillId="8" borderId="95" xfId="31" applyFont="1" applyFill="1" applyBorder="1" applyAlignment="1">
      <alignment horizontal="left" wrapText="1"/>
    </xf>
    <xf numFmtId="0" fontId="10" fillId="8" borderId="0" xfId="31" applyFont="1" applyFill="1" applyAlignment="1">
      <alignment horizontal="left" wrapText="1"/>
    </xf>
    <xf numFmtId="0" fontId="10" fillId="8" borderId="0" xfId="31" applyFont="1" applyFill="1" applyBorder="1" applyAlignment="1">
      <alignment horizontal="left" wrapText="1"/>
    </xf>
    <xf numFmtId="0" fontId="10" fillId="24" borderId="196" xfId="0" applyFont="1" applyFill="1" applyBorder="1" applyAlignment="1">
      <alignment horizontal="center" vertical="center" wrapText="1"/>
    </xf>
    <xf numFmtId="0" fontId="10" fillId="24" borderId="201" xfId="0" applyFont="1" applyFill="1" applyBorder="1" applyAlignment="1">
      <alignment horizontal="center" vertical="center" wrapText="1"/>
    </xf>
    <xf numFmtId="0" fontId="10" fillId="24" borderId="33" xfId="30" applyFont="1" applyFill="1" applyBorder="1" applyAlignment="1">
      <alignment horizontal="center" vertical="center" wrapText="1"/>
    </xf>
    <xf numFmtId="0" fontId="10" fillId="24" borderId="48" xfId="30" applyFont="1" applyFill="1" applyBorder="1" applyAlignment="1">
      <alignment horizontal="center" vertical="center" wrapText="1"/>
    </xf>
    <xf numFmtId="0" fontId="10" fillId="24" borderId="21" xfId="30" applyFont="1" applyFill="1" applyBorder="1" applyAlignment="1">
      <alignment horizontal="center" vertical="center" wrapText="1"/>
    </xf>
    <xf numFmtId="0" fontId="80" fillId="24" borderId="44" xfId="30" applyFont="1" applyFill="1" applyBorder="1" applyAlignment="1">
      <alignment horizontal="center" vertical="center" wrapText="1"/>
    </xf>
    <xf numFmtId="0" fontId="10" fillId="24" borderId="95" xfId="30" applyFont="1" applyFill="1" applyBorder="1" applyAlignment="1">
      <alignment horizontal="center" vertical="center" wrapText="1"/>
    </xf>
    <xf numFmtId="0" fontId="10" fillId="24" borderId="49" xfId="30" applyFont="1" applyFill="1" applyBorder="1" applyAlignment="1">
      <alignment horizontal="center" vertical="center" wrapText="1"/>
    </xf>
    <xf numFmtId="0" fontId="10" fillId="24" borderId="20" xfId="30" applyFont="1" applyFill="1" applyBorder="1" applyAlignment="1">
      <alignment horizontal="center" vertical="center" wrapText="1"/>
    </xf>
    <xf numFmtId="0" fontId="10" fillId="24" borderId="0" xfId="30" applyFont="1" applyFill="1" applyAlignment="1">
      <alignment horizontal="center" vertical="center" wrapText="1"/>
    </xf>
    <xf numFmtId="0" fontId="10" fillId="24" borderId="98" xfId="30" applyFont="1" applyFill="1" applyBorder="1" applyAlignment="1">
      <alignment horizontal="center" vertical="center" wrapText="1"/>
    </xf>
    <xf numFmtId="0" fontId="10" fillId="24" borderId="188" xfId="0" applyFont="1" applyFill="1" applyBorder="1" applyAlignment="1">
      <alignment horizontal="center" vertical="center" wrapText="1"/>
    </xf>
    <xf numFmtId="0" fontId="10" fillId="65" borderId="33" xfId="0" applyFont="1" applyFill="1" applyBorder="1" applyAlignment="1">
      <alignment horizontal="left" vertical="center"/>
    </xf>
    <xf numFmtId="0" fontId="10" fillId="65" borderId="48" xfId="0" applyFont="1" applyFill="1" applyBorder="1" applyAlignment="1">
      <alignment horizontal="left" vertical="center"/>
    </xf>
    <xf numFmtId="0" fontId="10" fillId="65" borderId="21" xfId="0" applyFont="1" applyFill="1" applyBorder="1" applyAlignment="1">
      <alignment horizontal="left" vertical="center"/>
    </xf>
    <xf numFmtId="0" fontId="16" fillId="24" borderId="184" xfId="0" applyFont="1" applyFill="1" applyBorder="1" applyAlignment="1">
      <alignment horizontal="center" vertical="center" wrapText="1"/>
    </xf>
    <xf numFmtId="0" fontId="0" fillId="0" borderId="185" xfId="0" applyBorder="1" applyAlignment="1">
      <alignment horizontal="center" vertical="center" wrapText="1"/>
    </xf>
    <xf numFmtId="0" fontId="10" fillId="24" borderId="44" xfId="0" applyFont="1" applyFill="1" applyBorder="1" applyAlignment="1">
      <alignment horizontal="center" vertical="center" wrapText="1"/>
    </xf>
    <xf numFmtId="0" fontId="10" fillId="24" borderId="95" xfId="0" applyFont="1" applyFill="1" applyBorder="1" applyAlignment="1">
      <alignment horizontal="center" vertical="center" wrapText="1"/>
    </xf>
    <xf numFmtId="0" fontId="10" fillId="24" borderId="49" xfId="0" applyFont="1" applyFill="1" applyBorder="1" applyAlignment="1">
      <alignment horizontal="center" vertical="center" wrapText="1"/>
    </xf>
    <xf numFmtId="0" fontId="10" fillId="24" borderId="20" xfId="0" applyFont="1" applyFill="1" applyBorder="1" applyAlignment="1">
      <alignment horizontal="center" vertical="center" wrapText="1"/>
    </xf>
    <xf numFmtId="0" fontId="10" fillId="24" borderId="0" xfId="0" applyFont="1" applyFill="1" applyBorder="1" applyAlignment="1">
      <alignment horizontal="center" vertical="center" wrapText="1"/>
    </xf>
    <xf numFmtId="0" fontId="10" fillId="24" borderId="98" xfId="0" applyFont="1" applyFill="1" applyBorder="1" applyAlignment="1">
      <alignment horizontal="center" vertical="center" wrapText="1"/>
    </xf>
    <xf numFmtId="0" fontId="10" fillId="24" borderId="32" xfId="0" applyFont="1" applyFill="1" applyBorder="1" applyAlignment="1">
      <alignment horizontal="center" vertical="center" wrapText="1"/>
    </xf>
    <xf numFmtId="0" fontId="10" fillId="24" borderId="122" xfId="0" applyFont="1" applyFill="1" applyBorder="1" applyAlignment="1">
      <alignment horizontal="center" vertical="center" wrapText="1"/>
    </xf>
    <xf numFmtId="0" fontId="10" fillId="24" borderId="47" xfId="0" applyFont="1" applyFill="1" applyBorder="1" applyAlignment="1">
      <alignment horizontal="center" vertical="center" wrapText="1"/>
    </xf>
    <xf numFmtId="0" fontId="80" fillId="24" borderId="1" xfId="0" applyFont="1" applyFill="1" applyBorder="1" applyAlignment="1">
      <alignment horizontal="center" vertical="center"/>
    </xf>
    <xf numFmtId="0" fontId="80" fillId="24" borderId="44" xfId="0" applyFont="1" applyFill="1" applyBorder="1" applyAlignment="1">
      <alignment horizontal="center" vertical="center" wrapText="1"/>
    </xf>
    <xf numFmtId="0" fontId="80" fillId="65" borderId="33" xfId="0" applyFont="1" applyFill="1" applyBorder="1" applyAlignment="1">
      <alignment horizontal="left" vertical="center"/>
    </xf>
    <xf numFmtId="0" fontId="10" fillId="8" borderId="0" xfId="33" applyFont="1" applyFill="1" applyAlignment="1">
      <alignment horizontal="left" vertical="top" wrapText="1"/>
    </xf>
    <xf numFmtId="0" fontId="10" fillId="52" borderId="0" xfId="33" applyFont="1" applyFill="1" applyAlignment="1">
      <alignment horizontal="left" vertical="top" wrapText="1"/>
    </xf>
    <xf numFmtId="0" fontId="80" fillId="29" borderId="0" xfId="33" applyFont="1" applyFill="1" applyAlignment="1">
      <alignment horizontal="left" vertical="top" wrapText="1"/>
    </xf>
    <xf numFmtId="0" fontId="10" fillId="29" borderId="0" xfId="33" applyFont="1" applyFill="1" applyAlignment="1">
      <alignment horizontal="left" vertical="top" wrapText="1"/>
    </xf>
    <xf numFmtId="0" fontId="80" fillId="8" borderId="0" xfId="33" applyFont="1" applyFill="1" applyAlignment="1">
      <alignment horizontal="left" vertical="top" wrapText="1"/>
    </xf>
    <xf numFmtId="0" fontId="82" fillId="29" borderId="0" xfId="33" applyFont="1" applyFill="1" applyAlignment="1">
      <alignment horizontal="left" vertical="center" wrapText="1"/>
    </xf>
    <xf numFmtId="0" fontId="80" fillId="8" borderId="37" xfId="33" applyFont="1" applyFill="1" applyBorder="1" applyAlignment="1">
      <alignment horizontal="left" vertical="top" wrapText="1"/>
    </xf>
    <xf numFmtId="0" fontId="10" fillId="8" borderId="37" xfId="33" applyFont="1" applyFill="1" applyBorder="1" applyAlignment="1">
      <alignment horizontal="left" vertical="top" wrapText="1"/>
    </xf>
    <xf numFmtId="0" fontId="80" fillId="8" borderId="0" xfId="33" applyFont="1" applyFill="1" applyBorder="1" applyAlignment="1">
      <alignment horizontal="left" vertical="top" wrapText="1"/>
    </xf>
    <xf numFmtId="0" fontId="10" fillId="8" borderId="0" xfId="33" applyFont="1" applyFill="1" applyBorder="1" applyAlignment="1">
      <alignment horizontal="left" vertical="top" wrapText="1"/>
    </xf>
    <xf numFmtId="0" fontId="10" fillId="32" borderId="92" xfId="33" applyFont="1" applyFill="1" applyBorder="1" applyAlignment="1">
      <alignment horizontal="left" vertical="center" wrapText="1"/>
    </xf>
    <xf numFmtId="0" fontId="10" fillId="32" borderId="69" xfId="33" applyFont="1" applyFill="1" applyBorder="1" applyAlignment="1">
      <alignment horizontal="left" vertical="center" wrapText="1"/>
    </xf>
    <xf numFmtId="0" fontId="157" fillId="29" borderId="0" xfId="28" applyFont="1" applyFill="1" applyAlignment="1" applyProtection="1">
      <alignment vertical="center"/>
    </xf>
    <xf numFmtId="0" fontId="83" fillId="29" borderId="0" xfId="0" quotePrefix="1" applyFont="1" applyFill="1">
      <alignment vertical="center"/>
    </xf>
    <xf numFmtId="0" fontId="83" fillId="29" borderId="0" xfId="0" applyFont="1" applyFill="1" applyBorder="1">
      <alignment vertical="center"/>
    </xf>
    <xf numFmtId="0" fontId="83" fillId="8" borderId="0" xfId="31" applyFont="1" applyFill="1" applyBorder="1" applyAlignment="1">
      <alignment horizontal="left" wrapText="1"/>
    </xf>
  </cellXfs>
  <cellStyles count="44">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11" xfId="43" xr:uid="{3057BC19-C4CF-4C29-B286-2D32403D5AE4}"/>
    <cellStyle name="桁区切り 2 2" xfId="40" xr:uid="{00000000-0005-0000-0000-00001F000000}"/>
    <cellStyle name="桁区切り 5" xfId="38" xr:uid="{00000000-0005-0000-0000-000020000000}"/>
    <cellStyle name="標準" xfId="0" builtinId="0"/>
    <cellStyle name="標準 2" xfId="30" xr:uid="{00000000-0005-0000-0000-000022000000}"/>
    <cellStyle name="標準 3" xfId="31" xr:uid="{00000000-0005-0000-0000-000023000000}"/>
    <cellStyle name="標準 3 2" xfId="42" xr:uid="{F793E9A7-1124-4303-8EC3-BA2159C75F1D}"/>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0"/>
  <tableStyles count="0" defaultTableStyle="TableStyleMedium9" defaultPivotStyle="PivotStyleLight16"/>
  <colors>
    <mruColors>
      <color rgb="FFFFFFCC"/>
      <color rgb="FFCCCCFF"/>
      <color rgb="FFF79646"/>
      <color rgb="FF88504D"/>
      <color rgb="FFBF6F4F"/>
      <color rgb="FFC0C0C0"/>
      <color rgb="FF8EA5CB"/>
      <color rgb="FFA8423F"/>
      <color rgb="FF669900"/>
      <color rgb="FF6E54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0.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1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1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13.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1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1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16.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17.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1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themeOverride" Target="../theme/themeOverride19.xml"/></Relationships>
</file>

<file path=xl/charts/_rels/chart64.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20.xml"/></Relationships>
</file>

<file path=xl/charts/_rels/chart65.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21.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22.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5610520012007234"/>
        </c:manualLayout>
      </c:layout>
      <c:lineChart>
        <c:grouping val="standard"/>
        <c:varyColors val="0"/>
        <c:ser>
          <c:idx val="0"/>
          <c:order val="0"/>
          <c:tx>
            <c:strRef>
              <c:f>'リンク切公表時非表示（グラフの添え物）'!$W$16</c:f>
              <c:strCache>
                <c:ptCount val="1"/>
                <c:pt idx="0">
                  <c:v>非エネルギー起源CO₂</c:v>
                </c:pt>
              </c:strCache>
            </c:strRef>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'1.Total'!$AA$7:$BE$7</c:f>
              <c:numCache>
                <c:formatCode>#,##0.0_ </c:formatCode>
                <c:ptCount val="31"/>
                <c:pt idx="0">
                  <c:v>96.115957606863788</c:v>
                </c:pt>
                <c:pt idx="1">
                  <c:v>97.338295316529539</c:v>
                </c:pt>
                <c:pt idx="2">
                  <c:v>98.779615735993971</c:v>
                </c:pt>
                <c:pt idx="3">
                  <c:v>96.361942432701824</c:v>
                </c:pt>
                <c:pt idx="4">
                  <c:v>101.47545716034797</c:v>
                </c:pt>
                <c:pt idx="5">
                  <c:v>102.53572963525062</c:v>
                </c:pt>
                <c:pt idx="6">
                  <c:v>103.69483654779249</c:v>
                </c:pt>
                <c:pt idx="7">
                  <c:v>102.6740871856537</c:v>
                </c:pt>
                <c:pt idx="8">
                  <c:v>96.335601019526919</c:v>
                </c:pt>
                <c:pt idx="9">
                  <c:v>96.595396554580006</c:v>
                </c:pt>
                <c:pt idx="10">
                  <c:v>98.600281769257705</c:v>
                </c:pt>
                <c:pt idx="11">
                  <c:v>96.485734754357807</c:v>
                </c:pt>
                <c:pt idx="12">
                  <c:v>93.970802115335758</c:v>
                </c:pt>
                <c:pt idx="13">
                  <c:v>93.843025802952994</c:v>
                </c:pt>
                <c:pt idx="14">
                  <c:v>92.993445039668941</c:v>
                </c:pt>
                <c:pt idx="15">
                  <c:v>93.334585877994641</c:v>
                </c:pt>
                <c:pt idx="16">
                  <c:v>92.096585174621183</c:v>
                </c:pt>
                <c:pt idx="17">
                  <c:v>91.906841206597477</c:v>
                </c:pt>
                <c:pt idx="18">
                  <c:v>88.311551368491735</c:v>
                </c:pt>
                <c:pt idx="19">
                  <c:v>78.779963889279969</c:v>
                </c:pt>
                <c:pt idx="20">
                  <c:v>80.493310331244928</c:v>
                </c:pt>
                <c:pt idx="21">
                  <c:v>79.425922522284338</c:v>
                </c:pt>
                <c:pt idx="22">
                  <c:v>81.165303859587425</c:v>
                </c:pt>
                <c:pt idx="23">
                  <c:v>82.480333205037425</c:v>
                </c:pt>
                <c:pt idx="24">
                  <c:v>81.022320127832202</c:v>
                </c:pt>
                <c:pt idx="25">
                  <c:v>79.905935617533601</c:v>
                </c:pt>
                <c:pt idx="26">
                  <c:v>79.587518045765762</c:v>
                </c:pt>
                <c:pt idx="27">
                  <c:v>80.435096612601797</c:v>
                </c:pt>
                <c:pt idx="28">
                  <c:v>80.379489911744443</c:v>
                </c:pt>
                <c:pt idx="29">
                  <c:v>79.472507527784487</c:v>
                </c:pt>
                <c:pt idx="30">
                  <c:v>76.784386391859528</c:v>
                </c:pt>
              </c:numCache>
            </c:numRef>
          </c:val>
          <c:smooth val="0"/>
          <c:extLst>
            <c:ext xmlns:c16="http://schemas.microsoft.com/office/drawing/2014/chart" uri="{C3380CC4-5D6E-409C-BE32-E72D297353CC}">
              <c16:uniqueId val="{00000000-33AE-4DB0-8707-4A0DD538BA66}"/>
            </c:ext>
          </c:extLst>
        </c:ser>
        <c:ser>
          <c:idx val="1"/>
          <c:order val="1"/>
          <c:tx>
            <c:strRef>
              <c:f>'リンク切公表時非表示（グラフの添え物）'!$W$17</c:f>
              <c:strCache>
                <c:ptCount val="1"/>
                <c:pt idx="0">
                  <c:v>CH₄</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'1.Total'!$AA$8:$BE$8</c:f>
              <c:numCache>
                <c:formatCode>#,##0.0_ </c:formatCode>
                <c:ptCount val="31"/>
                <c:pt idx="0">
                  <c:v>44.058755414864585</c:v>
                </c:pt>
                <c:pt idx="1">
                  <c:v>43.454543933307924</c:v>
                </c:pt>
                <c:pt idx="2">
                  <c:v>43.459665118603922</c:v>
                </c:pt>
                <c:pt idx="3">
                  <c:v>42.638612757850886</c:v>
                </c:pt>
                <c:pt idx="4">
                  <c:v>42.762086841489108</c:v>
                </c:pt>
                <c:pt idx="5">
                  <c:v>41.668851858891806</c:v>
                </c:pt>
                <c:pt idx="6">
                  <c:v>40.487731871620205</c:v>
                </c:pt>
                <c:pt idx="7">
                  <c:v>40.095337514778976</c:v>
                </c:pt>
                <c:pt idx="8">
                  <c:v>38.494898697820858</c:v>
                </c:pt>
                <c:pt idx="9">
                  <c:v>38.198399917739827</c:v>
                </c:pt>
                <c:pt idx="10">
                  <c:v>37.627967539837641</c:v>
                </c:pt>
                <c:pt idx="11">
                  <c:v>36.542107415577668</c:v>
                </c:pt>
                <c:pt idx="12">
                  <c:v>35.789596184534162</c:v>
                </c:pt>
                <c:pt idx="13">
                  <c:v>34.948601137851099</c:v>
                </c:pt>
                <c:pt idx="14">
                  <c:v>34.689251987161619</c:v>
                </c:pt>
                <c:pt idx="15">
                  <c:v>34.738429636512045</c:v>
                </c:pt>
                <c:pt idx="16">
                  <c:v>34.230289058451724</c:v>
                </c:pt>
                <c:pt idx="17">
                  <c:v>33.659324930433016</c:v>
                </c:pt>
                <c:pt idx="18">
                  <c:v>32.910578424210982</c:v>
                </c:pt>
                <c:pt idx="19">
                  <c:v>32.40966093715889</c:v>
                </c:pt>
                <c:pt idx="20">
                  <c:v>31.982731702141979</c:v>
                </c:pt>
                <c:pt idx="21">
                  <c:v>30.782916712760862</c:v>
                </c:pt>
                <c:pt idx="22">
                  <c:v>30.14055976497756</c:v>
                </c:pt>
                <c:pt idx="23">
                  <c:v>30.093952986099222</c:v>
                </c:pt>
                <c:pt idx="24">
                  <c:v>29.598394863939184</c:v>
                </c:pt>
                <c:pt idx="25">
                  <c:v>29.255590782002034</c:v>
                </c:pt>
                <c:pt idx="26">
                  <c:v>29.21169403108857</c:v>
                </c:pt>
                <c:pt idx="27">
                  <c:v>29.021956610708273</c:v>
                </c:pt>
                <c:pt idx="28">
                  <c:v>28.654804763796605</c:v>
                </c:pt>
                <c:pt idx="29">
                  <c:v>28.474351687083672</c:v>
                </c:pt>
                <c:pt idx="30">
                  <c:v>28.394065827290884</c:v>
                </c:pt>
              </c:numCache>
            </c:numRef>
          </c:val>
          <c:smooth val="0"/>
          <c:extLst>
            <c:ext xmlns:c16="http://schemas.microsoft.com/office/drawing/2014/chart" uri="{C3380CC4-5D6E-409C-BE32-E72D297353CC}">
              <c16:uniqueId val="{00000001-33AE-4DB0-8707-4A0DD538BA66}"/>
            </c:ext>
          </c:extLst>
        </c:ser>
        <c:ser>
          <c:idx val="2"/>
          <c:order val="2"/>
          <c:tx>
            <c:strRef>
              <c:f>'リンク切公表時非表示（グラフの添え物）'!$W$18</c:f>
              <c:strCache>
                <c:ptCount val="1"/>
                <c:pt idx="0">
                  <c:v>N₂O</c:v>
                </c:pt>
              </c:strCache>
            </c:strRef>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'1.Total'!$AA$9:$BE$9</c:f>
              <c:numCache>
                <c:formatCode>#,##0.0_ </c:formatCode>
                <c:ptCount val="31"/>
                <c:pt idx="0">
                  <c:v>32.358550894275261</c:v>
                </c:pt>
                <c:pt idx="1">
                  <c:v>32.033399395660183</c:v>
                </c:pt>
                <c:pt idx="2">
                  <c:v>32.196074863469335</c:v>
                </c:pt>
                <c:pt idx="3">
                  <c:v>32.077988990297897</c:v>
                </c:pt>
                <c:pt idx="4">
                  <c:v>33.324149193882768</c:v>
                </c:pt>
                <c:pt idx="5">
                  <c:v>33.598215727381103</c:v>
                </c:pt>
                <c:pt idx="6">
                  <c:v>34.703216699783034</c:v>
                </c:pt>
                <c:pt idx="7">
                  <c:v>35.504341103090155</c:v>
                </c:pt>
                <c:pt idx="8">
                  <c:v>33.933050041557152</c:v>
                </c:pt>
                <c:pt idx="9">
                  <c:v>27.809602833619309</c:v>
                </c:pt>
                <c:pt idx="10">
                  <c:v>30.34582658978022</c:v>
                </c:pt>
                <c:pt idx="11">
                  <c:v>26.714570136580896</c:v>
                </c:pt>
                <c:pt idx="12">
                  <c:v>26.134870510020669</c:v>
                </c:pt>
                <c:pt idx="13">
                  <c:v>25.996259596194797</c:v>
                </c:pt>
                <c:pt idx="14">
                  <c:v>25.828505649009454</c:v>
                </c:pt>
                <c:pt idx="15">
                  <c:v>25.488600622420236</c:v>
                </c:pt>
                <c:pt idx="16">
                  <c:v>25.361323689515967</c:v>
                </c:pt>
                <c:pt idx="17">
                  <c:v>24.800380147344288</c:v>
                </c:pt>
                <c:pt idx="18">
                  <c:v>23.90789679507569</c:v>
                </c:pt>
                <c:pt idx="19">
                  <c:v>23.327145648051676</c:v>
                </c:pt>
                <c:pt idx="20">
                  <c:v>22.841245959314509</c:v>
                </c:pt>
                <c:pt idx="21">
                  <c:v>22.45059906282102</c:v>
                </c:pt>
                <c:pt idx="22">
                  <c:v>22.088700764259833</c:v>
                </c:pt>
                <c:pt idx="23">
                  <c:v>22.049046127309971</c:v>
                </c:pt>
                <c:pt idx="24">
                  <c:v>21.612584027785601</c:v>
                </c:pt>
                <c:pt idx="25">
                  <c:v>21.315094819464182</c:v>
                </c:pt>
                <c:pt idx="26">
                  <c:v>20.803936666940338</c:v>
                </c:pt>
                <c:pt idx="27">
                  <c:v>21.062872880063129</c:v>
                </c:pt>
                <c:pt idx="28">
                  <c:v>20.607066485096372</c:v>
                </c:pt>
                <c:pt idx="29">
                  <c:v>20.252092310850809</c:v>
                </c:pt>
                <c:pt idx="30">
                  <c:v>19.986936723073114</c:v>
                </c:pt>
              </c:numCache>
            </c:numRef>
          </c:val>
          <c:smooth val="0"/>
          <c:extLst>
            <c:ext xmlns:c16="http://schemas.microsoft.com/office/drawing/2014/chart" uri="{C3380CC4-5D6E-409C-BE32-E72D297353CC}">
              <c16:uniqueId val="{00000002-33AE-4DB0-8707-4A0DD538BA66}"/>
            </c:ext>
          </c:extLst>
        </c:ser>
        <c:ser>
          <c:idx val="3"/>
          <c:order val="3"/>
          <c:tx>
            <c:strRef>
              <c:f>'リンク切公表時非表示（グラフの添え物）'!$W$19</c:f>
              <c:strCache>
                <c:ptCount val="1"/>
                <c:pt idx="0">
                  <c:v>HFCs</c:v>
                </c:pt>
              </c:strCache>
            </c:strRef>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'1.Total'!$AA$11:$BE$11</c:f>
              <c:numCache>
                <c:formatCode>#,##0.0_ </c:formatCode>
                <c:ptCount val="31"/>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29.376667488174213</c:v>
                </c:pt>
                <c:pt idx="23">
                  <c:v>32.120718579621801</c:v>
                </c:pt>
                <c:pt idx="24">
                  <c:v>35.801146663164403</c:v>
                </c:pt>
                <c:pt idx="25">
                  <c:v>39.280553336551215</c:v>
                </c:pt>
                <c:pt idx="26">
                  <c:v>42.641965858942172</c:v>
                </c:pt>
                <c:pt idx="27">
                  <c:v>44.954222074429055</c:v>
                </c:pt>
                <c:pt idx="28">
                  <c:v>47.043413844705789</c:v>
                </c:pt>
                <c:pt idx="29">
                  <c:v>49.732586618262161</c:v>
                </c:pt>
                <c:pt idx="30">
                  <c:v>51.725384282611948</c:v>
                </c:pt>
              </c:numCache>
            </c:numRef>
          </c:val>
          <c:smooth val="0"/>
          <c:extLst>
            <c:ext xmlns:c16="http://schemas.microsoft.com/office/drawing/2014/chart" uri="{C3380CC4-5D6E-409C-BE32-E72D297353CC}">
              <c16:uniqueId val="{00000003-33AE-4DB0-8707-4A0DD538BA66}"/>
            </c:ext>
          </c:extLst>
        </c:ser>
        <c:ser>
          <c:idx val="4"/>
          <c:order val="4"/>
          <c:tx>
            <c:strRef>
              <c:f>'リンク切公表時非表示（グラフの添え物）'!$W$20</c:f>
              <c:strCache>
                <c:ptCount val="1"/>
                <c:pt idx="0">
                  <c:v>PFCs</c:v>
                </c:pt>
              </c:strCache>
            </c:strRef>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'1.Total'!$AA$12:$BE$12</c:f>
              <c:numCache>
                <c:formatCode>#,##0.0_ </c:formatCode>
                <c:ptCount val="31"/>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pt idx="30">
                  <c:v>3.474537136109221</c:v>
                </c:pt>
              </c:numCache>
            </c:numRef>
          </c:val>
          <c:smooth val="0"/>
          <c:extLst>
            <c:ext xmlns:c16="http://schemas.microsoft.com/office/drawing/2014/chart" uri="{C3380CC4-5D6E-409C-BE32-E72D297353CC}">
              <c16:uniqueId val="{00000004-33AE-4DB0-8707-4A0DD538BA66}"/>
            </c:ext>
          </c:extLst>
        </c:ser>
        <c:ser>
          <c:idx val="5"/>
          <c:order val="5"/>
          <c:tx>
            <c:strRef>
              <c:f>'リンク切公表時非表示（グラフの添え物）'!$W$21</c:f>
              <c:strCache>
                <c:ptCount val="1"/>
                <c:pt idx="0">
                  <c:v>SF₆</c:v>
                </c:pt>
              </c:strCache>
            </c:strRef>
          </c:tx>
          <c:spPr>
            <a:ln w="28575" cap="rnd">
              <a:solidFill>
                <a:srgbClr val="FFCCFF"/>
              </a:solidFill>
              <a:round/>
            </a:ln>
            <a:effectLst/>
          </c:spPr>
          <c:marker>
            <c:symbol val="circle"/>
            <c:size val="5"/>
            <c:spPr>
              <a:solidFill>
                <a:srgbClr val="FFCCFF"/>
              </a:solidFill>
              <a:ln w="9525">
                <a:solidFill>
                  <a:srgbClr val="FFCCFF"/>
                </a:solidFill>
              </a:ln>
              <a:effectLst/>
            </c:spPr>
          </c:marker>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'1.Total'!$AA$13:$BE$13</c:f>
              <c:numCache>
                <c:formatCode>#,##0.0_ </c:formatCode>
                <c:ptCount val="31"/>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2.0549448652505751</c:v>
                </c:pt>
                <c:pt idx="29">
                  <c:v>2.0010287951396291</c:v>
                </c:pt>
                <c:pt idx="30">
                  <c:v>2.0283146558619358</c:v>
                </c:pt>
              </c:numCache>
            </c:numRef>
          </c:val>
          <c:smooth val="0"/>
          <c:extLst>
            <c:ext xmlns:c16="http://schemas.microsoft.com/office/drawing/2014/chart" uri="{C3380CC4-5D6E-409C-BE32-E72D297353CC}">
              <c16:uniqueId val="{00000005-33AE-4DB0-8707-4A0DD538BA66}"/>
            </c:ext>
          </c:extLst>
        </c:ser>
        <c:ser>
          <c:idx val="6"/>
          <c:order val="6"/>
          <c:tx>
            <c:strRef>
              <c:f>'リンク切公表時非表示（グラフの添え物）'!$W$22</c:f>
              <c:strCache>
                <c:ptCount val="1"/>
                <c:pt idx="0">
                  <c:v>NF₃</c:v>
                </c:pt>
              </c:strCache>
            </c:strRef>
          </c:tx>
          <c:spPr>
            <a:ln w="28575" cap="rnd">
              <a:solidFill>
                <a:srgbClr val="CCCCFF"/>
              </a:solidFill>
              <a:round/>
            </a:ln>
            <a:effectLst/>
          </c:spPr>
          <c:marker>
            <c:symbol val="circle"/>
            <c:size val="5"/>
            <c:spPr>
              <a:solidFill>
                <a:srgbClr val="CCCCFF"/>
              </a:solidFill>
              <a:ln w="9525">
                <a:solidFill>
                  <a:srgbClr val="CCCCFF"/>
                </a:solidFill>
              </a:ln>
              <a:effectLst/>
            </c:spPr>
          </c:marker>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'1.Total'!$AA$14:$BE$14</c:f>
              <c:numCache>
                <c:formatCode>#,##0.00_ </c:formatCode>
                <c:ptCount val="31"/>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c:v>0.28249689981167958</c:v>
                </c:pt>
                <c:pt idx="29">
                  <c:v>0.2614726799363582</c:v>
                </c:pt>
                <c:pt idx="30">
                  <c:v>0.28882556827642358</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100">
                <a:latin typeface="Century" panose="02040604050505020304" pitchFamily="18" charset="0"/>
              </a:defRPr>
            </a:pPr>
            <a:endParaRPr lang="ja-JP"/>
          </a:p>
        </c:txPr>
        <c:crossAx val="178311552"/>
        <c:crosses val="autoZero"/>
        <c:auto val="1"/>
        <c:lblAlgn val="ctr"/>
        <c:lblOffset val="100"/>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latin typeface="Century" panose="02040604050505020304" pitchFamily="18" charset="0"/>
              </a:defRPr>
            </a:pPr>
            <a:endParaRPr lang="ja-JP"/>
          </a:p>
        </c:txPr>
        <c:crossAx val="178292992"/>
        <c:crosses val="autoZero"/>
        <c:crossBetween val="between"/>
        <c:majorUnit val="10"/>
      </c:valAx>
      <c:spPr>
        <a:noFill/>
        <a:ln>
          <a:noFill/>
        </a:ln>
        <a:effectLst/>
      </c:spPr>
    </c:plotArea>
    <c:legend>
      <c:legendPos val="r"/>
      <c:layout>
        <c:manualLayout>
          <c:xMode val="edge"/>
          <c:yMode val="edge"/>
          <c:x val="0.79438990199385728"/>
          <c:y val="0.16154035153548221"/>
          <c:w val="0.16875862943261766"/>
          <c:h val="0.71249725666662211"/>
        </c:manualLayout>
      </c:layout>
      <c:overlay val="0"/>
      <c:spPr>
        <a:noFill/>
        <a:ln>
          <a:noFill/>
        </a:ln>
        <a:effectLst/>
      </c:spPr>
      <c:txPr>
        <a:bodyPr rot="0" vert="horz"/>
        <a:lstStyle/>
        <a:p>
          <a:pPr>
            <a:defRPr>
              <a:latin typeface="Century" panose="02040604050505020304" pitchFamily="18" charset="0"/>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Century" panose="02040604050505020304" pitchFamily="18"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Allocated CO</a:t>
            </a:r>
            <a:r>
              <a:rPr lang="en-US" altLang="ja-JP" sz="1800" b="1" i="0" baseline="-25000">
                <a:effectLst/>
              </a:rPr>
              <a:t>2</a:t>
            </a:r>
            <a:r>
              <a:rPr lang="en-US" altLang="ja-JP" sz="1800" b="1" i="0" baseline="0">
                <a:effectLst/>
              </a:rPr>
              <a:t> emissions by sector</a:t>
            </a:r>
          </a:p>
          <a:p>
            <a:pPr>
              <a:defRPr>
                <a:latin typeface="(日本語用のフォントを使用)"/>
              </a:defRPr>
            </a:pPr>
            <a:r>
              <a:rPr lang="en-US" altLang="ja-JP" sz="1800" b="1" i="0" baseline="0">
                <a:effectLst/>
              </a:rPr>
              <a:t> (FY2020)</a:t>
            </a:r>
            <a:endParaRPr lang="ja-JP" altLang="ja-JP" sz="1600">
              <a:effectLst/>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8FFB-4036-9C9F-5537A86DFCEB}"/>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FB-4036-9C9F-5537A86DFCE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FB-4036-9C9F-5537A86DFCEB}"/>
                </c:ext>
              </c:extLst>
            </c:dLbl>
            <c:dLbl>
              <c:idx val="23"/>
              <c:delete val="1"/>
              <c:extLst>
                <c:ext xmlns:c15="http://schemas.microsoft.com/office/drawing/2012/chart" uri="{CE6537A1-D6FC-4f65-9D91-7224C49458BB}"/>
                <c:ext xmlns:c16="http://schemas.microsoft.com/office/drawing/2014/chart" uri="{C3380CC4-5D6E-409C-BE32-E72D297353CC}">
                  <c16:uniqueId val="{00000004-8FFB-4036-9C9F-5537A86DFCEB}"/>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FB-4036-9C9F-5537A86DFCE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val>
          <c:smooth val="0"/>
          <c:extLst>
            <c:ext xmlns:c16="http://schemas.microsoft.com/office/drawing/2014/chart" uri="{C3380CC4-5D6E-409C-BE32-E72D297353CC}">
              <c16:uniqueId val="{00000006-8FFB-4036-9C9F-5537A86DFCEB}"/>
            </c:ext>
          </c:extLst>
        </c:ser>
        <c:ser>
          <c:idx val="2"/>
          <c:order val="1"/>
          <c:tx>
            <c:strRef>
              <c:f>'3.Allocated_CO2-Sector'!$T$143</c:f>
              <c:strCache>
                <c:ptCount val="1"/>
                <c:pt idx="0">
                  <c:v>エネルギー転換部門
（電気熱配分統計誤差除く）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2.7799840696149038E-3"/>
                  <c:y val="-2.1043422259755883E-2"/>
                </c:manualLayout>
              </c:layout>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08-8FFB-4036-9C9F-5537A86DFCEB}"/>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0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0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0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0D-8FFB-4036-9C9F-5537A86DFCEB}"/>
                </c:ext>
              </c:extLst>
            </c:dLbl>
            <c:dLbl>
              <c:idx val="29"/>
              <c:layout>
                <c:manualLayout>
                  <c:x val="-2.394459183740805E-2"/>
                  <c:y val="-3.0348111658946967E-2"/>
                </c:manualLayout>
              </c:layout>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F4-4010-B0CC-0AE577291C04}"/>
                </c:ext>
              </c:extLst>
            </c:dLbl>
            <c:dLbl>
              <c:idx val="30"/>
              <c:layout>
                <c:manualLayout>
                  <c:x val="3.536573340007218E-2"/>
                  <c:y val="-6.3722818839138926E-2"/>
                </c:manualLayout>
              </c:layout>
              <c:numFmt formatCode="###&quot;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F2-40E3-A6E7-40966C56D17E}"/>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'3.Allocated_CO2-Sector'!$AA$143:$BE$143</c:f>
              <c:numCache>
                <c:formatCode>#,##0.0_ </c:formatCode>
                <c:ptCount val="31"/>
                <c:pt idx="0">
                  <c:v>96.219453145638141</c:v>
                </c:pt>
                <c:pt idx="1">
                  <c:v>95.407916797497606</c:v>
                </c:pt>
                <c:pt idx="2">
                  <c:v>94.327088152004706</c:v>
                </c:pt>
                <c:pt idx="3">
                  <c:v>94.434681949981893</c:v>
                </c:pt>
                <c:pt idx="4">
                  <c:v>94.57263840342398</c:v>
                </c:pt>
                <c:pt idx="5">
                  <c:v>93.224084648519153</c:v>
                </c:pt>
                <c:pt idx="6">
                  <c:v>93.517885270226657</c:v>
                </c:pt>
                <c:pt idx="7">
                  <c:v>95.885575031192502</c:v>
                </c:pt>
                <c:pt idx="8">
                  <c:v>91.592348013764351</c:v>
                </c:pt>
                <c:pt idx="9">
                  <c:v>95.231087237238967</c:v>
                </c:pt>
                <c:pt idx="10">
                  <c:v>95.275267029916193</c:v>
                </c:pt>
                <c:pt idx="11">
                  <c:v>93.032656881849448</c:v>
                </c:pt>
                <c:pt idx="12">
                  <c:v>95.529564217195784</c:v>
                </c:pt>
                <c:pt idx="13">
                  <c:v>96.842621817564648</c:v>
                </c:pt>
                <c:pt idx="14">
                  <c:v>96.955686351584419</c:v>
                </c:pt>
                <c:pt idx="15" formatCode="#,##0_ ">
                  <c:v>102.41702027536176</c:v>
                </c:pt>
                <c:pt idx="16" formatCode="#,##0_ ">
                  <c:v>100.66227042522027</c:v>
                </c:pt>
                <c:pt idx="17" formatCode="#,##0_ ">
                  <c:v>105.62673962716549</c:v>
                </c:pt>
                <c:pt idx="18" formatCode="#,##0_ ">
                  <c:v>103.49762207195504</c:v>
                </c:pt>
                <c:pt idx="19" formatCode="#,##0_ ">
                  <c:v>100.71204347175036</c:v>
                </c:pt>
                <c:pt idx="20" formatCode="#,##0_ ">
                  <c:v>104.0844778131696</c:v>
                </c:pt>
                <c:pt idx="21" formatCode="#,##0_ ">
                  <c:v>105.13875721347567</c:v>
                </c:pt>
                <c:pt idx="22" formatCode="#,##0_ ">
                  <c:v>107.04424332447292</c:v>
                </c:pt>
                <c:pt idx="23" formatCode="#,##0_ ">
                  <c:v>106.17948404131084</c:v>
                </c:pt>
                <c:pt idx="24">
                  <c:v>99.69095673423665</c:v>
                </c:pt>
                <c:pt idx="25">
                  <c:v>96.88291884552882</c:v>
                </c:pt>
                <c:pt idx="26" formatCode="#,##0_ ">
                  <c:v>101.51826541963266</c:v>
                </c:pt>
                <c:pt idx="27">
                  <c:v>95.793331715781619</c:v>
                </c:pt>
                <c:pt idx="28">
                  <c:v>94.488808030812748</c:v>
                </c:pt>
                <c:pt idx="29">
                  <c:v>89.600720824069938</c:v>
                </c:pt>
                <c:pt idx="30">
                  <c:v>82.06401944654516</c:v>
                </c:pt>
              </c:numCache>
            </c:numRef>
          </c:val>
          <c:smooth val="0"/>
          <c:extLst>
            <c:ext xmlns:c16="http://schemas.microsoft.com/office/drawing/2014/chart" uri="{C3380CC4-5D6E-409C-BE32-E72D297353CC}">
              <c16:uniqueId val="{0000000E-8FFB-4036-9C9F-5537A86DFCEB}"/>
            </c:ext>
          </c:extLst>
        </c:ser>
        <c:ser>
          <c:idx val="3"/>
          <c:order val="2"/>
          <c:tx>
            <c:strRef>
              <c:f>'3.Allocated_CO2-Sector'!$T$144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0-8FFB-4036-9C9F-5537A86DFCEB}"/>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2-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3-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4-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5-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6-8FFB-4036-9C9F-5537A86DFCEB}"/>
                </c:ext>
              </c:extLst>
            </c:dLbl>
            <c:dLbl>
              <c:idx val="29"/>
              <c:layout>
                <c:manualLayout>
                  <c:x val="-1.1972295918704025E-2"/>
                  <c:y val="-3.0348111658946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F4-4010-B0CC-0AE577291C04}"/>
                </c:ext>
              </c:extLst>
            </c:dLbl>
            <c:dLbl>
              <c:idx val="30"/>
              <c:layout>
                <c:manualLayout>
                  <c:x val="2.1071781833986582E-2"/>
                  <c:y val="-2.1371796148443731E-2"/>
                </c:manualLayout>
              </c:layout>
              <c:numFmt formatCode="###&quot;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F2-40E3-A6E7-40966C56D17E}"/>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'3.Allocated_CO2-Sector'!$AA$144:$BE$144</c:f>
              <c:numCache>
                <c:formatCode>#,##0_ </c:formatCode>
                <c:ptCount val="31"/>
                <c:pt idx="0">
                  <c:v>503.37391805589766</c:v>
                </c:pt>
                <c:pt idx="1">
                  <c:v>496.18247634968594</c:v>
                </c:pt>
                <c:pt idx="2">
                  <c:v>488.20731347675701</c:v>
                </c:pt>
                <c:pt idx="3">
                  <c:v>475.44871692530415</c:v>
                </c:pt>
                <c:pt idx="4">
                  <c:v>492.382345559275</c:v>
                </c:pt>
                <c:pt idx="5">
                  <c:v>489.25660327927852</c:v>
                </c:pt>
                <c:pt idx="6">
                  <c:v>494.16489819797653</c:v>
                </c:pt>
                <c:pt idx="7">
                  <c:v>484.72159939013102</c:v>
                </c:pt>
                <c:pt idx="8">
                  <c:v>454.1454544687968</c:v>
                </c:pt>
                <c:pt idx="9">
                  <c:v>464.60134756698716</c:v>
                </c:pt>
                <c:pt idx="10">
                  <c:v>477.36682479219849</c:v>
                </c:pt>
                <c:pt idx="11">
                  <c:v>465.76511746308529</c:v>
                </c:pt>
                <c:pt idx="12">
                  <c:v>473.29407832522099</c:v>
                </c:pt>
                <c:pt idx="13">
                  <c:v>474.9474081026525</c:v>
                </c:pt>
                <c:pt idx="14">
                  <c:v>471.1937646038171</c:v>
                </c:pt>
                <c:pt idx="15">
                  <c:v>467.43953746341879</c:v>
                </c:pt>
                <c:pt idx="16">
                  <c:v>461.42489961113563</c:v>
                </c:pt>
                <c:pt idx="17">
                  <c:v>472.88982229567074</c:v>
                </c:pt>
                <c:pt idx="18">
                  <c:v>428.76169501054886</c:v>
                </c:pt>
                <c:pt idx="19">
                  <c:v>403.52483748635302</c:v>
                </c:pt>
                <c:pt idx="20">
                  <c:v>430.98192719063076</c:v>
                </c:pt>
                <c:pt idx="21">
                  <c:v>445.68203696640995</c:v>
                </c:pt>
                <c:pt idx="22">
                  <c:v>457.26189417892755</c:v>
                </c:pt>
                <c:pt idx="23">
                  <c:v>463.60907339070934</c:v>
                </c:pt>
                <c:pt idx="24">
                  <c:v>447.10547972978202</c:v>
                </c:pt>
                <c:pt idx="25">
                  <c:v>430.41016621729091</c:v>
                </c:pt>
                <c:pt idx="26">
                  <c:v>418.43870659331583</c:v>
                </c:pt>
                <c:pt idx="27">
                  <c:v>412.24897415622718</c:v>
                </c:pt>
                <c:pt idx="28">
                  <c:v>400.94177789480204</c:v>
                </c:pt>
                <c:pt idx="29">
                  <c:v>386.71514611119835</c:v>
                </c:pt>
                <c:pt idx="30">
                  <c:v>355.53422949051998</c:v>
                </c:pt>
              </c:numCache>
            </c:numRef>
          </c:val>
          <c:smooth val="0"/>
          <c:extLst>
            <c:ext xmlns:c16="http://schemas.microsoft.com/office/drawing/2014/chart" uri="{C3380CC4-5D6E-409C-BE32-E72D297353CC}">
              <c16:uniqueId val="{00000017-8FFB-4036-9C9F-5537A86DFCEB}"/>
            </c:ext>
          </c:extLst>
        </c:ser>
        <c:ser>
          <c:idx val="4"/>
          <c:order val="3"/>
          <c:tx>
            <c:strRef>
              <c:f>'3.Allocated_CO2-Sector'!$T$145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9-8FFB-4036-9C9F-5537A86DFCEB}"/>
                </c:ext>
              </c:extLst>
            </c:dLbl>
            <c:dLbl>
              <c:idx val="23"/>
              <c:layout>
                <c:manualLayout>
                  <c:x val="1.3656242036357106E-2"/>
                  <c:y val="-3.2554239852241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B-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C-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D-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E-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F-8FFB-4036-9C9F-5537A86DFCEB}"/>
                </c:ext>
              </c:extLst>
            </c:dLbl>
            <c:dLbl>
              <c:idx val="29"/>
              <c:layout>
                <c:manualLayout>
                  <c:x val="-2.394459183740805E-2"/>
                  <c:y val="-8.1560550083419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F4-4010-B0CC-0AE577291C04}"/>
                </c:ext>
              </c:extLst>
            </c:dLbl>
            <c:dLbl>
              <c:idx val="30"/>
              <c:layout>
                <c:manualLayout>
                  <c:x val="2.8894233861594572E-2"/>
                  <c:y val="-0.1560919382762149"/>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F2-40E3-A6E7-40966C56D17E}"/>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'3.Allocated_CO2-Sector'!$AA$145:$BE$145</c:f>
              <c:numCache>
                <c:formatCode>#,##0_ </c:formatCode>
                <c:ptCount val="31"/>
                <c:pt idx="0">
                  <c:v>208.42846404010098</c:v>
                </c:pt>
                <c:pt idx="1">
                  <c:v>220.42631789148814</c:v>
                </c:pt>
                <c:pt idx="2">
                  <c:v>227.05327518602545</c:v>
                </c:pt>
                <c:pt idx="3">
                  <c:v>230.460238716855</c:v>
                </c:pt>
                <c:pt idx="4">
                  <c:v>240.15404103971412</c:v>
                </c:pt>
                <c:pt idx="5">
                  <c:v>249.21932303934324</c:v>
                </c:pt>
                <c:pt idx="6">
                  <c:v>255.82924779154601</c:v>
                </c:pt>
                <c:pt idx="7">
                  <c:v>257.308179240713</c:v>
                </c:pt>
                <c:pt idx="8">
                  <c:v>255.05104911078797</c:v>
                </c:pt>
                <c:pt idx="9">
                  <c:v>259.40580203285964</c:v>
                </c:pt>
                <c:pt idx="10">
                  <c:v>258.75569324814268</c:v>
                </c:pt>
                <c:pt idx="11">
                  <c:v>262.83400705027458</c:v>
                </c:pt>
                <c:pt idx="12">
                  <c:v>259.60933501764367</c:v>
                </c:pt>
                <c:pt idx="13">
                  <c:v>255.967357194447</c:v>
                </c:pt>
                <c:pt idx="14">
                  <c:v>249.83484828803114</c:v>
                </c:pt>
                <c:pt idx="15">
                  <c:v>244.44928058600971</c:v>
                </c:pt>
                <c:pt idx="16">
                  <c:v>241.47322685041132</c:v>
                </c:pt>
                <c:pt idx="17">
                  <c:v>239.40054005790643</c:v>
                </c:pt>
                <c:pt idx="18">
                  <c:v>231.65532222555811</c:v>
                </c:pt>
                <c:pt idx="19">
                  <c:v>228.01286998305667</c:v>
                </c:pt>
                <c:pt idx="20">
                  <c:v>228.77796611340727</c:v>
                </c:pt>
                <c:pt idx="21">
                  <c:v>225.17685502513797</c:v>
                </c:pt>
                <c:pt idx="22">
                  <c:v>226.97095978147385</c:v>
                </c:pt>
                <c:pt idx="23">
                  <c:v>224.24371433606419</c:v>
                </c:pt>
                <c:pt idx="24">
                  <c:v>218.89723226063393</c:v>
                </c:pt>
                <c:pt idx="25">
                  <c:v>217.41890227585489</c:v>
                </c:pt>
                <c:pt idx="26">
                  <c:v>215.4049743339028</c:v>
                </c:pt>
                <c:pt idx="27">
                  <c:v>213.26874823743134</c:v>
                </c:pt>
                <c:pt idx="28">
                  <c:v>210.39396041242009</c:v>
                </c:pt>
                <c:pt idx="29">
                  <c:v>205.7284907670178</c:v>
                </c:pt>
                <c:pt idx="30">
                  <c:v>184.77296391305165</c:v>
                </c:pt>
              </c:numCache>
            </c:numRef>
          </c:val>
          <c:smooth val="0"/>
          <c:extLst>
            <c:ext xmlns:c16="http://schemas.microsoft.com/office/drawing/2014/chart" uri="{C3380CC4-5D6E-409C-BE32-E72D297353CC}">
              <c16:uniqueId val="{00000020-8FFB-4036-9C9F-5537A86DFCEB}"/>
            </c:ext>
          </c:extLst>
        </c:ser>
        <c:ser>
          <c:idx val="5"/>
          <c:order val="4"/>
          <c:tx>
            <c:strRef>
              <c:f>'3.Allocated_CO2-Sector'!$T$146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FB-4036-9C9F-5537A86DFCEB}"/>
                </c:ext>
              </c:extLst>
            </c:dLbl>
            <c:dLbl>
              <c:idx val="1"/>
              <c:delete val="1"/>
              <c:extLst>
                <c:ext xmlns:c15="http://schemas.microsoft.com/office/drawing/2012/chart" uri="{CE6537A1-D6FC-4f65-9D91-7224C49458BB}"/>
                <c:ext xmlns:c16="http://schemas.microsoft.com/office/drawing/2014/chart" uri="{C3380CC4-5D6E-409C-BE32-E72D297353CC}">
                  <c16:uniqueId val="{00000022-8FFB-4036-9C9F-5537A86DFCEB}"/>
                </c:ext>
              </c:extLst>
            </c:dLbl>
            <c:dLbl>
              <c:idx val="2"/>
              <c:delete val="1"/>
              <c:extLst>
                <c:ext xmlns:c15="http://schemas.microsoft.com/office/drawing/2012/chart" uri="{CE6537A1-D6FC-4f65-9D91-7224C49458BB}"/>
                <c:ext xmlns:c16="http://schemas.microsoft.com/office/drawing/2014/chart" uri="{C3380CC4-5D6E-409C-BE32-E72D297353CC}">
                  <c16:uniqueId val="{00000023-8FFB-4036-9C9F-5537A86DFCEB}"/>
                </c:ext>
              </c:extLst>
            </c:dLbl>
            <c:dLbl>
              <c:idx val="3"/>
              <c:delete val="1"/>
              <c:extLst>
                <c:ext xmlns:c15="http://schemas.microsoft.com/office/drawing/2012/chart" uri="{CE6537A1-D6FC-4f65-9D91-7224C49458BB}"/>
                <c:ext xmlns:c16="http://schemas.microsoft.com/office/drawing/2014/chart" uri="{C3380CC4-5D6E-409C-BE32-E72D297353CC}">
                  <c16:uniqueId val="{00000024-8FFB-4036-9C9F-5537A86DFCEB}"/>
                </c:ext>
              </c:extLst>
            </c:dLbl>
            <c:dLbl>
              <c:idx val="4"/>
              <c:delete val="1"/>
              <c:extLst>
                <c:ext xmlns:c15="http://schemas.microsoft.com/office/drawing/2012/chart" uri="{CE6537A1-D6FC-4f65-9D91-7224C49458BB}"/>
                <c:ext xmlns:c16="http://schemas.microsoft.com/office/drawing/2014/chart" uri="{C3380CC4-5D6E-409C-BE32-E72D297353CC}">
                  <c16:uniqueId val="{00000025-8FFB-4036-9C9F-5537A86DFCEB}"/>
                </c:ext>
              </c:extLst>
            </c:dLbl>
            <c:dLbl>
              <c:idx val="5"/>
              <c:delete val="1"/>
              <c:extLst>
                <c:ext xmlns:c15="http://schemas.microsoft.com/office/drawing/2012/chart" uri="{CE6537A1-D6FC-4f65-9D91-7224C49458BB}"/>
                <c:ext xmlns:c16="http://schemas.microsoft.com/office/drawing/2014/chart" uri="{C3380CC4-5D6E-409C-BE32-E72D297353CC}">
                  <c16:uniqueId val="{00000026-8FFB-4036-9C9F-5537A86DFCEB}"/>
                </c:ext>
              </c:extLst>
            </c:dLbl>
            <c:dLbl>
              <c:idx val="6"/>
              <c:delete val="1"/>
              <c:extLst>
                <c:ext xmlns:c15="http://schemas.microsoft.com/office/drawing/2012/chart" uri="{CE6537A1-D6FC-4f65-9D91-7224C49458BB}"/>
                <c:ext xmlns:c16="http://schemas.microsoft.com/office/drawing/2014/chart" uri="{C3380CC4-5D6E-409C-BE32-E72D297353CC}">
                  <c16:uniqueId val="{00000027-8FFB-4036-9C9F-5537A86DFCEB}"/>
                </c:ext>
              </c:extLst>
            </c:dLbl>
            <c:dLbl>
              <c:idx val="7"/>
              <c:delete val="1"/>
              <c:extLst>
                <c:ext xmlns:c15="http://schemas.microsoft.com/office/drawing/2012/chart" uri="{CE6537A1-D6FC-4f65-9D91-7224C49458BB}"/>
                <c:ext xmlns:c16="http://schemas.microsoft.com/office/drawing/2014/chart" uri="{C3380CC4-5D6E-409C-BE32-E72D297353CC}">
                  <c16:uniqueId val="{00000028-8FFB-4036-9C9F-5537A86DFCEB}"/>
                </c:ext>
              </c:extLst>
            </c:dLbl>
            <c:dLbl>
              <c:idx val="8"/>
              <c:delete val="1"/>
              <c:extLst>
                <c:ext xmlns:c15="http://schemas.microsoft.com/office/drawing/2012/chart" uri="{CE6537A1-D6FC-4f65-9D91-7224C49458BB}"/>
                <c:ext xmlns:c16="http://schemas.microsoft.com/office/drawing/2014/chart" uri="{C3380CC4-5D6E-409C-BE32-E72D297353CC}">
                  <c16:uniqueId val="{00000029-8FFB-4036-9C9F-5537A86DFCEB}"/>
                </c:ext>
              </c:extLst>
            </c:dLbl>
            <c:dLbl>
              <c:idx val="9"/>
              <c:delete val="1"/>
              <c:extLst>
                <c:ext xmlns:c15="http://schemas.microsoft.com/office/drawing/2012/chart" uri="{CE6537A1-D6FC-4f65-9D91-7224C49458BB}"/>
                <c:ext xmlns:c16="http://schemas.microsoft.com/office/drawing/2014/chart" uri="{C3380CC4-5D6E-409C-BE32-E72D297353CC}">
                  <c16:uniqueId val="{0000002A-8FFB-4036-9C9F-5537A86DFCEB}"/>
                </c:ext>
              </c:extLst>
            </c:dLbl>
            <c:dLbl>
              <c:idx val="10"/>
              <c:delete val="1"/>
              <c:extLst>
                <c:ext xmlns:c15="http://schemas.microsoft.com/office/drawing/2012/chart" uri="{CE6537A1-D6FC-4f65-9D91-7224C49458BB}"/>
                <c:ext xmlns:c16="http://schemas.microsoft.com/office/drawing/2014/chart" uri="{C3380CC4-5D6E-409C-BE32-E72D297353CC}">
                  <c16:uniqueId val="{0000002B-8FFB-4036-9C9F-5537A86DFCEB}"/>
                </c:ext>
              </c:extLst>
            </c:dLbl>
            <c:dLbl>
              <c:idx val="11"/>
              <c:delete val="1"/>
              <c:extLst>
                <c:ext xmlns:c15="http://schemas.microsoft.com/office/drawing/2012/chart" uri="{CE6537A1-D6FC-4f65-9D91-7224C49458BB}"/>
                <c:ext xmlns:c16="http://schemas.microsoft.com/office/drawing/2014/chart" uri="{C3380CC4-5D6E-409C-BE32-E72D297353CC}">
                  <c16:uniqueId val="{0000002C-8FFB-4036-9C9F-5537A86DFCEB}"/>
                </c:ext>
              </c:extLst>
            </c:dLbl>
            <c:dLbl>
              <c:idx val="12"/>
              <c:delete val="1"/>
              <c:extLst>
                <c:ext xmlns:c15="http://schemas.microsoft.com/office/drawing/2012/chart" uri="{CE6537A1-D6FC-4f65-9D91-7224C49458BB}"/>
                <c:ext xmlns:c16="http://schemas.microsoft.com/office/drawing/2014/chart" uri="{C3380CC4-5D6E-409C-BE32-E72D297353CC}">
                  <c16:uniqueId val="{0000002D-8FFB-4036-9C9F-5537A86DFCEB}"/>
                </c:ext>
              </c:extLst>
            </c:dLbl>
            <c:dLbl>
              <c:idx val="13"/>
              <c:delete val="1"/>
              <c:extLst>
                <c:ext xmlns:c15="http://schemas.microsoft.com/office/drawing/2012/chart" uri="{CE6537A1-D6FC-4f65-9D91-7224C49458BB}"/>
                <c:ext xmlns:c16="http://schemas.microsoft.com/office/drawing/2014/chart" uri="{C3380CC4-5D6E-409C-BE32-E72D297353CC}">
                  <c16:uniqueId val="{0000002E-8FFB-4036-9C9F-5537A86DFCEB}"/>
                </c:ext>
              </c:extLst>
            </c:dLbl>
            <c:dLbl>
              <c:idx val="14"/>
              <c:delete val="1"/>
              <c:extLst>
                <c:ext xmlns:c15="http://schemas.microsoft.com/office/drawing/2012/chart" uri="{CE6537A1-D6FC-4f65-9D91-7224C49458BB}"/>
                <c:ext xmlns:c16="http://schemas.microsoft.com/office/drawing/2014/chart" uri="{C3380CC4-5D6E-409C-BE32-E72D297353CC}">
                  <c16:uniqueId val="{0000002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30-8FFB-4036-9C9F-5537A86DFCEB}"/>
                </c:ext>
              </c:extLst>
            </c:dLbl>
            <c:dLbl>
              <c:idx val="16"/>
              <c:delete val="1"/>
              <c:extLst>
                <c:ext xmlns:c15="http://schemas.microsoft.com/office/drawing/2012/chart" uri="{CE6537A1-D6FC-4f65-9D91-7224C49458BB}"/>
                <c:ext xmlns:c16="http://schemas.microsoft.com/office/drawing/2014/chart" uri="{C3380CC4-5D6E-409C-BE32-E72D297353CC}">
                  <c16:uniqueId val="{00000031-8FFB-4036-9C9F-5537A86DFCEB}"/>
                </c:ext>
              </c:extLst>
            </c:dLbl>
            <c:dLbl>
              <c:idx val="17"/>
              <c:delete val="1"/>
              <c:extLst>
                <c:ext xmlns:c15="http://schemas.microsoft.com/office/drawing/2012/chart" uri="{CE6537A1-D6FC-4f65-9D91-7224C49458BB}"/>
                <c:ext xmlns:c16="http://schemas.microsoft.com/office/drawing/2014/chart" uri="{C3380CC4-5D6E-409C-BE32-E72D297353CC}">
                  <c16:uniqueId val="{00000032-8FFB-4036-9C9F-5537A86DFCEB}"/>
                </c:ext>
              </c:extLst>
            </c:dLbl>
            <c:dLbl>
              <c:idx val="18"/>
              <c:delete val="1"/>
              <c:extLst>
                <c:ext xmlns:c15="http://schemas.microsoft.com/office/drawing/2012/chart" uri="{CE6537A1-D6FC-4f65-9D91-7224C49458BB}"/>
                <c:ext xmlns:c16="http://schemas.microsoft.com/office/drawing/2014/chart" uri="{C3380CC4-5D6E-409C-BE32-E72D297353CC}">
                  <c16:uniqueId val="{00000033-8FFB-4036-9C9F-5537A86DFCEB}"/>
                </c:ext>
              </c:extLst>
            </c:dLbl>
            <c:dLbl>
              <c:idx val="19"/>
              <c:delete val="1"/>
              <c:extLst>
                <c:ext xmlns:c15="http://schemas.microsoft.com/office/drawing/2012/chart" uri="{CE6537A1-D6FC-4f65-9D91-7224C49458BB}"/>
                <c:ext xmlns:c16="http://schemas.microsoft.com/office/drawing/2014/chart" uri="{C3380CC4-5D6E-409C-BE32-E72D297353CC}">
                  <c16:uniqueId val="{00000034-8FFB-4036-9C9F-5537A86DFCEB}"/>
                </c:ext>
              </c:extLst>
            </c:dLbl>
            <c:dLbl>
              <c:idx val="20"/>
              <c:delete val="1"/>
              <c:extLst>
                <c:ext xmlns:c15="http://schemas.microsoft.com/office/drawing/2012/chart" uri="{CE6537A1-D6FC-4f65-9D91-7224C49458BB}"/>
                <c:ext xmlns:c16="http://schemas.microsoft.com/office/drawing/2014/chart" uri="{C3380CC4-5D6E-409C-BE32-E72D297353CC}">
                  <c16:uniqueId val="{00000035-8FFB-4036-9C9F-5537A86DFCEB}"/>
                </c:ext>
              </c:extLst>
            </c:dLbl>
            <c:dLbl>
              <c:idx val="21"/>
              <c:delete val="1"/>
              <c:extLst>
                <c:ext xmlns:c15="http://schemas.microsoft.com/office/drawing/2012/chart" uri="{CE6537A1-D6FC-4f65-9D91-7224C49458BB}"/>
                <c:ext xmlns:c16="http://schemas.microsoft.com/office/drawing/2014/chart" uri="{C3380CC4-5D6E-409C-BE32-E72D297353CC}">
                  <c16:uniqueId val="{00000036-8FFB-4036-9C9F-5537A86DFCEB}"/>
                </c:ext>
              </c:extLst>
            </c:dLbl>
            <c:dLbl>
              <c:idx val="22"/>
              <c:delete val="1"/>
              <c:extLst>
                <c:ext xmlns:c15="http://schemas.microsoft.com/office/drawing/2012/chart" uri="{CE6537A1-D6FC-4f65-9D91-7224C49458BB}"/>
                <c:ext xmlns:c16="http://schemas.microsoft.com/office/drawing/2014/chart" uri="{C3380CC4-5D6E-409C-BE32-E72D297353CC}">
                  <c16:uniqueId val="{00000037-8FFB-4036-9C9F-5537A86DFCEB}"/>
                </c:ext>
              </c:extLst>
            </c:dLbl>
            <c:dLbl>
              <c:idx val="23"/>
              <c:layout>
                <c:manualLayout>
                  <c:x val="-2.0275004838062792E-2"/>
                  <c:y val="-4.2291440097695525E-2"/>
                </c:manualLayout>
              </c:layout>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3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3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3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3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3D-8FFB-4036-9C9F-5537A86DFCEB}"/>
                </c:ext>
              </c:extLst>
            </c:dLbl>
            <c:dLbl>
              <c:idx val="29"/>
              <c:layout>
                <c:manualLayout>
                  <c:x val="-3.0595867347799177E-2"/>
                  <c:y val="-6.8283251232630737E-2"/>
                </c:manualLayout>
              </c:layout>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F4-4010-B0CC-0AE577291C04}"/>
                </c:ext>
              </c:extLst>
            </c:dLbl>
            <c:dLbl>
              <c:idx val="30"/>
              <c:layout>
                <c:manualLayout>
                  <c:x val="2.3829420160291097E-2"/>
                  <c:y val="-5.602078456866131E-2"/>
                </c:manualLayout>
              </c:layout>
              <c:numFmt formatCode="###&quot;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F2-40E3-A6E7-40966C56D17E}"/>
                </c:ext>
              </c:extLst>
            </c:dLbl>
            <c:numFmt formatCode="###&quot;Mt&quot;"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'3.Allocated_CO2-Sector'!$AA$146:$BE$146</c:f>
              <c:numCache>
                <c:formatCode>#,##0_ </c:formatCode>
                <c:ptCount val="31"/>
                <c:pt idx="0">
                  <c:v>130.81333334955156</c:v>
                </c:pt>
                <c:pt idx="1">
                  <c:v>134.24038332645713</c:v>
                </c:pt>
                <c:pt idx="2">
                  <c:v>138.91170538778701</c:v>
                </c:pt>
                <c:pt idx="3">
                  <c:v>142.76891039649092</c:v>
                </c:pt>
                <c:pt idx="4">
                  <c:v>156.78647983693386</c:v>
                </c:pt>
                <c:pt idx="5">
                  <c:v>161.91120833375905</c:v>
                </c:pt>
                <c:pt idx="6">
                  <c:v>160.72979645411064</c:v>
                </c:pt>
                <c:pt idx="7">
                  <c:v>166.0016391875478</c:v>
                </c:pt>
                <c:pt idx="8">
                  <c:v>173.22022727550296</c:v>
                </c:pt>
                <c:pt idx="9">
                  <c:v>183.17841552213628</c:v>
                </c:pt>
                <c:pt idx="10">
                  <c:v>189.50063664916189</c:v>
                </c:pt>
                <c:pt idx="11">
                  <c:v>189.93226942960965</c:v>
                </c:pt>
                <c:pt idx="12">
                  <c:v>199.5077534195604</c:v>
                </c:pt>
                <c:pt idx="13">
                  <c:v>205.83462597499974</c:v>
                </c:pt>
                <c:pt idx="14">
                  <c:v>213.2275783277104</c:v>
                </c:pt>
                <c:pt idx="15">
                  <c:v>220.09927665348965</c:v>
                </c:pt>
                <c:pt idx="16">
                  <c:v>216.76695727222733</c:v>
                </c:pt>
                <c:pt idx="17">
                  <c:v>226.46276836272384</c:v>
                </c:pt>
                <c:pt idx="18">
                  <c:v>219.50263791229244</c:v>
                </c:pt>
                <c:pt idx="19">
                  <c:v>196.04606564363786</c:v>
                </c:pt>
                <c:pt idx="20">
                  <c:v>199.89190359803644</c:v>
                </c:pt>
                <c:pt idx="21">
                  <c:v>222.86765111868709</c:v>
                </c:pt>
                <c:pt idx="22">
                  <c:v>227.73682243411935</c:v>
                </c:pt>
                <c:pt idx="23">
                  <c:v>237.27377116612257</c:v>
                </c:pt>
                <c:pt idx="24">
                  <c:v>229.23031950961661</c:v>
                </c:pt>
                <c:pt idx="25">
                  <c:v>217.87405297362318</c:v>
                </c:pt>
                <c:pt idx="26">
                  <c:v>210.57918502325651</c:v>
                </c:pt>
                <c:pt idx="27">
                  <c:v>207.09035993601435</c:v>
                </c:pt>
                <c:pt idx="28">
                  <c:v>198.34817716347763</c:v>
                </c:pt>
                <c:pt idx="29">
                  <c:v>191.07168883443731</c:v>
                </c:pt>
                <c:pt idx="30">
                  <c:v>182.15607466260056</c:v>
                </c:pt>
              </c:numCache>
            </c:numRef>
          </c:val>
          <c:smooth val="0"/>
          <c:extLst>
            <c:ext xmlns:c16="http://schemas.microsoft.com/office/drawing/2014/chart" uri="{C3380CC4-5D6E-409C-BE32-E72D297353CC}">
              <c16:uniqueId val="{0000003E-8FFB-4036-9C9F-5537A86DFCEB}"/>
            </c:ext>
          </c:extLst>
        </c:ser>
        <c:ser>
          <c:idx val="6"/>
          <c:order val="5"/>
          <c:tx>
            <c:strRef>
              <c:f>'3.Allocated_CO2-Sector'!$T$147</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0-8FFB-4036-9C9F-5537A86DFCEB}"/>
                </c:ext>
              </c:extLst>
            </c:dLbl>
            <c:dLbl>
              <c:idx val="23"/>
              <c:layout>
                <c:manualLayout>
                  <c:x val="-2.7812464179457347E-2"/>
                  <c:y val="2.1555139039934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2-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3-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4-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5-8FFB-4036-9C9F-5537A86DFCEB}"/>
                </c:ext>
              </c:extLst>
            </c:dLbl>
            <c:dLbl>
              <c:idx val="29"/>
              <c:layout>
                <c:manualLayout>
                  <c:x val="-1.862357142909515E-2"/>
                  <c:y val="2.086432676552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F4-4010-B0CC-0AE577291C04}"/>
                </c:ext>
              </c:extLst>
            </c:dLbl>
            <c:dLbl>
              <c:idx val="30"/>
              <c:layout>
                <c:manualLayout>
                  <c:x val="2.2435107200551981E-2"/>
                  <c:y val="-1.3671968251422901E-2"/>
                </c:manualLayout>
              </c:layout>
              <c:numFmt formatCode="###&quot;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F2-40E3-A6E7-40966C56D17E}"/>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'3.Allocated_CO2-Sector'!$AA$147:$BE$147</c:f>
              <c:numCache>
                <c:formatCode>#,##0_ </c:formatCode>
                <c:ptCount val="31"/>
                <c:pt idx="0">
                  <c:v>128.73403467905561</c:v>
                </c:pt>
                <c:pt idx="1">
                  <c:v>132.08929215583345</c:v>
                </c:pt>
                <c:pt idx="2">
                  <c:v>138.19550589450009</c:v>
                </c:pt>
                <c:pt idx="3">
                  <c:v>138.76598748624909</c:v>
                </c:pt>
                <c:pt idx="4">
                  <c:v>148.49277177324578</c:v>
                </c:pt>
                <c:pt idx="5">
                  <c:v>150.33454613282538</c:v>
                </c:pt>
                <c:pt idx="6">
                  <c:v>151.23759507327048</c:v>
                </c:pt>
                <c:pt idx="7">
                  <c:v>145.46800545694884</c:v>
                </c:pt>
                <c:pt idx="8">
                  <c:v>144.29648061828667</c:v>
                </c:pt>
                <c:pt idx="9">
                  <c:v>152.30232400683647</c:v>
                </c:pt>
                <c:pt idx="10">
                  <c:v>155.80096806250077</c:v>
                </c:pt>
                <c:pt idx="11">
                  <c:v>152.49837214285233</c:v>
                </c:pt>
                <c:pt idx="12">
                  <c:v>163.39551710069691</c:v>
                </c:pt>
                <c:pt idx="13">
                  <c:v>165.86358076403826</c:v>
                </c:pt>
                <c:pt idx="14">
                  <c:v>164.17827891844132</c:v>
                </c:pt>
                <c:pt idx="15">
                  <c:v>170.52914953378681</c:v>
                </c:pt>
                <c:pt idx="16">
                  <c:v>161.9453410675556</c:v>
                </c:pt>
                <c:pt idx="17">
                  <c:v>172.6968925343524</c:v>
                </c:pt>
                <c:pt idx="18">
                  <c:v>167.82328705190307</c:v>
                </c:pt>
                <c:pt idx="19">
                  <c:v>161.59740052531566</c:v>
                </c:pt>
                <c:pt idx="20">
                  <c:v>178.41824869778264</c:v>
                </c:pt>
                <c:pt idx="21">
                  <c:v>193.32468006047171</c:v>
                </c:pt>
                <c:pt idx="22">
                  <c:v>211.46519042925127</c:v>
                </c:pt>
                <c:pt idx="23">
                  <c:v>207.59154428279115</c:v>
                </c:pt>
                <c:pt idx="24">
                  <c:v>193.46225437192223</c:v>
                </c:pt>
                <c:pt idx="25">
                  <c:v>186.7202892148847</c:v>
                </c:pt>
                <c:pt idx="26">
                  <c:v>184.77237555214833</c:v>
                </c:pt>
                <c:pt idx="27">
                  <c:v>186.58784376904646</c:v>
                </c:pt>
                <c:pt idx="28">
                  <c:v>165.83210290782961</c:v>
                </c:pt>
                <c:pt idx="29">
                  <c:v>159.3441869000294</c:v>
                </c:pt>
                <c:pt idx="30">
                  <c:v>166.49921830211667</c:v>
                </c:pt>
              </c:numCache>
            </c:numRef>
          </c:val>
          <c:smooth val="0"/>
          <c:extLst>
            <c:ext xmlns:c16="http://schemas.microsoft.com/office/drawing/2014/chart" uri="{C3380CC4-5D6E-409C-BE32-E72D297353CC}">
              <c16:uniqueId val="{00000046-8FFB-4036-9C9F-5537A86DFCEB}"/>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1.6692415547631224E-2"/>
                  <c:y val="-2.4622276726319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8-8FFB-4036-9C9F-5537A86DFCEB}"/>
                </c:ext>
              </c:extLst>
            </c:dLbl>
            <c:dLbl>
              <c:idx val="23"/>
              <c:layout>
                <c:manualLayout>
                  <c:x val="1.9121409313626429E-2"/>
                  <c:y val="-2.129799428668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4A-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B-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C-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D-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E-8FFB-4036-9C9F-5537A86DFCEB}"/>
                </c:ext>
              </c:extLst>
            </c:dLbl>
            <c:dLbl>
              <c:idx val="29"/>
              <c:layout>
                <c:manualLayout>
                  <c:x val="-2.7935357143642727E-2"/>
                  <c:y val="-3.0348111658946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F4-4010-B0CC-0AE577291C04}"/>
                </c:ext>
              </c:extLst>
            </c:dLbl>
            <c:dLbl>
              <c:idx val="30"/>
              <c:layout>
                <c:manualLayout>
                  <c:x val="2.9785180654234435E-2"/>
                  <c:y val="-2.7146591625089596E-2"/>
                </c:manualLayout>
              </c:layout>
              <c:numFmt formatCode="###&quot;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F2-40E3-A6E7-40966C56D17E}"/>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'3.Allocated_CO2-Sector'!$AA$148:$BE$148</c:f>
              <c:numCache>
                <c:formatCode>#,##0.0_ </c:formatCode>
                <c:ptCount val="31"/>
                <c:pt idx="0">
                  <c:v>65.64502052343498</c:v>
                </c:pt>
                <c:pt idx="1">
                  <c:v>66.882681557986032</c:v>
                </c:pt>
                <c:pt idx="2">
                  <c:v>66.795002273478318</c:v>
                </c:pt>
                <c:pt idx="3">
                  <c:v>65.487730552855695</c:v>
                </c:pt>
                <c:pt idx="4">
                  <c:v>67.171368887803879</c:v>
                </c:pt>
                <c:pt idx="5">
                  <c:v>67.514062202758851</c:v>
                </c:pt>
                <c:pt idx="6">
                  <c:v>68.105413837848829</c:v>
                </c:pt>
                <c:pt idx="7">
                  <c:v>65.518912983466379</c:v>
                </c:pt>
                <c:pt idx="8">
                  <c:v>59.447124673832398</c:v>
                </c:pt>
                <c:pt idx="9">
                  <c:v>59.782099414586511</c:v>
                </c:pt>
                <c:pt idx="10">
                  <c:v>60.316184635125595</c:v>
                </c:pt>
                <c:pt idx="11">
                  <c:v>59.000326945340845</c:v>
                </c:pt>
                <c:pt idx="12">
                  <c:v>56.399259824235813</c:v>
                </c:pt>
                <c:pt idx="13">
                  <c:v>55.579159957675863</c:v>
                </c:pt>
                <c:pt idx="14">
                  <c:v>55.566558195161377</c:v>
                </c:pt>
                <c:pt idx="15">
                  <c:v>56.650290243206776</c:v>
                </c:pt>
                <c:pt idx="16">
                  <c:v>57.006135537938441</c:v>
                </c:pt>
                <c:pt idx="17">
                  <c:v>56.217386985066696</c:v>
                </c:pt>
                <c:pt idx="18">
                  <c:v>51.839417646776361</c:v>
                </c:pt>
                <c:pt idx="19">
                  <c:v>46.267980623906197</c:v>
                </c:pt>
                <c:pt idx="20">
                  <c:v>47.348305525719312</c:v>
                </c:pt>
                <c:pt idx="21">
                  <c:v>47.157153276635825</c:v>
                </c:pt>
                <c:pt idx="22">
                  <c:v>47.207768442428105</c:v>
                </c:pt>
                <c:pt idx="23">
                  <c:v>48.989365956979313</c:v>
                </c:pt>
                <c:pt idx="24">
                  <c:v>48.374960454040732</c:v>
                </c:pt>
                <c:pt idx="25">
                  <c:v>46.973816634314865</c:v>
                </c:pt>
                <c:pt idx="26">
                  <c:v>46.552011347830735</c:v>
                </c:pt>
                <c:pt idx="27">
                  <c:v>47.17502939296655</c:v>
                </c:pt>
                <c:pt idx="28">
                  <c:v>46.461398425893044</c:v>
                </c:pt>
                <c:pt idx="29">
                  <c:v>45.121466032867382</c:v>
                </c:pt>
                <c:pt idx="30">
                  <c:v>42.748428166441641</c:v>
                </c:pt>
              </c:numCache>
            </c:numRef>
          </c:val>
          <c:smooth val="0"/>
          <c:extLst>
            <c:ext xmlns:c16="http://schemas.microsoft.com/office/drawing/2014/chart" uri="{C3380CC4-5D6E-409C-BE32-E72D297353CC}">
              <c16:uniqueId val="{0000004F-8FFB-4036-9C9F-5537A86DFCEB}"/>
            </c:ext>
          </c:extLst>
        </c:ser>
        <c:ser>
          <c:idx val="9"/>
          <c:order val="7"/>
          <c:tx>
            <c:strRef>
              <c:f>'3.Allocated_CO2-Sector'!$T$149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FFB-4036-9C9F-5537A86DFCEB}"/>
                </c:ext>
              </c:extLst>
            </c:dLbl>
            <c:dLbl>
              <c:idx val="23"/>
              <c:layout>
                <c:manualLayout>
                  <c:x val="-1.2280587673614082E-2"/>
                  <c:y val="-1.1727075000730005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FFB-4036-9C9F-5537A86DFCEB}"/>
                </c:ext>
              </c:extLst>
            </c:dLbl>
            <c:dLbl>
              <c:idx val="29"/>
              <c:layout>
                <c:manualLayout>
                  <c:x val="-5.1879948981050875E-2"/>
                  <c:y val="1.1380541872105111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82-4AB2-A300-979B3F34EE17}"/>
                </c:ext>
              </c:extLst>
            </c:dLbl>
            <c:dLbl>
              <c:idx val="30"/>
              <c:layout>
                <c:manualLayout>
                  <c:x val="3.4525844717347091E-2"/>
                  <c:y val="-1.4116109035249987E-16"/>
                </c:manualLayout>
              </c:layout>
              <c:numFmt formatCode="###&quot;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F2-40E3-A6E7-40966C56D17E}"/>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'3.Allocated_CO2-Sector'!$AA$149:$BE$149</c:f>
              <c:numCache>
                <c:formatCode>#,##0.0_ </c:formatCode>
                <c:ptCount val="31"/>
                <c:pt idx="0">
                  <c:v>23.732591800580142</c:v>
                </c:pt>
                <c:pt idx="1">
                  <c:v>23.90438984114553</c:v>
                </c:pt>
                <c:pt idx="2">
                  <c:v>25.732463211247815</c:v>
                </c:pt>
                <c:pt idx="3">
                  <c:v>24.823899677845468</c:v>
                </c:pt>
                <c:pt idx="4">
                  <c:v>28.441971514610234</c:v>
                </c:pt>
                <c:pt idx="5">
                  <c:v>28.970480529915488</c:v>
                </c:pt>
                <c:pt idx="6">
                  <c:v>29.415678131936314</c:v>
                </c:pt>
                <c:pt idx="7">
                  <c:v>31.025361099155358</c:v>
                </c:pt>
                <c:pt idx="8">
                  <c:v>31.203888493109815</c:v>
                </c:pt>
                <c:pt idx="9">
                  <c:v>31.100421863773349</c:v>
                </c:pt>
                <c:pt idx="10">
                  <c:v>32.505907136484929</c:v>
                </c:pt>
                <c:pt idx="11">
                  <c:v>32.186099689240834</c:v>
                </c:pt>
                <c:pt idx="12">
                  <c:v>32.54171004570847</c:v>
                </c:pt>
                <c:pt idx="13">
                  <c:v>33.417402394154792</c:v>
                </c:pt>
                <c:pt idx="14">
                  <c:v>32.740986115150534</c:v>
                </c:pt>
                <c:pt idx="15">
                  <c:v>32.055677574077642</c:v>
                </c:pt>
                <c:pt idx="16">
                  <c:v>30.52790683198149</c:v>
                </c:pt>
                <c:pt idx="17">
                  <c:v>31.122385048582466</c:v>
                </c:pt>
                <c:pt idx="18">
                  <c:v>32.331475214029659</c:v>
                </c:pt>
                <c:pt idx="19">
                  <c:v>28.721310805224523</c:v>
                </c:pt>
                <c:pt idx="20">
                  <c:v>29.463624376129395</c:v>
                </c:pt>
                <c:pt idx="21">
                  <c:v>28.705285464333944</c:v>
                </c:pt>
                <c:pt idx="22">
                  <c:v>30.381377588026332</c:v>
                </c:pt>
                <c:pt idx="23">
                  <c:v>29.902410866715467</c:v>
                </c:pt>
                <c:pt idx="24">
                  <c:v>29.162637040596803</c:v>
                </c:pt>
                <c:pt idx="25">
                  <c:v>29.596439313027453</c:v>
                </c:pt>
                <c:pt idx="26">
                  <c:v>29.77189189863368</c:v>
                </c:pt>
                <c:pt idx="27">
                  <c:v>30.106811749075398</c:v>
                </c:pt>
                <c:pt idx="28">
                  <c:v>30.793036026031498</c:v>
                </c:pt>
                <c:pt idx="29">
                  <c:v>31.317393615623384</c:v>
                </c:pt>
                <c:pt idx="30">
                  <c:v>31.085649151718602</c:v>
                </c:pt>
              </c:numCache>
            </c:numRef>
          </c:val>
          <c:smooth val="0"/>
          <c:extLst>
            <c:ext xmlns:c16="http://schemas.microsoft.com/office/drawing/2014/chart" uri="{C3380CC4-5D6E-409C-BE32-E72D297353CC}">
              <c16:uniqueId val="{00000054-8FFB-4036-9C9F-5537A86DFCEB}"/>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FFB-4036-9C9F-5537A86DFCEB}"/>
                </c:ext>
              </c:extLst>
            </c:dLbl>
            <c:dLbl>
              <c:idx val="23"/>
              <c:layout>
                <c:manualLayout>
                  <c:x val="1.3458139349283251E-2"/>
                  <c:y val="-1.5191017427426094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FFB-4036-9C9F-5537A86DFCEB}"/>
                </c:ext>
              </c:extLst>
            </c:dLbl>
            <c:dLbl>
              <c:idx val="29"/>
              <c:layout>
                <c:manualLayout>
                  <c:x val="-1.1972295918704025E-2"/>
                  <c:y val="-1.5174055829473483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82-4AB2-A300-979B3F34EE17}"/>
                </c:ext>
              </c:extLst>
            </c:dLbl>
            <c:dLbl>
              <c:idx val="30"/>
              <c:layout>
                <c:manualLayout>
                  <c:x val="3.18700105083203E-2"/>
                  <c:y val="7.6997847849524376E-3"/>
                </c:manualLayout>
              </c:layout>
              <c:numFmt formatCode="##&quot;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F2-40E3-A6E7-40966C56D17E}"/>
                </c:ext>
              </c:extLst>
            </c:dLbl>
            <c:numFmt formatCode="##&quot;Mt&quot;"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'3.Allocated_CO2-Sector'!$AA$150:$BE$150</c:f>
              <c:numCache>
                <c:formatCode>#,##0.0_ </c:formatCode>
                <c:ptCount val="31"/>
                <c:pt idx="0">
                  <c:v>6.7383452828486474</c:v>
                </c:pt>
                <c:pt idx="1">
                  <c:v>6.5512239173979756</c:v>
                </c:pt>
                <c:pt idx="2">
                  <c:v>6.2521502512678548</c:v>
                </c:pt>
                <c:pt idx="3">
                  <c:v>6.0503122020006392</c:v>
                </c:pt>
                <c:pt idx="4">
                  <c:v>5.86211675793386</c:v>
                </c:pt>
                <c:pt idx="5">
                  <c:v>6.0511869025762808</c:v>
                </c:pt>
                <c:pt idx="6">
                  <c:v>6.1737445780073497</c:v>
                </c:pt>
                <c:pt idx="7">
                  <c:v>6.1298131030319523</c:v>
                </c:pt>
                <c:pt idx="8">
                  <c:v>5.6845878525846976</c:v>
                </c:pt>
                <c:pt idx="9">
                  <c:v>5.7128752762201387</c:v>
                </c:pt>
                <c:pt idx="10">
                  <c:v>5.778189997647198</c:v>
                </c:pt>
                <c:pt idx="11">
                  <c:v>5.2993081197761143</c:v>
                </c:pt>
                <c:pt idx="12">
                  <c:v>5.0298322453914714</c:v>
                </c:pt>
                <c:pt idx="13">
                  <c:v>4.8464634511223483</c:v>
                </c:pt>
                <c:pt idx="14">
                  <c:v>4.6859007293570247</c:v>
                </c:pt>
                <c:pt idx="15">
                  <c:v>4.6286180607102265</c:v>
                </c:pt>
                <c:pt idx="16">
                  <c:v>4.5625428047012511</c:v>
                </c:pt>
                <c:pt idx="17">
                  <c:v>4.5670691729483091</c:v>
                </c:pt>
                <c:pt idx="18">
                  <c:v>4.1406585076857194</c:v>
                </c:pt>
                <c:pt idx="19">
                  <c:v>3.7906724601492541</c:v>
                </c:pt>
                <c:pt idx="20">
                  <c:v>3.6813804293962238</c:v>
                </c:pt>
                <c:pt idx="21">
                  <c:v>3.5634837813145803</c:v>
                </c:pt>
                <c:pt idx="22">
                  <c:v>3.5761578291329963</c:v>
                </c:pt>
                <c:pt idx="23">
                  <c:v>3.5885563813426611</c:v>
                </c:pt>
                <c:pt idx="24">
                  <c:v>3.4847226331946781</c:v>
                </c:pt>
                <c:pt idx="25">
                  <c:v>3.3356796701912819</c:v>
                </c:pt>
                <c:pt idx="26">
                  <c:v>3.2636147993013376</c:v>
                </c:pt>
                <c:pt idx="27">
                  <c:v>3.1532554705598499</c:v>
                </c:pt>
                <c:pt idx="28">
                  <c:v>3.1250554598199098</c:v>
                </c:pt>
                <c:pt idx="29">
                  <c:v>3.0336478792937278</c:v>
                </c:pt>
                <c:pt idx="30">
                  <c:v>2.950309073699279</c:v>
                </c:pt>
              </c:numCache>
            </c:numRef>
          </c:val>
          <c:smooth val="0"/>
          <c:extLst>
            <c:ext xmlns:c16="http://schemas.microsoft.com/office/drawing/2014/chart" uri="{C3380CC4-5D6E-409C-BE32-E72D297353CC}">
              <c16:uniqueId val="{00000059-8FFB-4036-9C9F-5537A86DFCE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6997616471330802"/>
                  <c:y val="0.18967464364001876"/>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8FFB-4036-9C9F-5537A86DFCEB}"/>
                </c:ext>
              </c:extLst>
            </c:dLbl>
            <c:dLbl>
              <c:idx val="1"/>
              <c:layout>
                <c:manualLayout>
                  <c:x val="0.66476195252691817"/>
                  <c:y val="-0.14305158590788541"/>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8FFB-4036-9C9F-5537A86DFCEB}"/>
                </c:ext>
              </c:extLst>
            </c:dLbl>
            <c:dLbl>
              <c:idx val="2"/>
              <c:layout>
                <c:manualLayout>
                  <c:x val="0.64642198602555256"/>
                  <c:y val="-8.2686415327415191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8FFB-4036-9C9F-5537A86DFCEB}"/>
                </c:ext>
              </c:extLst>
            </c:dLbl>
            <c:dLbl>
              <c:idx val="3"/>
              <c:layout>
                <c:manualLayout>
                  <c:x val="0.6354061649599122"/>
                  <c:y val="0.1328882113574984"/>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8FFB-4036-9C9F-5537A86DFCEB}"/>
                </c:ext>
              </c:extLst>
            </c:dLbl>
            <c:dLbl>
              <c:idx val="4"/>
              <c:layout>
                <c:manualLayout>
                  <c:x val="0.60363282358402082"/>
                  <c:y val="0.3837653352872073"/>
                </c:manualLayout>
              </c:layout>
              <c:tx>
                <c:rich>
                  <a:bodyPr vertOverflow="overflow" horzOverflow="overflow" wrap="square" lIns="38100" tIns="19050" rIns="38100" bIns="19050" anchor="ctr">
                    <a:no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118222168762411E-2"/>
                      <c:h val="3.2011087427789416E-2"/>
                    </c:manualLayout>
                  </c15:layout>
                  <c15:dlblFieldTable/>
                  <c15:showDataLabelsRange val="0"/>
                </c:ext>
                <c:ext xmlns:c16="http://schemas.microsoft.com/office/drawing/2014/chart" uri="{C3380CC4-5D6E-409C-BE32-E72D297353CC}">
                  <c16:uniqueId val="{0000005E-8FFB-4036-9C9F-5537A86DFCEB}"/>
                </c:ext>
              </c:extLst>
            </c:dLbl>
            <c:dLbl>
              <c:idx val="5"/>
              <c:layout>
                <c:manualLayout>
                  <c:x val="0.58951681284123325"/>
                  <c:y val="0.31912164985285391"/>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598648080627311E-2"/>
                      <c:h val="1.6662926118393526E-2"/>
                    </c:manualLayout>
                  </c15:layout>
                  <c15:dlblFieldTable/>
                  <c15:showDataLabelsRange val="0"/>
                </c:ext>
                <c:ext xmlns:c16="http://schemas.microsoft.com/office/drawing/2014/chart" uri="{C3380CC4-5D6E-409C-BE32-E72D297353CC}">
                  <c16:uniqueId val="{0000005F-8FFB-4036-9C9F-5537A86DFCEB}"/>
                </c:ext>
              </c:extLst>
            </c:dLbl>
            <c:dLbl>
              <c:idx val="6"/>
              <c:layout>
                <c:manualLayout>
                  <c:x val="0.56869878605169055"/>
                  <c:y val="0.47110191532135981"/>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650088137767257E-2"/>
                      <c:h val="3.7504470411350826E-2"/>
                    </c:manualLayout>
                  </c15:layout>
                  <c15:dlblFieldTable/>
                  <c15:showDataLabelsRange val="0"/>
                </c:ext>
                <c:ext xmlns:c16="http://schemas.microsoft.com/office/drawing/2014/chart" uri="{C3380CC4-5D6E-409C-BE32-E72D297353CC}">
                  <c16:uniqueId val="{00000060-8FFB-4036-9C9F-5537A86DFCEB}"/>
                </c:ext>
              </c:extLst>
            </c:dLbl>
            <c:dLbl>
              <c:idx val="7"/>
              <c:layout>
                <c:manualLayout>
                  <c:x val="0.56366233701099655"/>
                  <c:y val="0.48967282702159337"/>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8FFB-4036-9C9F-5537A86DFCEB}"/>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FFB-4036-9C9F-5537A86DFCEB}"/>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'3.Allocated_CO2-Sector'!$AA$141:$BC$141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'3.Allocated_CO2-Sector'!$BE$156:$BE$163</c:f>
              <c:numCache>
                <c:formatCode>#,##0.0%;[Red]\-#,##0.0%</c:formatCode>
                <c:ptCount val="8"/>
                <c:pt idx="0">
                  <c:v>-8.4114294039252302E-2</c:v>
                </c:pt>
                <c:pt idx="1">
                  <c:v>-8.0630192363120967E-2</c:v>
                </c:pt>
                <c:pt idx="2">
                  <c:v>-0.10186011075003576</c:v>
                </c:pt>
                <c:pt idx="3">
                  <c:v>-4.6661094724305685E-2</c:v>
                </c:pt>
                <c:pt idx="4">
                  <c:v>4.4902996094713155E-2</c:v>
                </c:pt>
                <c:pt idx="5">
                  <c:v>-5.259221552547011E-2</c:v>
                </c:pt>
                <c:pt idx="6">
                  <c:v>-7.3998643293601285E-3</c:v>
                </c:pt>
                <c:pt idx="7">
                  <c:v>-2.7471482818846815E-2</c:v>
                </c:pt>
              </c:numCache>
            </c:numRef>
          </c:val>
          <c:smooth val="0"/>
          <c:extLst>
            <c:ext xmlns:c16="http://schemas.microsoft.com/office/drawing/2014/chart" uri="{C3380CC4-5D6E-409C-BE32-E72D297353CC}">
              <c16:uniqueId val="{00000063-8FFB-4036-9C9F-5537A86DFCEB}"/>
            </c:ext>
          </c:extLst>
        </c:ser>
        <c:ser>
          <c:idx val="10"/>
          <c:order val="10"/>
          <c:tx>
            <c:strRef>
              <c:f>'2.CO2-Sector'!$T$94</c:f>
              <c:strCache>
                <c:ptCount val="1"/>
                <c:pt idx="0">
                  <c:v>■2013年度比</c:v>
                </c:pt>
              </c:strCache>
            </c:strRef>
          </c:tx>
          <c:spPr>
            <a:ln>
              <a:noFill/>
            </a:ln>
          </c:spPr>
          <c:marker>
            <c:symbol val="none"/>
          </c:marker>
          <c:dLbls>
            <c:dLbl>
              <c:idx val="0"/>
              <c:layout>
                <c:manualLayout>
                  <c:x val="0.69005542976196654"/>
                  <c:y val="-0.12718418088675201"/>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8FFB-4036-9C9F-5537A86DFCEB}"/>
                </c:ext>
              </c:extLst>
            </c:dLbl>
            <c:dLbl>
              <c:idx val="1"/>
              <c:layout>
                <c:manualLayout>
                  <c:x val="0.65828905989787667"/>
                  <c:y val="-0.47648720495089075"/>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66629704496577E-2"/>
                      <c:h val="5.3673522513843067E-2"/>
                    </c:manualLayout>
                  </c15:layout>
                  <c15:dlblFieldTable/>
                  <c15:showDataLabelsRange val="0"/>
                </c:ext>
                <c:ext xmlns:c16="http://schemas.microsoft.com/office/drawing/2014/chart" uri="{C3380CC4-5D6E-409C-BE32-E72D297353CC}">
                  <c16:uniqueId val="{00000065-8FFB-4036-9C9F-5537A86DFCEB}"/>
                </c:ext>
              </c:extLst>
            </c:dLbl>
            <c:dLbl>
              <c:idx val="2"/>
              <c:layout>
                <c:manualLayout>
                  <c:x val="0.64144058071236565"/>
                  <c:y val="-0.25854946046432775"/>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8FFB-4036-9C9F-5537A86DFCEB}"/>
                </c:ext>
              </c:extLst>
            </c:dLbl>
            <c:dLbl>
              <c:idx val="3"/>
              <c:layout>
                <c:manualLayout>
                  <c:x val="0.62563704790396291"/>
                  <c:y val="-0.27147681994889256"/>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267265113654E-2"/>
                      <c:h val="4.5982590332720237E-2"/>
                    </c:manualLayout>
                  </c15:layout>
                  <c15:dlblFieldTable/>
                  <c15:showDataLabelsRange val="0"/>
                </c:ext>
                <c:ext xmlns:c16="http://schemas.microsoft.com/office/drawing/2014/chart" uri="{C3380CC4-5D6E-409C-BE32-E72D297353CC}">
                  <c16:uniqueId val="{00000067-8FFB-4036-9C9F-5537A86DFCEB}"/>
                </c:ext>
              </c:extLst>
            </c:dLbl>
            <c:dLbl>
              <c:idx val="4"/>
              <c:layout>
                <c:manualLayout>
                  <c:x val="0.61022027792191913"/>
                  <c:y val="-0.13420238340337406"/>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8FFB-4036-9C9F-5537A86DFCEB}"/>
                </c:ext>
              </c:extLst>
            </c:dLbl>
            <c:dLbl>
              <c:idx val="5"/>
              <c:layout>
                <c:manualLayout>
                  <c:x val="0.57805580351824115"/>
                  <c:y val="0.14589898390476075"/>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5983150168133094E-2"/>
                      <c:h val="4.2071368882537451E-2"/>
                    </c:manualLayout>
                  </c15:layout>
                  <c15:dlblFieldTable/>
                  <c15:showDataLabelsRange val="0"/>
                </c:ext>
                <c:ext xmlns:c16="http://schemas.microsoft.com/office/drawing/2014/chart" uri="{C3380CC4-5D6E-409C-BE32-E72D297353CC}">
                  <c16:uniqueId val="{00000069-8FFB-4036-9C9F-5537A86DFCEB}"/>
                </c:ext>
              </c:extLst>
            </c:dLbl>
            <c:dLbl>
              <c:idx val="6"/>
              <c:layout>
                <c:manualLayout>
                  <c:x val="0.57153832442939456"/>
                  <c:y val="0.54338766031657604"/>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8FFB-4036-9C9F-5537A86DFCEB}"/>
                </c:ext>
              </c:extLst>
            </c:dLbl>
            <c:dLbl>
              <c:idx val="7"/>
              <c:layout>
                <c:manualLayout>
                  <c:x val="0.55786266350666414"/>
                  <c:y val="0.15492379285705635"/>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8FFB-4036-9C9F-5537A86DFCEB}"/>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FFB-4036-9C9F-5537A86DFCEB}"/>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'3.Allocated_CO2-Sector'!$AA$141:$BC$141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'3.Allocated_CO2-Sector'!$BE$169:$BE$176</c:f>
              <c:numCache>
                <c:formatCode>#,##0.0%;[Red]\-#,##0.0%</c:formatCode>
                <c:ptCount val="8"/>
                <c:pt idx="0">
                  <c:v>-0.22711981332837494</c:v>
                </c:pt>
                <c:pt idx="1">
                  <c:v>-0.23311632602390553</c:v>
                </c:pt>
                <c:pt idx="2">
                  <c:v>-0.17601719869775012</c:v>
                </c:pt>
                <c:pt idx="3">
                  <c:v>-0.23229578319018007</c:v>
                </c:pt>
                <c:pt idx="4">
                  <c:v>-0.19794797578410295</c:v>
                </c:pt>
                <c:pt idx="5">
                  <c:v>-0.12739372450785003</c:v>
                </c:pt>
                <c:pt idx="6">
                  <c:v>3.9569996221281434E-2</c:v>
                </c:pt>
                <c:pt idx="7">
                  <c:v>-0.17785628531899544</c:v>
                </c:pt>
              </c:numCache>
            </c:numRef>
          </c:val>
          <c:smooth val="0"/>
          <c:extLst>
            <c:ext xmlns:c16="http://schemas.microsoft.com/office/drawing/2014/chart" uri="{C3380CC4-5D6E-409C-BE32-E72D297353CC}">
              <c16:uniqueId val="{0000006D-8FFB-4036-9C9F-5537A86DFCEB}"/>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strRef>
              <c:f>'リンク切公表時非表示（グラフの添え物）'!$CA$26</c:f>
              <c:strCache>
                <c:ptCount val="1"/>
                <c:pt idx="0">
                  <c:v>2020年度</c:v>
                </c:pt>
              </c:strCache>
            </c:strRef>
          </c:tx>
          <c:dPt>
            <c:idx val="0"/>
            <c:bubble3D val="0"/>
            <c:spPr>
              <a:noFill/>
              <a:ln>
                <a:noFill/>
              </a:ln>
              <a:effectLst/>
            </c:spPr>
            <c:extLst>
              <c:ext xmlns:c16="http://schemas.microsoft.com/office/drawing/2014/chart" uri="{C3380CC4-5D6E-409C-BE32-E72D297353CC}">
                <c16:uniqueId val="{00000001-1AE1-4A49-9191-58B9114CB879}"/>
              </c:ext>
            </c:extLst>
          </c:dPt>
          <c:dPt>
            <c:idx val="1"/>
            <c:bubble3D val="0"/>
            <c:spPr>
              <a:noFill/>
              <a:ln>
                <a:noFill/>
              </a:ln>
              <a:effectLst/>
            </c:spPr>
            <c:extLst>
              <c:ext xmlns:c16="http://schemas.microsoft.com/office/drawing/2014/chart" uri="{C3380CC4-5D6E-409C-BE32-E72D297353CC}">
                <c16:uniqueId val="{00000023-932F-4995-9CAF-7ABA64A6D553}"/>
              </c:ext>
            </c:extLst>
          </c:dPt>
          <c:dLbls>
            <c:dLbl>
              <c:idx val="0"/>
              <c:layout>
                <c:manualLayout>
                  <c:x val="-7.1896684656900991E-3"/>
                  <c:y val="-8.4926757762489938E-2"/>
                </c:manualLayout>
              </c:layout>
              <c:tx>
                <c:rich>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r>
                      <a:rPr lang="ja-JP" altLang="en-US"/>
                      <a:t>    </a:t>
                    </a:r>
                    <a:fld id="{ECAB0CB1-FB32-4999-892A-ECF5B2B14334}" type="SERIESNAME">
                      <a:rPr lang="ja-JP" altLang="en-US" sz="1300"/>
                      <a:pPr algn="ctr">
                        <a:defRPr sz="1400"/>
                      </a:pPr>
                      <a:t>[系列名]</a:t>
                    </a:fld>
                    <a:r>
                      <a:rPr lang="en-US" altLang="ja-JP" sz="1300" baseline="0"/>
                      <a:t>
 </a:t>
                    </a:r>
                    <a:fld id="{8B9A5DED-01C3-4D3E-9D7C-C13A431BE034}" type="VALUE">
                      <a:rPr lang="ja-JP" altLang="en-US" sz="1300" baseline="0"/>
                      <a:pPr algn="ctr">
                        <a:defRPr sz="1400"/>
                      </a:pPr>
                      <a:t>[値]</a:t>
                    </a:fld>
                    <a:endParaRPr lang="en-US" altLang="ja-JP" sz="1300" baseline="0"/>
                  </a:p>
                </c:rich>
              </c:tx>
              <c:spPr>
                <a:noFill/>
                <a:ln>
                  <a:noFill/>
                </a:ln>
                <a:effectLst/>
              </c:spPr>
              <c:txPr>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0076040863531224"/>
                      <c:h val="0.11638744507171847"/>
                    </c:manualLayout>
                  </c15:layout>
                  <c15:dlblFieldTable/>
                  <c15:showDataLabelsRange val="0"/>
                </c:ext>
                <c:ext xmlns:c16="http://schemas.microsoft.com/office/drawing/2014/chart" uri="{C3380CC4-5D6E-409C-BE32-E72D297353CC}">
                  <c16:uniqueId val="{00000001-1AE1-4A49-9191-58B9114CB879}"/>
                </c:ext>
              </c:extLst>
            </c:dLbl>
            <c:dLbl>
              <c:idx val="1"/>
              <c:layout>
                <c:manualLayout>
                  <c:x val="5.7526985350809558E-2"/>
                  <c:y val="-6.769166712128879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6482093292212799"/>
                      <c:h val="6.6364379530675283E-2"/>
                    </c:manualLayout>
                  </c15:layout>
                </c:ext>
                <c:ext xmlns:c16="http://schemas.microsoft.com/office/drawing/2014/chart" uri="{C3380CC4-5D6E-409C-BE32-E72D297353CC}">
                  <c16:uniqueId val="{00000023-932F-4995-9CAF-7ABA64A6D5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'リンク切公表時非表示（グラフの添え物）'!$CA$28</c:f>
              <c:numCache>
                <c:formatCode>##"億"#,###"万トン"</c:formatCode>
                <c:ptCount val="1"/>
                <c:pt idx="0">
                  <c:v>104400</c:v>
                </c:pt>
              </c:numCache>
            </c:numRef>
          </c:val>
          <c:extLst>
            <c:ext xmlns:c16="http://schemas.microsoft.com/office/drawing/2014/chart" uri="{C3380CC4-5D6E-409C-BE32-E72D297353CC}">
              <c16:uniqueId val="{00000002-1AE1-4A49-9191-58B9114CB879}"/>
            </c:ext>
          </c:extLst>
        </c:ser>
        <c:ser>
          <c:idx val="0"/>
          <c:order val="1"/>
          <c:tx>
            <c:strRef>
              <c:f>'4.CO2-Share'!$C$4</c:f>
              <c:strCache>
                <c:ptCount val="1"/>
                <c:pt idx="0">
                  <c:v>■【電気・熱配分前】</c:v>
                </c:pt>
              </c:strCache>
            </c:strRef>
          </c:tx>
          <c:spPr>
            <a:ln>
              <a:solidFill>
                <a:schemeClr val="tx1"/>
              </a:solidFill>
            </a:ln>
          </c:spPr>
          <c:dPt>
            <c:idx val="0"/>
            <c:bubble3D val="0"/>
            <c:spPr>
              <a:solidFill>
                <a:schemeClr val="accent1"/>
              </a:solidFill>
              <a:ln>
                <a:solidFill>
                  <a:schemeClr val="tx1"/>
                </a:solidFill>
              </a:ln>
              <a:effectLst/>
            </c:spPr>
            <c:extLst>
              <c:ext xmlns:c16="http://schemas.microsoft.com/office/drawing/2014/chart" uri="{C3380CC4-5D6E-409C-BE32-E72D297353CC}">
                <c16:uniqueId val="{00000004-1AE1-4A49-9191-58B9114CB879}"/>
              </c:ext>
            </c:extLst>
          </c:dPt>
          <c:dPt>
            <c:idx val="1"/>
            <c:bubble3D val="0"/>
            <c:spPr>
              <a:solidFill>
                <a:schemeClr val="accent2"/>
              </a:solidFill>
              <a:ln>
                <a:solidFill>
                  <a:schemeClr val="tx1"/>
                </a:solidFill>
              </a:ln>
              <a:effectLst/>
            </c:spPr>
            <c:extLst>
              <c:ext xmlns:c16="http://schemas.microsoft.com/office/drawing/2014/chart" uri="{C3380CC4-5D6E-409C-BE32-E72D297353CC}">
                <c16:uniqueId val="{00000006-1AE1-4A49-9191-58B9114CB879}"/>
              </c:ext>
            </c:extLst>
          </c:dPt>
          <c:dPt>
            <c:idx val="2"/>
            <c:bubble3D val="0"/>
            <c:spPr>
              <a:solidFill>
                <a:schemeClr val="accent3"/>
              </a:solidFill>
              <a:ln>
                <a:solidFill>
                  <a:schemeClr val="tx1"/>
                </a:solidFill>
              </a:ln>
              <a:effectLst/>
            </c:spPr>
            <c:extLst>
              <c:ext xmlns:c16="http://schemas.microsoft.com/office/drawing/2014/chart" uri="{C3380CC4-5D6E-409C-BE32-E72D297353CC}">
                <c16:uniqueId val="{00000008-1AE1-4A49-9191-58B9114CB879}"/>
              </c:ext>
            </c:extLst>
          </c:dPt>
          <c:dPt>
            <c:idx val="3"/>
            <c:bubble3D val="0"/>
            <c:spPr>
              <a:solidFill>
                <a:schemeClr val="accent4"/>
              </a:solidFill>
              <a:ln>
                <a:solidFill>
                  <a:schemeClr val="tx1"/>
                </a:solidFill>
              </a:ln>
              <a:effectLst/>
            </c:spPr>
            <c:extLst>
              <c:ext xmlns:c16="http://schemas.microsoft.com/office/drawing/2014/chart" uri="{C3380CC4-5D6E-409C-BE32-E72D297353CC}">
                <c16:uniqueId val="{0000000A-1AE1-4A49-9191-58B9114CB879}"/>
              </c:ext>
            </c:extLst>
          </c:dPt>
          <c:dPt>
            <c:idx val="4"/>
            <c:bubble3D val="0"/>
            <c:spPr>
              <a:solidFill>
                <a:schemeClr val="accent5"/>
              </a:solidFill>
              <a:ln>
                <a:solidFill>
                  <a:schemeClr val="tx1"/>
                </a:solidFill>
              </a:ln>
              <a:effectLst/>
            </c:spPr>
            <c:extLst>
              <c:ext xmlns:c16="http://schemas.microsoft.com/office/drawing/2014/chart" uri="{C3380CC4-5D6E-409C-BE32-E72D297353CC}">
                <c16:uniqueId val="{0000000C-1AE1-4A49-9191-58B9114CB879}"/>
              </c:ext>
            </c:extLst>
          </c:dPt>
          <c:dPt>
            <c:idx val="5"/>
            <c:bubble3D val="0"/>
            <c:spPr>
              <a:solidFill>
                <a:schemeClr val="accent6"/>
              </a:solidFill>
              <a:ln>
                <a:solidFill>
                  <a:schemeClr val="tx1"/>
                </a:solidFill>
              </a:ln>
              <a:effectLst/>
            </c:spPr>
            <c:extLst>
              <c:ext xmlns:c16="http://schemas.microsoft.com/office/drawing/2014/chart" uri="{C3380CC4-5D6E-409C-BE32-E72D297353CC}">
                <c16:uniqueId val="{0000000E-1AE1-4A49-9191-58B9114CB879}"/>
              </c:ext>
            </c:extLst>
          </c:dPt>
          <c:dPt>
            <c:idx val="6"/>
            <c:bubble3D val="0"/>
            <c:spPr>
              <a:solidFill>
                <a:schemeClr val="accent1">
                  <a:lumMod val="60000"/>
                </a:schemeClr>
              </a:solidFill>
              <a:ln>
                <a:solidFill>
                  <a:schemeClr val="tx1"/>
                </a:solidFill>
              </a:ln>
              <a:effectLst/>
            </c:spPr>
            <c:extLst>
              <c:ext xmlns:c16="http://schemas.microsoft.com/office/drawing/2014/chart" uri="{C3380CC4-5D6E-409C-BE32-E72D297353CC}">
                <c16:uniqueId val="{00000011-1AE1-4A49-9191-58B9114CB879}"/>
              </c:ext>
            </c:extLst>
          </c:dPt>
          <c:dPt>
            <c:idx val="7"/>
            <c:bubble3D val="0"/>
            <c:spPr>
              <a:solidFill>
                <a:schemeClr val="accent2">
                  <a:lumMod val="60000"/>
                </a:schemeClr>
              </a:solidFill>
              <a:ln>
                <a:solidFill>
                  <a:schemeClr val="tx1"/>
                </a:solidFill>
              </a:ln>
              <a:effectLst/>
            </c:spPr>
            <c:extLst>
              <c:ext xmlns:c16="http://schemas.microsoft.com/office/drawing/2014/chart" uri="{C3380CC4-5D6E-409C-BE32-E72D297353CC}">
                <c16:uniqueId val="{00000010-1AE1-4A49-9191-58B9114CB879}"/>
              </c:ext>
            </c:extLst>
          </c:dPt>
          <c:dLbls>
            <c:dLbl>
              <c:idx val="0"/>
              <c:layout>
                <c:manualLayout>
                  <c:x val="9.9287586738627517E-2"/>
                  <c:y val="-0.322805748012256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AE1-4A49-9191-58B9114CB879}"/>
                </c:ext>
              </c:extLst>
            </c:dLbl>
            <c:dLbl>
              <c:idx val="1"/>
              <c:layout>
                <c:manualLayout>
                  <c:x val="0.37967174248265229"/>
                  <c:y val="-0.1854885452990713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AE1-4A49-9191-58B9114CB879}"/>
                </c:ext>
              </c:extLst>
            </c:dLbl>
            <c:dLbl>
              <c:idx val="2"/>
              <c:layout>
                <c:manualLayout>
                  <c:x val="0.1541472629144178"/>
                  <c:y val="0.4122279347844035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AE1-4A49-9191-58B9114CB879}"/>
                </c:ext>
              </c:extLst>
            </c:dLbl>
            <c:dLbl>
              <c:idx val="3"/>
              <c:layout>
                <c:manualLayout>
                  <c:x val="-0.26442627216653819"/>
                  <c:y val="0.36381370902051818"/>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9.1213132499145463E-2"/>
                      <c:h val="4.4475501669121099E-2"/>
                    </c:manualLayout>
                  </c15:layout>
                </c:ext>
                <c:ext xmlns:c16="http://schemas.microsoft.com/office/drawing/2014/chart" uri="{C3380CC4-5D6E-409C-BE32-E72D297353CC}">
                  <c16:uniqueId val="{0000000A-1AE1-4A49-9191-58B9114CB879}"/>
                </c:ext>
              </c:extLst>
            </c:dLbl>
            <c:dLbl>
              <c:idx val="4"/>
              <c:layout>
                <c:manualLayout>
                  <c:x val="-0.2778947571318427"/>
                  <c:y val="7.735996436598607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3319969159599078E-2"/>
                      <c:h val="4.4875279906140909E-2"/>
                    </c:manualLayout>
                  </c15:layout>
                </c:ext>
                <c:ext xmlns:c16="http://schemas.microsoft.com/office/drawing/2014/chart" uri="{C3380CC4-5D6E-409C-BE32-E72D297353CC}">
                  <c16:uniqueId val="{0000000C-1AE1-4A49-9191-58B9114CB879}"/>
                </c:ext>
              </c:extLst>
            </c:dLbl>
            <c:dLbl>
              <c:idx val="5"/>
              <c:layout>
                <c:manualLayout>
                  <c:x val="-0.34360774865073246"/>
                  <c:y val="-4.4156140858029817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7570613279128E-2"/>
                      <c:h val="2.9401586070775459E-2"/>
                    </c:manualLayout>
                  </c15:layout>
                </c:ext>
                <c:ext xmlns:c16="http://schemas.microsoft.com/office/drawing/2014/chart" uri="{C3380CC4-5D6E-409C-BE32-E72D297353CC}">
                  <c16:uniqueId val="{0000000E-1AE1-4A49-9191-58B9114CB879}"/>
                </c:ext>
              </c:extLst>
            </c:dLbl>
            <c:dLbl>
              <c:idx val="6"/>
              <c:layout>
                <c:manualLayout>
                  <c:x val="-0.20837625289128758"/>
                  <c:y val="-0.191234759968922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AE1-4A49-9191-58B9114CB879}"/>
                </c:ext>
              </c:extLst>
            </c:dLbl>
            <c:dLbl>
              <c:idx val="7"/>
              <c:layout>
                <c:manualLayout>
                  <c:x val="-2.690034695451041E-2"/>
                  <c:y val="-0.222650716641239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AE1-4A49-9191-58B9114CB879}"/>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'4.CO2-Share'!$G$6:$G$13</c:f>
              <c:numCache>
                <c:formatCode>0.0%</c:formatCode>
                <c:ptCount val="8"/>
                <c:pt idx="0">
                  <c:v>0.40444252438210326</c:v>
                </c:pt>
                <c:pt idx="1">
                  <c:v>0.24325051974643558</c:v>
                </c:pt>
                <c:pt idx="2">
                  <c:v>0.16991753718658792</c:v>
                </c:pt>
                <c:pt idx="3">
                  <c:v>5.540895538227459E-2</c:v>
                </c:pt>
                <c:pt idx="4">
                  <c:v>5.3445404165298381E-2</c:v>
                </c:pt>
                <c:pt idx="5">
                  <c:v>4.0939419339804446E-2</c:v>
                </c:pt>
                <c:pt idx="6">
                  <c:v>2.9770180581078824E-2</c:v>
                </c:pt>
                <c:pt idx="7">
                  <c:v>2.825459216416817E-3</c:v>
                </c:pt>
              </c:numCache>
            </c:numRef>
          </c:val>
          <c:extLst>
            <c:ext xmlns:c16="http://schemas.microsoft.com/office/drawing/2014/chart" uri="{C3380CC4-5D6E-409C-BE32-E72D297353CC}">
              <c16:uniqueId val="{00000012-1AE1-4A49-9191-58B9114CB879}"/>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4-1AE1-4A49-9191-58B9114CB8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6-1AE1-4A49-9191-58B9114CB8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8-1AE1-4A49-9191-58B9114CB8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A-1AE1-4A49-9191-58B9114CB8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C-1AE1-4A49-9191-58B9114CB8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E-1AE1-4A49-9191-58B9114CB8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1-1AE1-4A49-9191-58B9114CB8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20-1AE1-4A49-9191-58B9114CB879}"/>
              </c:ext>
            </c:extLst>
          </c:dPt>
          <c:dLbls>
            <c:dLbl>
              <c:idx val="0"/>
              <c:layout>
                <c:manualLayout>
                  <c:x val="0.20609289769521963"/>
                  <c:y val="-0.195209806374425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679410489091809"/>
                      <c:h val="0.12831214111859449"/>
                    </c:manualLayout>
                  </c15:layout>
                </c:ext>
                <c:ext xmlns:c16="http://schemas.microsoft.com/office/drawing/2014/chart" uri="{C3380CC4-5D6E-409C-BE32-E72D297353CC}">
                  <c16:uniqueId val="{00000014-1AE1-4A49-9191-58B9114CB879}"/>
                </c:ext>
              </c:extLst>
            </c:dLbl>
            <c:dLbl>
              <c:idx val="1"/>
              <c:layout>
                <c:manualLayout>
                  <c:x val="0.13033531454994821"/>
                  <c:y val="-6.345522206941185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198622024014496"/>
                      <c:h val="0.12510106617750602"/>
                    </c:manualLayout>
                  </c15:layout>
                </c:ext>
                <c:ext xmlns:c16="http://schemas.microsoft.com/office/drawing/2014/chart" uri="{C3380CC4-5D6E-409C-BE32-E72D297353CC}">
                  <c16:uniqueId val="{00000016-1AE1-4A49-9191-58B9114CB879}"/>
                </c:ext>
              </c:extLst>
            </c:dLbl>
            <c:dLbl>
              <c:idx val="2"/>
              <c:layout>
                <c:manualLayout>
                  <c:x val="-3.3783681498800676E-3"/>
                  <c:y val="0.123458031496409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2688112670427488"/>
                      <c:h val="0.11736672303818831"/>
                    </c:manualLayout>
                  </c15:layout>
                </c:ext>
                <c:ext xmlns:c16="http://schemas.microsoft.com/office/drawing/2014/chart" uri="{C3380CC4-5D6E-409C-BE32-E72D297353CC}">
                  <c16:uniqueId val="{00000018-1AE1-4A49-9191-58B9114CB879}"/>
                </c:ext>
              </c:extLst>
            </c:dLbl>
            <c:dLbl>
              <c:idx val="3"/>
              <c:layout>
                <c:manualLayout>
                  <c:x val="-0.19752235929067077"/>
                  <c:y val="9.27896303514510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911333847340016"/>
                      <c:h val="0.19432493630587225"/>
                    </c:manualLayout>
                  </c15:layout>
                </c:ext>
                <c:ext xmlns:c16="http://schemas.microsoft.com/office/drawing/2014/chart" uri="{C3380CC4-5D6E-409C-BE32-E72D297353CC}">
                  <c16:uniqueId val="{0000001A-1AE1-4A49-9191-58B9114CB879}"/>
                </c:ext>
              </c:extLst>
            </c:dLbl>
            <c:dLbl>
              <c:idx val="4"/>
              <c:layout>
                <c:manualLayout>
                  <c:x val="-0.18970855821125673"/>
                  <c:y val="2.92968950040267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523323053199691"/>
                      <c:h val="8.3750383816037527E-2"/>
                    </c:manualLayout>
                  </c15:layout>
                </c:ext>
                <c:ext xmlns:c16="http://schemas.microsoft.com/office/drawing/2014/chart" uri="{C3380CC4-5D6E-409C-BE32-E72D297353CC}">
                  <c16:uniqueId val="{0000001C-1AE1-4A49-9191-58B9114CB879}"/>
                </c:ext>
              </c:extLst>
            </c:dLbl>
            <c:dLbl>
              <c:idx val="5"/>
              <c:layout>
                <c:manualLayout>
                  <c:x val="-0.36213849283010968"/>
                  <c:y val="-2.72085261149002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4853515425424414"/>
                      <c:h val="0.12160307116909844"/>
                    </c:manualLayout>
                  </c15:layout>
                </c:ext>
                <c:ext xmlns:c16="http://schemas.microsoft.com/office/drawing/2014/chart" uri="{C3380CC4-5D6E-409C-BE32-E72D297353CC}">
                  <c16:uniqueId val="{0000001E-1AE1-4A49-9191-58B9114CB879}"/>
                </c:ext>
              </c:extLst>
            </c:dLbl>
            <c:dLbl>
              <c:idx val="6"/>
              <c:layout>
                <c:manualLayout>
                  <c:x val="-0.2010437548188127"/>
                  <c:y val="-0.18308688633589823"/>
                </c:manualLayout>
              </c:layout>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3647918272937548"/>
                      <c:h val="0.11968162655645372"/>
                    </c:manualLayout>
                  </c15:layout>
                </c:ext>
                <c:ext xmlns:c16="http://schemas.microsoft.com/office/drawing/2014/chart" uri="{C3380CC4-5D6E-409C-BE32-E72D297353CC}">
                  <c16:uniqueId val="{00000021-1AE1-4A49-9191-58B9114CB879}"/>
                </c:ext>
              </c:extLst>
            </c:dLbl>
            <c:dLbl>
              <c:idx val="7"/>
              <c:layout>
                <c:manualLayout>
                  <c:x val="-2.1525595459875226E-2"/>
                  <c:y val="-0.19305176066280255"/>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62941892862578"/>
                      <c:h val="0.14939856760612916"/>
                    </c:manualLayout>
                  </c15:layout>
                </c:ext>
                <c:ext xmlns:c16="http://schemas.microsoft.com/office/drawing/2014/chart" uri="{C3380CC4-5D6E-409C-BE32-E72D297353CC}">
                  <c16:uniqueId val="{00000020-1AE1-4A49-9191-58B9114CB879}"/>
                </c:ext>
              </c:extLst>
            </c:dLbl>
            <c:dLbl>
              <c:idx val="8"/>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E1-4A49-9191-58B9114CB8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'4.CO2-Share'!$G$19:$G$26</c:f>
              <c:numCache>
                <c:formatCode>0.0%</c:formatCode>
                <c:ptCount val="8"/>
                <c:pt idx="0">
                  <c:v>7.5121170628914422E-2</c:v>
                </c:pt>
                <c:pt idx="1">
                  <c:v>0.3404888912896431</c:v>
                </c:pt>
                <c:pt idx="2">
                  <c:v>0.17695382442700561</c:v>
                </c:pt>
                <c:pt idx="3">
                  <c:v>0.1744476755231695</c:v>
                </c:pt>
                <c:pt idx="4">
                  <c:v>0.15945337899396711</c:v>
                </c:pt>
                <c:pt idx="5">
                  <c:v>4.0939419339804446E-2</c:v>
                </c:pt>
                <c:pt idx="6">
                  <c:v>2.9770180581078824E-2</c:v>
                </c:pt>
                <c:pt idx="7">
                  <c:v>2.825459216416817E-3</c:v>
                </c:pt>
              </c:numCache>
            </c:numRef>
          </c:val>
          <c:extLst>
            <c:ext xmlns:c16="http://schemas.microsoft.com/office/drawing/2014/chart" uri="{C3380CC4-5D6E-409C-BE32-E72D297353CC}">
              <c16:uniqueId val="{00000023-1AE1-4A49-9191-58B9114CB8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'リンク切公表時非表示（グラフの添え物）'!$AX$26</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7471-4EA4-955E-42347305E935}"/>
              </c:ext>
            </c:extLst>
          </c:dPt>
          <c:dLbls>
            <c:dLbl>
              <c:idx val="0"/>
              <c:layout>
                <c:manualLayout>
                  <c:x val="1.1583621461291398E-3"/>
                  <c:y val="-7.4809689193353124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5C638052-DE45-49CF-91FB-90412CD47BAE}" type="SERIESNAME">
                      <a:rPr lang="ja-JP" altLang="en-US" sz="1300"/>
                      <a:pPr>
                        <a:defRPr sz="1400"/>
                      </a:pPr>
                      <a:t>[系列名]</a:t>
                    </a:fld>
                    <a:r>
                      <a:rPr lang="ja-JP" altLang="en-US" sz="1300" baseline="0"/>
                      <a:t>
</a:t>
                    </a:r>
                    <a:fld id="{1338F021-9348-4AB4-90F8-0775D609D437}" type="VALUE">
                      <a:rPr lang="ja-JP" altLang="en-US" sz="1300" baseline="0"/>
                      <a:pPr>
                        <a:defRPr sz="1400"/>
                      </a:pPr>
                      <a:t>[値]</a:t>
                    </a:fld>
                    <a:endParaRPr lang="ja-JP" altLang="en-US" sz="1300" baseline="0"/>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15:dlblFieldTable/>
                  <c15:showDataLabelsRange val="0"/>
                </c:ext>
                <c:ext xmlns:c16="http://schemas.microsoft.com/office/drawing/2014/chart" uri="{C3380CC4-5D6E-409C-BE32-E72D297353CC}">
                  <c16:uniqueId val="{00000000-7471-4EA4-955E-42347305E93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'リンク切公表時非表示（グラフの添え物）'!$AX$28</c:f>
              <c:numCache>
                <c:formatCode>##"億"#,###"万トン"</c:formatCode>
                <c:ptCount val="1"/>
                <c:pt idx="0">
                  <c:v>131800</c:v>
                </c:pt>
              </c:numCache>
            </c:numRef>
          </c:val>
          <c:extLst>
            <c:ext xmlns:c16="http://schemas.microsoft.com/office/drawing/2014/chart" uri="{C3380CC4-5D6E-409C-BE32-E72D297353CC}">
              <c16:uniqueId val="{00000001-7471-4EA4-955E-42347305E935}"/>
            </c:ext>
          </c:extLst>
        </c:ser>
        <c:ser>
          <c:idx val="0"/>
          <c:order val="1"/>
          <c:tx>
            <c:strRef>
              <c:f>'4.CO2-Share'!$C$4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7471-4EA4-955E-42347305E935}"/>
              </c:ext>
            </c:extLst>
          </c:dPt>
          <c:dLbls>
            <c:dLbl>
              <c:idx val="0"/>
              <c:layout>
                <c:manualLayout>
                  <c:x val="0.17634308580655336"/>
                  <c:y val="-0.1732080091639429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71-4EA4-955E-42347305E935}"/>
                </c:ext>
              </c:extLst>
            </c:dLbl>
            <c:dLbl>
              <c:idx val="1"/>
              <c:layout>
                <c:manualLayout>
                  <c:x val="0.38321018422638359"/>
                  <c:y val="-5.47004502978905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471-4EA4-955E-42347305E935}"/>
                </c:ext>
              </c:extLst>
            </c:dLbl>
            <c:dLbl>
              <c:idx val="2"/>
              <c:layout>
                <c:manualLayout>
                  <c:x val="2.2477819997542867E-2"/>
                  <c:y val="0.377665723110715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71-4EA4-955E-42347305E935}"/>
                </c:ext>
              </c:extLst>
            </c:dLbl>
            <c:dLbl>
              <c:idx val="3"/>
              <c:layout>
                <c:manualLayout>
                  <c:x val="-0.23951404367844334"/>
                  <c:y val="0.314184835796943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71-4EA4-955E-42347305E935}"/>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71-4EA4-955E-42347305E935}"/>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7471-4EA4-955E-42347305E935}"/>
                </c:ext>
              </c:extLst>
            </c:dLbl>
            <c:dLbl>
              <c:idx val="6"/>
              <c:layout>
                <c:manualLayout>
                  <c:x val="-0.26707337727100994"/>
                  <c:y val="-0.175531521926197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7471-4EA4-955E-42347305E935}"/>
                </c:ext>
              </c:extLst>
            </c:dLbl>
            <c:dLbl>
              <c:idx val="7"/>
              <c:layout>
                <c:manualLayout>
                  <c:x val="-2.0035587781021876E-2"/>
                  <c:y val="-0.19453440148427367"/>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7471-4EA4-955E-42347305E935}"/>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'4.CO2-Share'!$E$6:$E$13</c:f>
              <c:numCache>
                <c:formatCode>0.0%</c:formatCode>
                <c:ptCount val="8"/>
                <c:pt idx="0">
                  <c:v>0.39938780035738952</c:v>
                </c:pt>
                <c:pt idx="1">
                  <c:v>0.25051324207501713</c:v>
                </c:pt>
                <c:pt idx="2">
                  <c:v>0.16302614499865611</c:v>
                </c:pt>
                <c:pt idx="3">
                  <c:v>7.8716770449962475E-2</c:v>
                </c:pt>
                <c:pt idx="4">
                  <c:v>4.5770138668500271E-2</c:v>
                </c:pt>
                <c:pt idx="5">
                  <c:v>3.7173027905471959E-2</c:v>
                </c:pt>
                <c:pt idx="6">
                  <c:v>2.2689886506500952E-2</c:v>
                </c:pt>
                <c:pt idx="7">
                  <c:v>2.722989038501847E-3</c:v>
                </c:pt>
              </c:numCache>
            </c:numRef>
          </c:val>
          <c:extLst>
            <c:ext xmlns:c16="http://schemas.microsoft.com/office/drawing/2014/chart" uri="{C3380CC4-5D6E-409C-BE32-E72D297353CC}">
              <c16:uniqueId val="{00000011-7471-4EA4-955E-42347305E935}"/>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7471-4EA4-955E-42347305E935}"/>
              </c:ext>
            </c:extLst>
          </c:dPt>
          <c:dLbls>
            <c:dLbl>
              <c:idx val="0"/>
              <c:layout>
                <c:manualLayout>
                  <c:x val="0.27829410304320518"/>
                  <c:y val="-5.467372739593353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13-7471-4EA4-955E-42347305E935}"/>
                </c:ext>
              </c:extLst>
            </c:dLbl>
            <c:dLbl>
              <c:idx val="1"/>
              <c:layout>
                <c:manualLayout>
                  <c:x val="0.14470116005538208"/>
                  <c:y val="4.291485018816708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7621796841"/>
                      <c:h val="0.13768834089709242"/>
                    </c:manualLayout>
                  </c15:layout>
                </c:ext>
                <c:ext xmlns:c16="http://schemas.microsoft.com/office/drawing/2014/chart" uri="{C3380CC4-5D6E-409C-BE32-E72D297353CC}">
                  <c16:uniqueId val="{00000015-7471-4EA4-955E-42347305E935}"/>
                </c:ext>
              </c:extLst>
            </c:dLbl>
            <c:dLbl>
              <c:idx val="2"/>
              <c:layout>
                <c:manualLayout>
                  <c:x val="-0.1122199893524288"/>
                  <c:y val="0.100495844246737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204473588758037"/>
                      <c:h val="0.12370820503739484"/>
                    </c:manualLayout>
                  </c15:layout>
                </c:ext>
                <c:ext xmlns:c16="http://schemas.microsoft.com/office/drawing/2014/chart" uri="{C3380CC4-5D6E-409C-BE32-E72D297353CC}">
                  <c16:uniqueId val="{00000017-7471-4EA4-955E-42347305E935}"/>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7471-4EA4-955E-42347305E935}"/>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7471-4EA4-955E-42347305E935}"/>
                </c:ext>
              </c:extLst>
            </c:dLbl>
            <c:dLbl>
              <c:idx val="5"/>
              <c:layout>
                <c:manualLayout>
                  <c:x val="-0.27287530507536084"/>
                  <c:y val="-1.771330039149483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7471-4EA4-955E-42347305E935}"/>
                </c:ext>
              </c:extLst>
            </c:dLbl>
            <c:dLbl>
              <c:idx val="6"/>
              <c:layout>
                <c:manualLayout>
                  <c:x val="-0.26157227135013544"/>
                  <c:y val="-0.172126003752660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872738760934356"/>
                      <c:h val="0.11844113486490003"/>
                    </c:manualLayout>
                  </c15:layout>
                </c:ext>
                <c:ext xmlns:c16="http://schemas.microsoft.com/office/drawing/2014/chart" uri="{C3380CC4-5D6E-409C-BE32-E72D297353CC}">
                  <c16:uniqueId val="{00000020-7471-4EA4-955E-42347305E935}"/>
                </c:ext>
              </c:extLst>
            </c:dLbl>
            <c:dLbl>
              <c:idx val="7"/>
              <c:layout>
                <c:manualLayout>
                  <c:x val="-1.7845104320912679E-2"/>
                  <c:y val="-0.16901834350458178"/>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1834681475970105"/>
                      <c:h val="0.13527227774722853"/>
                    </c:manualLayout>
                  </c15:layout>
                </c:ext>
                <c:ext xmlns:c16="http://schemas.microsoft.com/office/drawing/2014/chart" uri="{C3380CC4-5D6E-409C-BE32-E72D297353CC}">
                  <c16:uniqueId val="{0000001F-7471-4EA4-955E-42347305E935}"/>
                </c:ext>
              </c:extLst>
            </c:dLbl>
            <c:dLbl>
              <c:idx val="8"/>
              <c:delete val="1"/>
              <c:extLst>
                <c:ext xmlns:c15="http://schemas.microsoft.com/office/drawing/2012/chart" uri="{CE6537A1-D6FC-4f65-9D91-7224C49458BB}"/>
                <c:ext xmlns:c16="http://schemas.microsoft.com/office/drawing/2014/chart" uri="{C3380CC4-5D6E-409C-BE32-E72D297353CC}">
                  <c16:uniqueId val="{00000021-7471-4EA4-955E-42347305E93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'4.CO2-Share'!$E$19:$E$26</c:f>
              <c:numCache>
                <c:formatCode>0.0%</c:formatCode>
                <c:ptCount val="8"/>
                <c:pt idx="0">
                  <c:v>7.7909980995967465E-2</c:v>
                </c:pt>
                <c:pt idx="1">
                  <c:v>0.35178559031600642</c:v>
                </c:pt>
                <c:pt idx="2">
                  <c:v>0.1701556590457082</c:v>
                </c:pt>
                <c:pt idx="3">
                  <c:v>0.18004283877730545</c:v>
                </c:pt>
                <c:pt idx="4">
                  <c:v>0.15752002741453794</c:v>
                </c:pt>
                <c:pt idx="5">
                  <c:v>3.7173027905471959E-2</c:v>
                </c:pt>
                <c:pt idx="6">
                  <c:v>2.2689886506500952E-2</c:v>
                </c:pt>
                <c:pt idx="7">
                  <c:v>2.722989038501847E-3</c:v>
                </c:pt>
              </c:numCache>
            </c:numRef>
          </c:val>
          <c:extLst>
            <c:ext xmlns:c16="http://schemas.microsoft.com/office/drawing/2014/chart" uri="{C3380CC4-5D6E-409C-BE32-E72D297353CC}">
              <c16:uniqueId val="{00000022-7471-4EA4-955E-42347305E93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'リンク切公表時非表示（グラフの添え物）'!$CA$30</c:f>
              <c:strCache>
                <c:ptCount val="1"/>
                <c:pt idx="0">
                  <c:v>in FY2020</c:v>
                </c:pt>
              </c:strCache>
            </c:strRef>
          </c:tx>
          <c:spPr>
            <a:noFill/>
          </c:spPr>
          <c:dPt>
            <c:idx val="0"/>
            <c:bubble3D val="0"/>
            <c:spPr>
              <a:noFill/>
              <a:ln>
                <a:noFill/>
              </a:ln>
              <a:effectLst/>
            </c:spPr>
            <c:extLst>
              <c:ext xmlns:c16="http://schemas.microsoft.com/office/drawing/2014/chart" uri="{C3380CC4-5D6E-409C-BE32-E72D297353CC}">
                <c16:uniqueId val="{00000000-27A3-47B6-BDAC-9BADC4541805}"/>
              </c:ext>
            </c:extLst>
          </c:dPt>
          <c:dLbls>
            <c:dLbl>
              <c:idx val="0"/>
              <c:layout>
                <c:manualLayout>
                  <c:x val="-2.729270363403345E-3"/>
                  <c:y val="-9.2544900042059119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1240698506"/>
                      <c:h val="0.17490927384347058"/>
                    </c:manualLayout>
                  </c15:layout>
                </c:ext>
                <c:ext xmlns:c16="http://schemas.microsoft.com/office/drawing/2014/chart" uri="{C3380CC4-5D6E-409C-BE32-E72D297353CC}">
                  <c16:uniqueId val="{00000000-27A3-47B6-BDAC-9BADC454180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'リンク切公表時非表示（グラフの添え物）'!$CA$31</c:f>
              <c:numCache>
                <c:formatCode>#,###"Mt"</c:formatCode>
                <c:ptCount val="1"/>
                <c:pt idx="0">
                  <c:v>1044.1874568767598</c:v>
                </c:pt>
              </c:numCache>
            </c:numRef>
          </c:val>
          <c:extLst>
            <c:ext xmlns:c16="http://schemas.microsoft.com/office/drawing/2014/chart" uri="{C3380CC4-5D6E-409C-BE32-E72D297353CC}">
              <c16:uniqueId val="{00000001-27A3-47B6-BDAC-9BADC4541805}"/>
            </c:ext>
          </c:extLst>
        </c:ser>
        <c:ser>
          <c:idx val="0"/>
          <c:order val="1"/>
          <c:tx>
            <c:strRef>
              <c:f>'4.CO2-Share'!$R$4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7A3-47B6-BDAC-9BADC4541805}"/>
              </c:ext>
            </c:extLst>
          </c:dPt>
          <c:dLbls>
            <c:dLbl>
              <c:idx val="0"/>
              <c:layout>
                <c:manualLayout>
                  <c:x val="0.21244960130512228"/>
                  <c:y val="-0.20464488017008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A3-47B6-BDAC-9BADC4541805}"/>
                </c:ext>
              </c:extLst>
            </c:dLbl>
            <c:dLbl>
              <c:idx val="1"/>
              <c:layout>
                <c:manualLayout>
                  <c:x val="0.39536270023359721"/>
                  <c:y val="-0.1047251644736445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A3-47B6-BDAC-9BADC4541805}"/>
                </c:ext>
              </c:extLst>
            </c:dLbl>
            <c:dLbl>
              <c:idx val="2"/>
              <c:layout>
                <c:manualLayout>
                  <c:x val="-2.1299628772619067E-2"/>
                  <c:y val="0.418741969215809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A3-47B6-BDAC-9BADC4541805}"/>
                </c:ext>
              </c:extLst>
            </c:dLbl>
            <c:dLbl>
              <c:idx val="3"/>
              <c:layout>
                <c:manualLayout>
                  <c:x val="-0.19326521135452734"/>
                  <c:y val="0.4613955382541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A3-47B6-BDAC-9BADC4541805}"/>
                </c:ext>
              </c:extLst>
            </c:dLbl>
            <c:dLbl>
              <c:idx val="4"/>
              <c:layout>
                <c:manualLayout>
                  <c:x val="-0.28949695880165072"/>
                  <c:y val="9.5454241922202782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7A3-47B6-BDAC-9BADC4541805}"/>
                </c:ext>
              </c:extLst>
            </c:dLbl>
            <c:dLbl>
              <c:idx val="5"/>
              <c:layout>
                <c:manualLayout>
                  <c:x val="-0.29018711969596905"/>
                  <c:y val="-5.145115280322911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A3-47B6-BDAC-9BADC4541805}"/>
                </c:ext>
              </c:extLst>
            </c:dLbl>
            <c:dLbl>
              <c:idx val="6"/>
              <c:layout>
                <c:manualLayout>
                  <c:x val="-0.29575319205606698"/>
                  <c:y val="-0.18244337935398733"/>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7A3-47B6-BDAC-9BADC4541805}"/>
                </c:ext>
              </c:extLst>
            </c:dLbl>
            <c:dLbl>
              <c:idx val="7"/>
              <c:layout>
                <c:manualLayout>
                  <c:x val="3.2009915427238259E-2"/>
                  <c:y val="-0.22583348928649979"/>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7A3-47B6-BDAC-9BADC4541805}"/>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'4.CO2-Share'!$V$6:$V$13</c:f>
              <c:numCache>
                <c:formatCode>0.0%</c:formatCode>
                <c:ptCount val="8"/>
                <c:pt idx="0">
                  <c:v>0.40444252438210326</c:v>
                </c:pt>
                <c:pt idx="1">
                  <c:v>0.24325051974643558</c:v>
                </c:pt>
                <c:pt idx="2">
                  <c:v>0.16991753718658792</c:v>
                </c:pt>
                <c:pt idx="3">
                  <c:v>5.540895538227459E-2</c:v>
                </c:pt>
                <c:pt idx="4">
                  <c:v>5.3445404165298381E-2</c:v>
                </c:pt>
                <c:pt idx="5">
                  <c:v>4.0939419339804446E-2</c:v>
                </c:pt>
                <c:pt idx="6">
                  <c:v>2.9770180581078824E-2</c:v>
                </c:pt>
                <c:pt idx="7">
                  <c:v>2.825459216416817E-3</c:v>
                </c:pt>
              </c:numCache>
            </c:numRef>
          </c:val>
          <c:extLst>
            <c:ext xmlns:c16="http://schemas.microsoft.com/office/drawing/2014/chart" uri="{C3380CC4-5D6E-409C-BE32-E72D297353CC}">
              <c16:uniqueId val="{00000011-27A3-47B6-BDAC-9BADC4541805}"/>
            </c:ext>
          </c:extLst>
        </c:ser>
        <c:ser>
          <c:idx val="1"/>
          <c:order val="2"/>
          <c:tx>
            <c:strRef>
              <c:f>'4.CO2-Share'!$R$17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7A3-47B6-BDAC-9BADC4541805}"/>
              </c:ext>
            </c:extLst>
          </c:dPt>
          <c:dLbls>
            <c:dLbl>
              <c:idx val="0"/>
              <c:layout>
                <c:manualLayout>
                  <c:x val="0.28172515173310114"/>
                  <c:y val="-8.1180936140576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66142240596"/>
                      <c:h val="0.10733974842318411"/>
                    </c:manualLayout>
                  </c15:layout>
                </c:ext>
                <c:ext xmlns:c16="http://schemas.microsoft.com/office/drawing/2014/chart" uri="{C3380CC4-5D6E-409C-BE32-E72D297353CC}">
                  <c16:uniqueId val="{00000013-27A3-47B6-BDAC-9BADC4541805}"/>
                </c:ext>
              </c:extLst>
            </c:dLbl>
            <c:dLbl>
              <c:idx val="1"/>
              <c:layout>
                <c:manualLayout>
                  <c:x val="0.19010355196498674"/>
                  <c:y val="7.10764648557088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649570905699188"/>
                      <c:h val="0.12510809440337076"/>
                    </c:manualLayout>
                  </c15:layout>
                </c:ext>
                <c:ext xmlns:c16="http://schemas.microsoft.com/office/drawing/2014/chart" uri="{C3380CC4-5D6E-409C-BE32-E72D297353CC}">
                  <c16:uniqueId val="{00000015-27A3-47B6-BDAC-9BADC4541805}"/>
                </c:ext>
              </c:extLst>
            </c:dLbl>
            <c:dLbl>
              <c:idx val="2"/>
              <c:layout>
                <c:manualLayout>
                  <c:x val="-0.13333139118709531"/>
                  <c:y val="9.246628035298792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27A3-47B6-BDAC-9BADC4541805}"/>
                </c:ext>
              </c:extLst>
            </c:dLbl>
            <c:dLbl>
              <c:idx val="3"/>
              <c:layout>
                <c:manualLayout>
                  <c:x val="-0.13910572489221087"/>
                  <c:y val="0.1677115930760652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7A3-47B6-BDAC-9BADC4541805}"/>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7A3-47B6-BDAC-9BADC4541805}"/>
                </c:ext>
              </c:extLst>
            </c:dLbl>
            <c:dLbl>
              <c:idx val="5"/>
              <c:layout>
                <c:manualLayout>
                  <c:x val="-0.27332581445289739"/>
                  <c:y val="-3.246764052184180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7A3-47B6-BDAC-9BADC4541805}"/>
                </c:ext>
              </c:extLst>
            </c:dLbl>
            <c:dLbl>
              <c:idx val="6"/>
              <c:layout>
                <c:manualLayout>
                  <c:x val="-0.29468741407324084"/>
                  <c:y val="-0.17636409983832319"/>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114843977836101"/>
                      <c:h val="0.10723797938717157"/>
                    </c:manualLayout>
                  </c15:layout>
                </c:ext>
                <c:ext xmlns:c16="http://schemas.microsoft.com/office/drawing/2014/chart" uri="{C3380CC4-5D6E-409C-BE32-E72D297353CC}">
                  <c16:uniqueId val="{00000020-27A3-47B6-BDAC-9BADC4541805}"/>
                </c:ext>
              </c:extLst>
            </c:dLbl>
            <c:dLbl>
              <c:idx val="7"/>
              <c:layout>
                <c:manualLayout>
                  <c:x val="3.0899554761300501E-2"/>
                  <c:y val="-0.18961092329562246"/>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86385035205"/>
                      <c:h val="0.1014242221956405"/>
                    </c:manualLayout>
                  </c15:layout>
                </c:ext>
                <c:ext xmlns:c16="http://schemas.microsoft.com/office/drawing/2014/chart" uri="{C3380CC4-5D6E-409C-BE32-E72D297353CC}">
                  <c16:uniqueId val="{0000001F-27A3-47B6-BDAC-9BADC4541805}"/>
                </c:ext>
              </c:extLst>
            </c:dLbl>
            <c:dLbl>
              <c:idx val="8"/>
              <c:delete val="1"/>
              <c:extLst>
                <c:ext xmlns:c15="http://schemas.microsoft.com/office/drawing/2012/chart" uri="{CE6537A1-D6FC-4f65-9D91-7224C49458BB}"/>
                <c:ext xmlns:c16="http://schemas.microsoft.com/office/drawing/2014/chart" uri="{C3380CC4-5D6E-409C-BE32-E72D297353CC}">
                  <c16:uniqueId val="{00000021-27A3-47B6-BDAC-9BADC454180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'4.CO2-Share'!$V$19:$V$26</c:f>
              <c:numCache>
                <c:formatCode>0.0%</c:formatCode>
                <c:ptCount val="8"/>
                <c:pt idx="0">
                  <c:v>7.5121170628914422E-2</c:v>
                </c:pt>
                <c:pt idx="1">
                  <c:v>0.3404888912896431</c:v>
                </c:pt>
                <c:pt idx="2">
                  <c:v>0.17695382442700561</c:v>
                </c:pt>
                <c:pt idx="3">
                  <c:v>0.1744476755231695</c:v>
                </c:pt>
                <c:pt idx="4">
                  <c:v>0.15945337899396711</c:v>
                </c:pt>
                <c:pt idx="5">
                  <c:v>4.0939419339804446E-2</c:v>
                </c:pt>
                <c:pt idx="6">
                  <c:v>2.9770180581078824E-2</c:v>
                </c:pt>
                <c:pt idx="7">
                  <c:v>2.825459216416817E-3</c:v>
                </c:pt>
              </c:numCache>
            </c:numRef>
          </c:val>
          <c:extLst>
            <c:ext xmlns:c16="http://schemas.microsoft.com/office/drawing/2014/chart" uri="{C3380CC4-5D6E-409C-BE32-E72D297353CC}">
              <c16:uniqueId val="{00000022-27A3-47B6-BDAC-9BADC454180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'リンク切公表時非表示（グラフの添え物）'!$AX$30</c:f>
              <c:strCache>
                <c:ptCount val="1"/>
                <c:pt idx="0">
                  <c:v>in FY2013</c:v>
                </c:pt>
              </c:strCache>
            </c:strRef>
          </c:tx>
          <c:spPr>
            <a:noFill/>
          </c:spPr>
          <c:dPt>
            <c:idx val="0"/>
            <c:bubble3D val="0"/>
            <c:spPr>
              <a:noFill/>
              <a:ln>
                <a:noFill/>
              </a:ln>
              <a:effectLst/>
            </c:spPr>
            <c:extLst>
              <c:ext xmlns:c16="http://schemas.microsoft.com/office/drawing/2014/chart" uri="{C3380CC4-5D6E-409C-BE32-E72D297353CC}">
                <c16:uniqueId val="{00000000-4A5A-4731-B615-E7F7941769AA}"/>
              </c:ext>
            </c:extLst>
          </c:dPt>
          <c:dLbls>
            <c:dLbl>
              <c:idx val="0"/>
              <c:layout>
                <c:manualLayout>
                  <c:x val="2.9005428578897379E-3"/>
                  <c:y val="-7.7239970287051138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4A5A-4731-B615-E7F7941769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'リンク切公表時非表示（グラフの添え物）'!$AX$31</c:f>
              <c:numCache>
                <c:formatCode>#,###"Mt"</c:formatCode>
                <c:ptCount val="1"/>
                <c:pt idx="0">
                  <c:v>1317.8739725360915</c:v>
                </c:pt>
              </c:numCache>
            </c:numRef>
          </c:val>
          <c:extLst>
            <c:ext xmlns:c16="http://schemas.microsoft.com/office/drawing/2014/chart" uri="{C3380CC4-5D6E-409C-BE32-E72D297353CC}">
              <c16:uniqueId val="{00000001-4A5A-4731-B615-E7F7941769AA}"/>
            </c:ext>
          </c:extLst>
        </c:ser>
        <c:ser>
          <c:idx val="0"/>
          <c:order val="1"/>
          <c:tx>
            <c:strRef>
              <c:f>'4.CO2-Share'!$R$4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4A5A-4731-B615-E7F7941769AA}"/>
              </c:ext>
            </c:extLst>
          </c:dPt>
          <c:dLbls>
            <c:dLbl>
              <c:idx val="0"/>
              <c:layout>
                <c:manualLayout>
                  <c:x val="0.21116764320574594"/>
                  <c:y val="-0.2099038028547854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A-4731-B615-E7F7941769AA}"/>
                </c:ext>
              </c:extLst>
            </c:dLbl>
            <c:dLbl>
              <c:idx val="1"/>
              <c:layout>
                <c:manualLayout>
                  <c:x val="0.38572853303210658"/>
                  <c:y val="-6.318575503376000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A-4731-B615-E7F7941769AA}"/>
                </c:ext>
              </c:extLst>
            </c:dLbl>
            <c:dLbl>
              <c:idx val="2"/>
              <c:layout>
                <c:manualLayout>
                  <c:x val="-7.7554889800561355E-2"/>
                  <c:y val="0.295313283532456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A-4731-B615-E7F7941769AA}"/>
                </c:ext>
              </c:extLst>
            </c:dLbl>
            <c:dLbl>
              <c:idx val="3"/>
              <c:layout>
                <c:manualLayout>
                  <c:x val="-0.24183594173922068"/>
                  <c:y val="0.3430038607542718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A-4731-B615-E7F7941769AA}"/>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A5A-4731-B615-E7F7941769AA}"/>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4A5A-4731-B615-E7F7941769AA}"/>
                </c:ext>
              </c:extLst>
            </c:dLbl>
            <c:dLbl>
              <c:idx val="6"/>
              <c:layout>
                <c:manualLayout>
                  <c:x val="-0.28719384533976344"/>
                  <c:y val="-0.175531430640208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A5A-4731-B615-E7F7941769AA}"/>
                </c:ext>
              </c:extLst>
            </c:dLbl>
            <c:dLbl>
              <c:idx val="7"/>
              <c:layout>
                <c:manualLayout>
                  <c:x val="-2.0035587781021876E-2"/>
                  <c:y val="-0.19453440148427367"/>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4A5A-4731-B615-E7F7941769AA}"/>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'4.CO2-Share'!$T$6:$T$13</c:f>
              <c:numCache>
                <c:formatCode>0.0%</c:formatCode>
                <c:ptCount val="8"/>
                <c:pt idx="0">
                  <c:v>0.39938780035738952</c:v>
                </c:pt>
                <c:pt idx="1">
                  <c:v>0.25051324207501713</c:v>
                </c:pt>
                <c:pt idx="2">
                  <c:v>0.16302614499865611</c:v>
                </c:pt>
                <c:pt idx="3">
                  <c:v>7.8716770449962475E-2</c:v>
                </c:pt>
                <c:pt idx="4">
                  <c:v>4.5770138668500271E-2</c:v>
                </c:pt>
                <c:pt idx="5">
                  <c:v>3.7173027905471959E-2</c:v>
                </c:pt>
                <c:pt idx="6">
                  <c:v>2.2689886506500952E-2</c:v>
                </c:pt>
                <c:pt idx="7">
                  <c:v>2.722989038501847E-3</c:v>
                </c:pt>
              </c:numCache>
            </c:numRef>
          </c:val>
          <c:extLst>
            <c:ext xmlns:c16="http://schemas.microsoft.com/office/drawing/2014/chart" uri="{C3380CC4-5D6E-409C-BE32-E72D297353CC}">
              <c16:uniqueId val="{00000011-4A5A-4731-B615-E7F7941769AA}"/>
            </c:ext>
          </c:extLst>
        </c:ser>
        <c:ser>
          <c:idx val="1"/>
          <c:order val="2"/>
          <c:tx>
            <c:strRef>
              <c:f>'4.CO2-Share'!$R$17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4A5A-4731-B615-E7F7941769AA}"/>
              </c:ext>
            </c:extLst>
          </c:dPt>
          <c:dLbls>
            <c:dLbl>
              <c:idx val="0"/>
              <c:layout>
                <c:manualLayout>
                  <c:x val="0.3029197066437157"/>
                  <c:y val="-9.51822397610295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610617295881712"/>
                      <c:h val="0.12355989188140737"/>
                    </c:manualLayout>
                  </c15:layout>
                </c:ext>
                <c:ext xmlns:c16="http://schemas.microsoft.com/office/drawing/2014/chart" uri="{C3380CC4-5D6E-409C-BE32-E72D297353CC}">
                  <c16:uniqueId val="{00000013-4A5A-4731-B615-E7F7941769AA}"/>
                </c:ext>
              </c:extLst>
            </c:dLbl>
            <c:dLbl>
              <c:idx val="1"/>
              <c:layout>
                <c:manualLayout>
                  <c:x val="0.14090382313590133"/>
                  <c:y val="2.94448513051030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1392284336177"/>
                      <c:h val="0.13768843773217496"/>
                    </c:manualLayout>
                  </c15:layout>
                </c:ext>
                <c:ext xmlns:c16="http://schemas.microsoft.com/office/drawing/2014/chart" uri="{C3380CC4-5D6E-409C-BE32-E72D297353CC}">
                  <c16:uniqueId val="{00000015-4A5A-4731-B615-E7F7941769AA}"/>
                </c:ext>
              </c:extLst>
            </c:dLbl>
            <c:dLbl>
              <c:idx val="2"/>
              <c:layout>
                <c:manualLayout>
                  <c:x val="-0.21089840509997437"/>
                  <c:y val="2.39153384740022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29771418893584"/>
                      <c:h val="0.12370829153216834"/>
                    </c:manualLayout>
                  </c15:layout>
                </c:ext>
                <c:ext xmlns:c16="http://schemas.microsoft.com/office/drawing/2014/chart" uri="{C3380CC4-5D6E-409C-BE32-E72D297353CC}">
                  <c16:uniqueId val="{00000017-4A5A-4731-B615-E7F7941769AA}"/>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4A5A-4731-B615-E7F7941769AA}"/>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4A5A-4731-B615-E7F7941769AA}"/>
                </c:ext>
              </c:extLst>
            </c:dLbl>
            <c:dLbl>
              <c:idx val="5"/>
              <c:layout>
                <c:manualLayout>
                  <c:x val="-0.27539036971846326"/>
                  <c:y val="-3.39167347834481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4A5A-4731-B615-E7F7941769AA}"/>
                </c:ext>
              </c:extLst>
            </c:dLbl>
            <c:dLbl>
              <c:idx val="6"/>
              <c:layout>
                <c:manualLayout>
                  <c:x val="-0.28169278505188167"/>
                  <c:y val="-0.172126038869519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94505039238969"/>
                      <c:h val="0.11844111945712978"/>
                    </c:manualLayout>
                  </c15:layout>
                </c:ext>
                <c:ext xmlns:c16="http://schemas.microsoft.com/office/drawing/2014/chart" uri="{C3380CC4-5D6E-409C-BE32-E72D297353CC}">
                  <c16:uniqueId val="{00000020-4A5A-4731-B615-E7F7941769AA}"/>
                </c:ext>
              </c:extLst>
            </c:dLbl>
            <c:dLbl>
              <c:idx val="7"/>
              <c:layout>
                <c:manualLayout>
                  <c:x val="-1.5330111146053612E-2"/>
                  <c:y val="-0.1474681960760429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1391927870322472"/>
                      <c:h val="0.12446998622921092"/>
                    </c:manualLayout>
                  </c15:layout>
                </c:ext>
                <c:ext xmlns:c16="http://schemas.microsoft.com/office/drawing/2014/chart" uri="{C3380CC4-5D6E-409C-BE32-E72D297353CC}">
                  <c16:uniqueId val="{0000001F-4A5A-4731-B615-E7F7941769AA}"/>
                </c:ext>
              </c:extLst>
            </c:dLbl>
            <c:dLbl>
              <c:idx val="8"/>
              <c:delete val="1"/>
              <c:extLst>
                <c:ext xmlns:c15="http://schemas.microsoft.com/office/drawing/2012/chart" uri="{CE6537A1-D6FC-4f65-9D91-7224C49458BB}"/>
                <c:ext xmlns:c16="http://schemas.microsoft.com/office/drawing/2014/chart" uri="{C3380CC4-5D6E-409C-BE32-E72D297353CC}">
                  <c16:uniqueId val="{00000021-4A5A-4731-B615-E7F7941769AA}"/>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'4.CO2-Share'!$T$19:$T$26</c:f>
              <c:numCache>
                <c:formatCode>0.0%</c:formatCode>
                <c:ptCount val="8"/>
                <c:pt idx="0">
                  <c:v>7.7909980995967465E-2</c:v>
                </c:pt>
                <c:pt idx="1">
                  <c:v>0.35178559031600642</c:v>
                </c:pt>
                <c:pt idx="2">
                  <c:v>0.1701556590457082</c:v>
                </c:pt>
                <c:pt idx="3">
                  <c:v>0.18004283877730545</c:v>
                </c:pt>
                <c:pt idx="4">
                  <c:v>0.15752002741453794</c:v>
                </c:pt>
                <c:pt idx="5">
                  <c:v>3.7173027905471959E-2</c:v>
                </c:pt>
                <c:pt idx="6">
                  <c:v>2.2689886506500952E-2</c:v>
                </c:pt>
                <c:pt idx="7">
                  <c:v>2.722989038501847E-3</c:v>
                </c:pt>
              </c:numCache>
            </c:numRef>
          </c:val>
          <c:extLst>
            <c:ext xmlns:c16="http://schemas.microsoft.com/office/drawing/2014/chart" uri="{C3380CC4-5D6E-409C-BE32-E72D297353CC}">
              <c16:uniqueId val="{00000022-4A5A-4731-B615-E7F7941769AA}"/>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'リンク切公表時非表示（グラフの添え物）'!$CA$37</c:f>
              <c:strCache>
                <c:ptCount val="1"/>
                <c:pt idx="0">
                  <c:v>2020年度</c:v>
                </c:pt>
              </c:strCache>
            </c:strRef>
          </c:tx>
          <c:spPr>
            <a:noFill/>
          </c:spPr>
          <c:dPt>
            <c:idx val="0"/>
            <c:bubble3D val="0"/>
            <c:spPr>
              <a:noFill/>
              <a:ln>
                <a:noFill/>
              </a:ln>
              <a:effectLst/>
            </c:spPr>
            <c:extLst>
              <c:ext xmlns:c16="http://schemas.microsoft.com/office/drawing/2014/chart" uri="{C3380CC4-5D6E-409C-BE32-E72D297353CC}">
                <c16:uniqueId val="{00000000-932D-41DC-B88A-51A50A06F813}"/>
              </c:ext>
            </c:extLst>
          </c:dPt>
          <c:dLbls>
            <c:dLbl>
              <c:idx val="0"/>
              <c:layout>
                <c:manualLayout>
                  <c:x val="-3.812389152836748E-6"/>
                  <c:y val="-0.1054998389872737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a:pPr>
                        <a:defRPr sz="1400"/>
                      </a:pPr>
                      <a:t>[系列名]</a:t>
                    </a:fld>
                    <a:endParaRPr lang="ja-JP" altLang="en-US" sz="1300" baseline="0"/>
                  </a:p>
                  <a:p>
                    <a:pPr>
                      <a:defRPr sz="1400"/>
                    </a:pPr>
                    <a:fld id="{F586A538-C89A-410A-A804-C35A40D81FDA}"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76803994745"/>
                      <c:h val="0.12694253956227369"/>
                    </c:manualLayout>
                  </c15:layout>
                  <c15:dlblFieldTable/>
                  <c15:showDataLabelsRange val="0"/>
                </c:ext>
                <c:ext xmlns:c16="http://schemas.microsoft.com/office/drawing/2014/chart" uri="{C3380CC4-5D6E-409C-BE32-E72D297353CC}">
                  <c16:uniqueId val="{00000000-932D-41DC-B88A-51A50A06F8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'リンク切公表時非表示（グラフの添え物）'!$W$38:$W$42</c:f>
              <c:strCache>
                <c:ptCount val="5"/>
                <c:pt idx="0">
                  <c:v>燃料の燃焼</c:v>
                </c:pt>
                <c:pt idx="1">
                  <c:v>燃料からの漏出
（天然ガス・石炭生産時の漏出等）</c:v>
                </c:pt>
                <c:pt idx="2">
                  <c:v>工業プロセス及び製品の使用 （化学産業・金属生産）</c:v>
                </c:pt>
                <c:pt idx="3">
                  <c:v>農業
（家畜の消化管内発酵、稲作等）</c:v>
                </c:pt>
                <c:pt idx="4">
                  <c:v>廃棄物
（埋立、排水処理等）</c:v>
                </c:pt>
              </c:strCache>
            </c:strRef>
          </c:cat>
          <c:val>
            <c:numRef>
              <c:f>'リンク切公表時非表示（グラフの添え物）'!$CA$39</c:f>
              <c:numCache>
                <c:formatCode>#,##0"万トン"</c:formatCode>
                <c:ptCount val="1"/>
                <c:pt idx="0">
                  <c:v>2840</c:v>
                </c:pt>
              </c:numCache>
            </c:numRef>
          </c:val>
          <c:extLst>
            <c:ext xmlns:c16="http://schemas.microsoft.com/office/drawing/2014/chart" uri="{C3380CC4-5D6E-409C-BE32-E72D297353CC}">
              <c16:uniqueId val="{00000001-932D-41DC-B88A-51A50A06F813}"/>
            </c:ext>
          </c:extLst>
        </c:ser>
        <c:ser>
          <c:idx val="0"/>
          <c:order val="1"/>
          <c:tx>
            <c:strRef>
              <c:f>'6.CH4'!$BE$31</c:f>
              <c:strCache>
                <c:ptCount val="1"/>
                <c:pt idx="0">
                  <c:v>2020</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32D-41DC-B88A-51A50A06F813}"/>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32D-41DC-B88A-51A50A06F813}"/>
              </c:ext>
            </c:extLst>
          </c:dPt>
          <c:dPt>
            <c:idx val="2"/>
            <c:bubble3D val="0"/>
            <c:spPr>
              <a:solidFill>
                <a:schemeClr val="accent6"/>
              </a:solidFill>
              <a:ln>
                <a:noFill/>
              </a:ln>
              <a:effectLst/>
            </c:spPr>
            <c:extLst>
              <c:ext xmlns:c16="http://schemas.microsoft.com/office/drawing/2014/chart" uri="{C3380CC4-5D6E-409C-BE32-E72D297353CC}">
                <c16:uniqueId val="{00000007-932D-41DC-B88A-51A50A06F813}"/>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32D-41DC-B88A-51A50A06F813}"/>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32D-41DC-B88A-51A50A06F813}"/>
              </c:ext>
            </c:extLst>
          </c:dPt>
          <c:dLbls>
            <c:dLbl>
              <c:idx val="0"/>
              <c:layout>
                <c:manualLayout>
                  <c:x val="-6.7800057220783153E-2"/>
                  <c:y val="-0.1428792236598518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610934975329198"/>
                      <c:h val="0.13687527234586216"/>
                    </c:manualLayout>
                  </c15:layout>
                </c:ext>
                <c:ext xmlns:c16="http://schemas.microsoft.com/office/drawing/2014/chart" uri="{C3380CC4-5D6E-409C-BE32-E72D297353CC}">
                  <c16:uniqueId val="{00000003-932D-41DC-B88A-51A50A06F813}"/>
                </c:ext>
              </c:extLst>
            </c:dLbl>
            <c:dLbl>
              <c:idx val="1"/>
              <c:layout>
                <c:manualLayout>
                  <c:x val="0.1400480249250817"/>
                  <c:y val="-0.153045408783862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417760640746097"/>
                      <c:h val="0.15032344146964063"/>
                    </c:manualLayout>
                  </c15:layout>
                </c:ext>
                <c:ext xmlns:c16="http://schemas.microsoft.com/office/drawing/2014/chart" uri="{C3380CC4-5D6E-409C-BE32-E72D297353CC}">
                  <c16:uniqueId val="{00000005-932D-41DC-B88A-51A50A06F813}"/>
                </c:ext>
              </c:extLst>
            </c:dLbl>
            <c:dLbl>
              <c:idx val="2"/>
              <c:layout>
                <c:manualLayout>
                  <c:x val="0.2420289501696278"/>
                  <c:y val="8.36596805190381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349536652571524"/>
                      <c:h val="0.26690496897602223"/>
                    </c:manualLayout>
                  </c15:layout>
                </c:ext>
                <c:ext xmlns:c16="http://schemas.microsoft.com/office/drawing/2014/chart" uri="{C3380CC4-5D6E-409C-BE32-E72D297353CC}">
                  <c16:uniqueId val="{00000007-932D-41DC-B88A-51A50A06F813}"/>
                </c:ext>
              </c:extLst>
            </c:dLbl>
            <c:dLbl>
              <c:idx val="3"/>
              <c:layout>
                <c:manualLayout>
                  <c:x val="0.11308997453564321"/>
                  <c:y val="2.989729889337555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84874868980425"/>
                      <c:h val="0.14348278668257192"/>
                    </c:manualLayout>
                  </c15:layout>
                </c:ext>
                <c:ext xmlns:c16="http://schemas.microsoft.com/office/drawing/2014/chart" uri="{C3380CC4-5D6E-409C-BE32-E72D297353CC}">
                  <c16:uniqueId val="{00000009-932D-41DC-B88A-51A50A06F813}"/>
                </c:ext>
              </c:extLst>
            </c:dLbl>
            <c:dLbl>
              <c:idx val="4"/>
              <c:layout>
                <c:manualLayout>
                  <c:x val="-7.5992097388696195E-2"/>
                  <c:y val="-3.1267100474958606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17094328709385"/>
                      <c:h val="0.14499945199909139"/>
                    </c:manualLayout>
                  </c15:layout>
                </c:ext>
                <c:ext xmlns:c16="http://schemas.microsoft.com/office/drawing/2014/chart" uri="{C3380CC4-5D6E-409C-BE32-E72D297353CC}">
                  <c16:uniqueId val="{0000000A-932D-41DC-B88A-51A50A06F8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'リンク切公表時非表示（グラフの添え物）'!$W$38:$W$42</c:f>
              <c:strCache>
                <c:ptCount val="5"/>
                <c:pt idx="0">
                  <c:v>燃料の燃焼</c:v>
                </c:pt>
                <c:pt idx="1">
                  <c:v>燃料からの漏出
（天然ガス・石炭生産時の漏出等）</c:v>
                </c:pt>
                <c:pt idx="2">
                  <c:v>工業プロセス及び製品の使用 （化学産業・金属生産）</c:v>
                </c:pt>
                <c:pt idx="3">
                  <c:v>農業
（家畜の消化管内発酵、稲作等）</c:v>
                </c:pt>
                <c:pt idx="4">
                  <c:v>廃棄物
（埋立、排水処理等）</c:v>
                </c:pt>
              </c:strCache>
            </c:strRef>
          </c:cat>
          <c:val>
            <c:numRef>
              <c:f>'6.CH4'!$BE$32:$BE$36</c:f>
              <c:numCache>
                <c:formatCode>0.0%</c:formatCode>
                <c:ptCount val="5"/>
                <c:pt idx="0">
                  <c:v>3.8562885988699204E-2</c:v>
                </c:pt>
                <c:pt idx="1">
                  <c:v>2.4363508481320097E-2</c:v>
                </c:pt>
                <c:pt idx="2">
                  <c:v>1.3418695328014344E-3</c:v>
                </c:pt>
                <c:pt idx="3">
                  <c:v>0.77792138952277567</c:v>
                </c:pt>
                <c:pt idx="4">
                  <c:v>0.15781034647440353</c:v>
                </c:pt>
              </c:numCache>
            </c:numRef>
          </c:val>
          <c:extLst>
            <c:ext xmlns:c16="http://schemas.microsoft.com/office/drawing/2014/chart" uri="{C3380CC4-5D6E-409C-BE32-E72D297353CC}">
              <c16:uniqueId val="{0000000B-932D-41DC-B88A-51A50A06F813}"/>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'リンク切公表時非表示（グラフの添え物）'!$AX$37</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0B92-488A-BA98-D6F5B59C1BE8}"/>
              </c:ext>
            </c:extLst>
          </c:dPt>
          <c:dLbls>
            <c:dLbl>
              <c:idx val="0"/>
              <c:layout>
                <c:manualLayout>
                  <c:x val="-7.1570249326254715E-4"/>
                  <c:y val="-0.1133380970366901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baseline="0"/>
                      <a:pPr>
                        <a:defRPr sz="1400"/>
                      </a:pPr>
                      <a:t>[系列名]</a:t>
                    </a:fld>
                    <a:endParaRPr lang="ja-JP" altLang="en-US" sz="1300" baseline="0"/>
                  </a:p>
                  <a:p>
                    <a:pPr>
                      <a:defRPr sz="1400"/>
                    </a:pPr>
                    <a:fld id="{F586A538-C89A-410A-A804-C35A40D81FDA}" type="VALUE">
                      <a:rPr lang="ja-JP" altLang="en-US" sz="1300" baseline="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3510354952581329"/>
                      <c:h val="0.12567109835167253"/>
                    </c:manualLayout>
                  </c15:layout>
                  <c15:dlblFieldTable/>
                  <c15:showDataLabelsRange val="0"/>
                </c:ext>
                <c:ext xmlns:c16="http://schemas.microsoft.com/office/drawing/2014/chart" uri="{C3380CC4-5D6E-409C-BE32-E72D297353CC}">
                  <c16:uniqueId val="{00000000-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'リンク切公表時非表示（グラフの添え物）'!$W$38:$W$42</c:f>
              <c:strCache>
                <c:ptCount val="5"/>
                <c:pt idx="0">
                  <c:v>燃料の燃焼</c:v>
                </c:pt>
                <c:pt idx="1">
                  <c:v>燃料からの漏出
（天然ガス・石炭生産時の漏出等）</c:v>
                </c:pt>
                <c:pt idx="2">
                  <c:v>工業プロセス及び製品の使用 （化学産業・金属生産）</c:v>
                </c:pt>
                <c:pt idx="3">
                  <c:v>農業
（家畜の消化管内発酵、稲作等）</c:v>
                </c:pt>
                <c:pt idx="4">
                  <c:v>廃棄物
（埋立、排水処理等）</c:v>
                </c:pt>
              </c:strCache>
            </c:strRef>
          </c:cat>
          <c:val>
            <c:numRef>
              <c:f>'リンク切公表時非表示（グラフの添え物）'!$AX$39</c:f>
              <c:numCache>
                <c:formatCode>#,##0"万トン"</c:formatCode>
                <c:ptCount val="1"/>
                <c:pt idx="0">
                  <c:v>3010</c:v>
                </c:pt>
              </c:numCache>
            </c:numRef>
          </c:val>
          <c:extLst>
            <c:ext xmlns:c16="http://schemas.microsoft.com/office/drawing/2014/chart" uri="{C3380CC4-5D6E-409C-BE32-E72D297353CC}">
              <c16:uniqueId val="{00000001-0B92-488A-BA98-D6F5B59C1BE8}"/>
            </c:ext>
          </c:extLst>
        </c:ser>
        <c:ser>
          <c:idx val="0"/>
          <c:order val="1"/>
          <c:tx>
            <c:strRef>
              <c:f>'6.CH4'!$AX$31</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0B92-488A-BA98-D6F5B59C1BE8}"/>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0B92-488A-BA98-D6F5B59C1BE8}"/>
              </c:ext>
            </c:extLst>
          </c:dPt>
          <c:dPt>
            <c:idx val="2"/>
            <c:bubble3D val="0"/>
            <c:spPr>
              <a:solidFill>
                <a:schemeClr val="accent6"/>
              </a:solidFill>
              <a:ln>
                <a:noFill/>
              </a:ln>
              <a:effectLst/>
            </c:spPr>
            <c:extLst>
              <c:ext xmlns:c16="http://schemas.microsoft.com/office/drawing/2014/chart" uri="{C3380CC4-5D6E-409C-BE32-E72D297353CC}">
                <c16:uniqueId val="{00000007-0B92-488A-BA98-D6F5B59C1BE8}"/>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0B92-488A-BA98-D6F5B59C1BE8}"/>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0B92-488A-BA98-D6F5B59C1BE8}"/>
              </c:ext>
            </c:extLst>
          </c:dPt>
          <c:dLbls>
            <c:dLbl>
              <c:idx val="0"/>
              <c:layout>
                <c:manualLayout>
                  <c:x val="-0.25270337896240869"/>
                  <c:y val="-0.12563599091183408"/>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ja-JP" altLang="en-US"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794617947109655"/>
                      <c:h val="0.13889044596910327"/>
                    </c:manualLayout>
                  </c15:layout>
                  <c15:dlblFieldTable/>
                  <c15:showDataLabelsRange val="0"/>
                </c:ext>
                <c:ext xmlns:c16="http://schemas.microsoft.com/office/drawing/2014/chart" uri="{C3380CC4-5D6E-409C-BE32-E72D297353CC}">
                  <c16:uniqueId val="{00000003-0B92-488A-BA98-D6F5B59C1BE8}"/>
                </c:ext>
              </c:extLst>
            </c:dLbl>
            <c:dLbl>
              <c:idx val="1"/>
              <c:layout>
                <c:manualLayout>
                  <c:x val="8.2674179672637751E-2"/>
                  <c:y val="-0.1464404506403439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8033010113877203"/>
                      <c:h val="0.13524559847551182"/>
                    </c:manualLayout>
                  </c15:layout>
                  <c15:dlblFieldTable/>
                  <c15:showDataLabelsRange val="0"/>
                </c:ext>
                <c:ext xmlns:c16="http://schemas.microsoft.com/office/drawing/2014/chart" uri="{C3380CC4-5D6E-409C-BE32-E72D297353CC}">
                  <c16:uniqueId val="{00000005-0B92-488A-BA98-D6F5B59C1BE8}"/>
                </c:ext>
              </c:extLst>
            </c:dLbl>
            <c:dLbl>
              <c:idx val="2"/>
              <c:layout>
                <c:manualLayout>
                  <c:x val="0.25175737066264525"/>
                  <c:y val="-4.4544471508490557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640609506928299"/>
                      <c:h val="0.16249748840828435"/>
                    </c:manualLayout>
                  </c15:layout>
                  <c15:dlblFieldTable/>
                  <c15:showDataLabelsRange val="0"/>
                </c:ext>
                <c:ext xmlns:c16="http://schemas.microsoft.com/office/drawing/2014/chart" uri="{C3380CC4-5D6E-409C-BE32-E72D297353CC}">
                  <c16:uniqueId val="{00000007-0B92-488A-BA98-D6F5B59C1BE8}"/>
                </c:ext>
              </c:extLst>
            </c:dLbl>
            <c:dLbl>
              <c:idx val="3"/>
              <c:layout>
                <c:manualLayout>
                  <c:x val="-3.0531114744306566E-2"/>
                  <c:y val="4.2836684468572792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177417810360719"/>
                      <c:h val="0.13250592545389922"/>
                    </c:manualLayout>
                  </c15:layout>
                  <c15:dlblFieldTable/>
                  <c15:showDataLabelsRange val="0"/>
                </c:ext>
                <c:ext xmlns:c16="http://schemas.microsoft.com/office/drawing/2014/chart" uri="{C3380CC4-5D6E-409C-BE32-E72D297353CC}">
                  <c16:uniqueId val="{00000009-0B92-488A-BA98-D6F5B59C1BE8}"/>
                </c:ext>
              </c:extLst>
            </c:dLbl>
            <c:dLbl>
              <c:idx val="4"/>
              <c:layout>
                <c:manualLayout>
                  <c:x val="-0.14560949293238704"/>
                  <c:y val="1.70356946774732E-2"/>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974722996830958"/>
                      <c:h val="0.14568151657970393"/>
                    </c:manualLayout>
                  </c15:layout>
                  <c15:dlblFieldTable/>
                  <c15:showDataLabelsRange val="0"/>
                </c:ext>
                <c:ext xmlns:c16="http://schemas.microsoft.com/office/drawing/2014/chart" uri="{C3380CC4-5D6E-409C-BE32-E72D297353CC}">
                  <c16:uniqueId val="{0000000A-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'リンク切公表時非表示（グラフの添え物）'!$W$38:$W$42</c:f>
              <c:strCache>
                <c:ptCount val="5"/>
                <c:pt idx="0">
                  <c:v>燃料の燃焼</c:v>
                </c:pt>
                <c:pt idx="1">
                  <c:v>燃料からの漏出
（天然ガス・石炭生産時の漏出等）</c:v>
                </c:pt>
                <c:pt idx="2">
                  <c:v>工業プロセス及び製品の使用 （化学産業・金属生産）</c:v>
                </c:pt>
                <c:pt idx="3">
                  <c:v>農業
（家畜の消化管内発酵、稲作等）</c:v>
                </c:pt>
                <c:pt idx="4">
                  <c:v>廃棄物
（埋立、排水処理等）</c:v>
                </c:pt>
              </c:strCache>
            </c:strRef>
          </c:cat>
          <c:val>
            <c:numRef>
              <c:f>'6.CH4'!$AX$32:$AX$36</c:f>
              <c:numCache>
                <c:formatCode>0.0%</c:formatCode>
                <c:ptCount val="5"/>
                <c:pt idx="0">
                  <c:v>3.2610636298953416E-2</c:v>
                </c:pt>
                <c:pt idx="1">
                  <c:v>2.8174512096190409E-2</c:v>
                </c:pt>
                <c:pt idx="2">
                  <c:v>1.5404436014575208E-3</c:v>
                </c:pt>
                <c:pt idx="3">
                  <c:v>0.74150322550036885</c:v>
                </c:pt>
                <c:pt idx="4">
                  <c:v>0.19617118250302973</c:v>
                </c:pt>
              </c:numCache>
            </c:numRef>
          </c:val>
          <c:extLst>
            <c:ext xmlns:c16="http://schemas.microsoft.com/office/drawing/2014/chart" uri="{C3380CC4-5D6E-409C-BE32-E72D297353CC}">
              <c16:uniqueId val="{0000000B-0B92-488A-BA98-D6F5B59C1BE8}"/>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'リンク切公表時非表示（グラフの添え物）'!$CA$41</c:f>
              <c:strCache>
                <c:ptCount val="1"/>
                <c:pt idx="0">
                  <c:v> in FY2020</c:v>
                </c:pt>
              </c:strCache>
            </c:strRef>
          </c:tx>
          <c:spPr>
            <a:noFill/>
          </c:spPr>
          <c:dPt>
            <c:idx val="0"/>
            <c:bubble3D val="0"/>
            <c:spPr>
              <a:noFill/>
              <a:ln>
                <a:noFill/>
              </a:ln>
              <a:effectLst/>
            </c:spPr>
            <c:extLst>
              <c:ext xmlns:c16="http://schemas.microsoft.com/office/drawing/2014/chart" uri="{C3380CC4-5D6E-409C-BE32-E72D297353CC}">
                <c16:uniqueId val="{00000000-2776-463E-AE8E-248DB876ADE0}"/>
              </c:ext>
            </c:extLst>
          </c:dPt>
          <c:dLbls>
            <c:dLbl>
              <c:idx val="0"/>
              <c:layout>
                <c:manualLayout>
                  <c:x val="3.9785821516763681E-3"/>
                  <c:y val="-0.120497761513523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82143475469"/>
                      <c:h val="0.2243128398913373"/>
                    </c:manualLayout>
                  </c15:layout>
                  <c15:dlblFieldTable/>
                  <c15:showDataLabelsRange val="0"/>
                </c:ext>
                <c:ext xmlns:c16="http://schemas.microsoft.com/office/drawing/2014/chart" uri="{C3380CC4-5D6E-409C-BE32-E72D297353CC}">
                  <c16:uniqueId val="{00000000-2776-463E-AE8E-248DB876AD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'リンク切公表時非表示（グラフの添え物）'!$X$38:$X$42</c:f>
              <c:strCache>
                <c:ptCount val="5"/>
                <c:pt idx="0">
                  <c:v>Fuel Combustion</c:v>
                </c:pt>
                <c:pt idx="1">
                  <c:v>Fugitive Emissions from Fuel
(Natural gas and Coal mining)</c:v>
                </c:pt>
                <c:pt idx="2">
                  <c:v>Industrial Processes and Product Use
( Chemical Industry and Metal Industry)</c:v>
                </c:pt>
                <c:pt idx="3">
                  <c:v>Agriculture 
(Enteric fermentation, 
Rice cultivation, etc.)</c:v>
                </c:pt>
                <c:pt idx="4">
                  <c:v>Waste
(Land filling, Wastewater 
treatment, etc.)</c:v>
                </c:pt>
              </c:strCache>
            </c:strRef>
          </c:cat>
          <c:val>
            <c:numRef>
              <c:f>'リンク切公表時非表示（グラフの添え物）'!$CA$42</c:f>
              <c:numCache>
                <c:formatCode>###.0"Mt"</c:formatCode>
                <c:ptCount val="1"/>
                <c:pt idx="0">
                  <c:v>28.4</c:v>
                </c:pt>
              </c:numCache>
            </c:numRef>
          </c:val>
          <c:extLst>
            <c:ext xmlns:c16="http://schemas.microsoft.com/office/drawing/2014/chart" uri="{C3380CC4-5D6E-409C-BE32-E72D297353CC}">
              <c16:uniqueId val="{00000001-2776-463E-AE8E-248DB876ADE0}"/>
            </c:ext>
          </c:extLst>
        </c:ser>
        <c:ser>
          <c:idx val="0"/>
          <c:order val="1"/>
          <c:tx>
            <c:strRef>
              <c:f>'6.CH4'!$BE$31</c:f>
              <c:strCache>
                <c:ptCount val="1"/>
                <c:pt idx="0">
                  <c:v>2020</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2776-463E-AE8E-248DB876ADE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2776-463E-AE8E-248DB876ADE0}"/>
              </c:ext>
            </c:extLst>
          </c:dPt>
          <c:dPt>
            <c:idx val="2"/>
            <c:bubble3D val="0"/>
            <c:spPr>
              <a:solidFill>
                <a:schemeClr val="accent6"/>
              </a:solidFill>
              <a:ln>
                <a:noFill/>
              </a:ln>
              <a:effectLst/>
            </c:spPr>
            <c:extLst>
              <c:ext xmlns:c16="http://schemas.microsoft.com/office/drawing/2014/chart" uri="{C3380CC4-5D6E-409C-BE32-E72D297353CC}">
                <c16:uniqueId val="{00000007-2776-463E-AE8E-248DB876ADE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2776-463E-AE8E-248DB876ADE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2776-463E-AE8E-248DB876ADE0}"/>
              </c:ext>
            </c:extLst>
          </c:dPt>
          <c:dLbls>
            <c:dLbl>
              <c:idx val="0"/>
              <c:layout>
                <c:manualLayout>
                  <c:x val="9.85008834237938E-3"/>
                  <c:y val="-0.138214458245633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3415357181"/>
                      <c:h val="0.11812641493237148"/>
                    </c:manualLayout>
                  </c15:layout>
                </c:ext>
                <c:ext xmlns:c16="http://schemas.microsoft.com/office/drawing/2014/chart" uri="{C3380CC4-5D6E-409C-BE32-E72D297353CC}">
                  <c16:uniqueId val="{00000003-2776-463E-AE8E-248DB876ADE0}"/>
                </c:ext>
              </c:extLst>
            </c:dLbl>
            <c:dLbl>
              <c:idx val="1"/>
              <c:layout>
                <c:manualLayout>
                  <c:x val="0.21788255634099685"/>
                  <c:y val="-9.360838876004030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012682625431526"/>
                      <c:h val="0.20079534042554317"/>
                    </c:manualLayout>
                  </c15:layout>
                </c:ext>
                <c:ext xmlns:c16="http://schemas.microsoft.com/office/drawing/2014/chart" uri="{C3380CC4-5D6E-409C-BE32-E72D297353CC}">
                  <c16:uniqueId val="{00000005-2776-463E-AE8E-248DB876ADE0}"/>
                </c:ext>
              </c:extLst>
            </c:dLbl>
            <c:dLbl>
              <c:idx val="2"/>
              <c:layout>
                <c:manualLayout>
                  <c:x val="0.19700153425758526"/>
                  <c:y val="0.2381209241324450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8098455183"/>
                      <c:h val="0.21609656519306011"/>
                    </c:manualLayout>
                  </c15:layout>
                </c:ext>
                <c:ext xmlns:c16="http://schemas.microsoft.com/office/drawing/2014/chart" uri="{C3380CC4-5D6E-409C-BE32-E72D297353CC}">
                  <c16:uniqueId val="{00000007-2776-463E-AE8E-248DB876ADE0}"/>
                </c:ext>
              </c:extLst>
            </c:dLbl>
            <c:dLbl>
              <c:idx val="3"/>
              <c:layout>
                <c:manualLayout>
                  <c:x val="7.6671207910872632E-2"/>
                  <c:y val="3.41087911653592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1189188819436475"/>
                      <c:h val="0.1838285731565179"/>
                    </c:manualLayout>
                  </c15:layout>
                </c:ext>
                <c:ext xmlns:c16="http://schemas.microsoft.com/office/drawing/2014/chart" uri="{C3380CC4-5D6E-409C-BE32-E72D297353CC}">
                  <c16:uniqueId val="{00000009-2776-463E-AE8E-248DB876ADE0}"/>
                </c:ext>
              </c:extLst>
            </c:dLbl>
            <c:dLbl>
              <c:idx val="4"/>
              <c:layout>
                <c:manualLayout>
                  <c:x val="-0.11294487037056362"/>
                  <c:y val="-8.0257393395316595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703929852324172"/>
                      <c:h val="0.18545863003960109"/>
                    </c:manualLayout>
                  </c15:layout>
                </c:ext>
                <c:ext xmlns:c16="http://schemas.microsoft.com/office/drawing/2014/chart" uri="{C3380CC4-5D6E-409C-BE32-E72D297353CC}">
                  <c16:uniqueId val="{0000000A-2776-463E-AE8E-248DB876AD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'リンク切公表時非表示（グラフの添え物）'!$X$38:$X$42</c:f>
              <c:strCache>
                <c:ptCount val="5"/>
                <c:pt idx="0">
                  <c:v>Fuel Combustion</c:v>
                </c:pt>
                <c:pt idx="1">
                  <c:v>Fugitive Emissions from Fuel
(Natural gas and Coal mining)</c:v>
                </c:pt>
                <c:pt idx="2">
                  <c:v>Industrial Processes and Product Use
( Chemical Industry and Metal Industry)</c:v>
                </c:pt>
                <c:pt idx="3">
                  <c:v>Agriculture 
(Enteric fermentation, 
Rice cultivation, etc.)</c:v>
                </c:pt>
                <c:pt idx="4">
                  <c:v>Waste
(Land filling, Wastewater 
treatment, etc.)</c:v>
                </c:pt>
              </c:strCache>
            </c:strRef>
          </c:cat>
          <c:val>
            <c:numRef>
              <c:f>'6.CH4'!$BE$32:$BE$36</c:f>
              <c:numCache>
                <c:formatCode>0.0%</c:formatCode>
                <c:ptCount val="5"/>
                <c:pt idx="0">
                  <c:v>3.8562885988699204E-2</c:v>
                </c:pt>
                <c:pt idx="1">
                  <c:v>2.4363508481320097E-2</c:v>
                </c:pt>
                <c:pt idx="2">
                  <c:v>1.3418695328014344E-3</c:v>
                </c:pt>
                <c:pt idx="3">
                  <c:v>0.77792138952277567</c:v>
                </c:pt>
                <c:pt idx="4">
                  <c:v>0.15781034647440353</c:v>
                </c:pt>
              </c:numCache>
            </c:numRef>
          </c:val>
          <c:extLst>
            <c:ext xmlns:c16="http://schemas.microsoft.com/office/drawing/2014/chart" uri="{C3380CC4-5D6E-409C-BE32-E72D297353CC}">
              <c16:uniqueId val="{0000000B-2776-463E-AE8E-248DB876ADE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'リンク切公表時非表示（グラフの添え物）'!$AX$41</c:f>
              <c:strCache>
                <c:ptCount val="1"/>
                <c:pt idx="0">
                  <c:v>   in FY2013</c:v>
                </c:pt>
              </c:strCache>
            </c:strRef>
          </c:tx>
          <c:spPr>
            <a:noFill/>
          </c:spPr>
          <c:dPt>
            <c:idx val="0"/>
            <c:bubble3D val="0"/>
            <c:spPr>
              <a:noFill/>
              <a:ln>
                <a:noFill/>
              </a:ln>
              <a:effectLst/>
            </c:spPr>
            <c:extLst>
              <c:ext xmlns:c16="http://schemas.microsoft.com/office/drawing/2014/chart" uri="{C3380CC4-5D6E-409C-BE32-E72D297353CC}">
                <c16:uniqueId val="{00000000-908F-4F31-A553-5CCD3DCEAC34}"/>
              </c:ext>
            </c:extLst>
          </c:dPt>
          <c:dLbls>
            <c:dLbl>
              <c:idx val="0"/>
              <c:layout>
                <c:manualLayout>
                  <c:x val="-7.5259482318959956E-3"/>
                  <c:y val="-8.9701559874796041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74358939154"/>
                      <c:h val="0.20368820183989655"/>
                    </c:manualLayout>
                  </c15:layout>
                  <c15:dlblFieldTable/>
                  <c15:showDataLabelsRange val="0"/>
                </c:ext>
                <c:ext xmlns:c16="http://schemas.microsoft.com/office/drawing/2014/chart" uri="{C3380CC4-5D6E-409C-BE32-E72D297353CC}">
                  <c16:uniqueId val="{00000000-908F-4F31-A553-5CCD3DCEAC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'リンク切公表時非表示（グラフの添え物）'!$X$38:$X$42</c:f>
              <c:strCache>
                <c:ptCount val="5"/>
                <c:pt idx="0">
                  <c:v>Fuel Combustion</c:v>
                </c:pt>
                <c:pt idx="1">
                  <c:v>Fugitive Emissions from Fuel
(Natural gas and Coal mining)</c:v>
                </c:pt>
                <c:pt idx="2">
                  <c:v>Industrial Processes and Product Use
( Chemical Industry and Metal Industry)</c:v>
                </c:pt>
                <c:pt idx="3">
                  <c:v>Agriculture 
(Enteric fermentation, 
Rice cultivation, etc.)</c:v>
                </c:pt>
                <c:pt idx="4">
                  <c:v>Waste
(Land filling, Wastewater 
treatment, etc.)</c:v>
                </c:pt>
              </c:strCache>
            </c:strRef>
          </c:cat>
          <c:val>
            <c:numRef>
              <c:f>'リンク切公表時非表示（グラフの添え物）'!$AX$42</c:f>
              <c:numCache>
                <c:formatCode>###.0"Mt"</c:formatCode>
                <c:ptCount val="1"/>
                <c:pt idx="0">
                  <c:v>30.1</c:v>
                </c:pt>
              </c:numCache>
            </c:numRef>
          </c:val>
          <c:extLst>
            <c:ext xmlns:c16="http://schemas.microsoft.com/office/drawing/2014/chart" uri="{C3380CC4-5D6E-409C-BE32-E72D297353CC}">
              <c16:uniqueId val="{00000001-908F-4F31-A553-5CCD3DCEAC34}"/>
            </c:ext>
          </c:extLst>
        </c:ser>
        <c:ser>
          <c:idx val="0"/>
          <c:order val="1"/>
          <c:tx>
            <c:strRef>
              <c:f>'6.CH4'!$AX$31</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08F-4F31-A553-5CCD3DCEAC34}"/>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08F-4F31-A553-5CCD3DCEAC34}"/>
              </c:ext>
            </c:extLst>
          </c:dPt>
          <c:dPt>
            <c:idx val="2"/>
            <c:bubble3D val="0"/>
            <c:spPr>
              <a:solidFill>
                <a:schemeClr val="accent6"/>
              </a:solidFill>
              <a:ln>
                <a:noFill/>
              </a:ln>
              <a:effectLst/>
            </c:spPr>
            <c:extLst>
              <c:ext xmlns:c16="http://schemas.microsoft.com/office/drawing/2014/chart" uri="{C3380CC4-5D6E-409C-BE32-E72D297353CC}">
                <c16:uniqueId val="{00000007-908F-4F31-A553-5CCD3DCEAC34}"/>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08F-4F31-A553-5CCD3DCEAC34}"/>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08F-4F31-A553-5CCD3DCEAC34}"/>
              </c:ext>
            </c:extLst>
          </c:dPt>
          <c:dLbls>
            <c:dLbl>
              <c:idx val="0"/>
              <c:layout>
                <c:manualLayout>
                  <c:x val="-8.3199350491047919E-3"/>
                  <c:y val="-0.1315878813029617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5048913297"/>
                      <c:h val="0.1195239340106346"/>
                    </c:manualLayout>
                  </c15:layout>
                </c:ext>
                <c:ext xmlns:c16="http://schemas.microsoft.com/office/drawing/2014/chart" uri="{C3380CC4-5D6E-409C-BE32-E72D297353CC}">
                  <c16:uniqueId val="{00000003-908F-4F31-A553-5CCD3DCEAC34}"/>
                </c:ext>
              </c:extLst>
            </c:dLbl>
            <c:dLbl>
              <c:idx val="1"/>
              <c:layout>
                <c:manualLayout>
                  <c:x val="0.22644630189342271"/>
                  <c:y val="-0.129742543772584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443198262069964"/>
                      <c:h val="0.13283104978272159"/>
                    </c:manualLayout>
                  </c15:layout>
                </c:ext>
                <c:ext xmlns:c16="http://schemas.microsoft.com/office/drawing/2014/chart" uri="{C3380CC4-5D6E-409C-BE32-E72D297353CC}">
                  <c16:uniqueId val="{00000005-908F-4F31-A553-5CCD3DCEAC34}"/>
                </c:ext>
              </c:extLst>
            </c:dLbl>
            <c:dLbl>
              <c:idx val="2"/>
              <c:layout>
                <c:manualLayout>
                  <c:x val="0.27567247310623688"/>
                  <c:y val="0.2828060229728375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9816311537"/>
                      <c:h val="0.23733552606236846"/>
                    </c:manualLayout>
                  </c15:layout>
                </c:ext>
                <c:ext xmlns:c16="http://schemas.microsoft.com/office/drawing/2014/chart" uri="{C3380CC4-5D6E-409C-BE32-E72D297353CC}">
                  <c16:uniqueId val="{00000007-908F-4F31-A553-5CCD3DCEAC34}"/>
                </c:ext>
              </c:extLst>
            </c:dLbl>
            <c:dLbl>
              <c:idx val="3"/>
              <c:layout>
                <c:manualLayout>
                  <c:x val="1.3511845992213676E-2"/>
                  <c:y val="5.40748756703120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644032996638398"/>
                      <c:h val="0.1838284406728744"/>
                    </c:manualLayout>
                  </c15:layout>
                </c:ext>
                <c:ext xmlns:c16="http://schemas.microsoft.com/office/drawing/2014/chart" uri="{C3380CC4-5D6E-409C-BE32-E72D297353CC}">
                  <c16:uniqueId val="{00000009-908F-4F31-A553-5CCD3DCEAC34}"/>
                </c:ext>
              </c:extLst>
            </c:dLbl>
            <c:dLbl>
              <c:idx val="4"/>
              <c:layout>
                <c:manualLayout>
                  <c:x val="-9.0160736696543925E-2"/>
                  <c:y val="-3.401482043778228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665003449567104"/>
                      <c:h val="0.20606551171752416"/>
                    </c:manualLayout>
                  </c15:layout>
                </c:ext>
                <c:ext xmlns:c16="http://schemas.microsoft.com/office/drawing/2014/chart" uri="{C3380CC4-5D6E-409C-BE32-E72D297353CC}">
                  <c16:uniqueId val="{0000000A-908F-4F31-A553-5CCD3DCEAC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'リンク切公表時非表示（グラフの添え物）'!$X$38:$X$42</c:f>
              <c:strCache>
                <c:ptCount val="5"/>
                <c:pt idx="0">
                  <c:v>Fuel Combustion</c:v>
                </c:pt>
                <c:pt idx="1">
                  <c:v>Fugitive Emissions from Fuel
(Natural gas and Coal mining)</c:v>
                </c:pt>
                <c:pt idx="2">
                  <c:v>Industrial Processes and Product Use
( Chemical Industry and Metal Industry)</c:v>
                </c:pt>
                <c:pt idx="3">
                  <c:v>Agriculture 
(Enteric fermentation, 
Rice cultivation, etc.)</c:v>
                </c:pt>
                <c:pt idx="4">
                  <c:v>Waste
(Land filling, Wastewater 
treatment, etc.)</c:v>
                </c:pt>
              </c:strCache>
            </c:strRef>
          </c:cat>
          <c:val>
            <c:numRef>
              <c:f>'6.CH4'!$AX$32:$AX$36</c:f>
              <c:numCache>
                <c:formatCode>0.0%</c:formatCode>
                <c:ptCount val="5"/>
                <c:pt idx="0">
                  <c:v>3.2610636298953416E-2</c:v>
                </c:pt>
                <c:pt idx="1">
                  <c:v>2.8174512096190409E-2</c:v>
                </c:pt>
                <c:pt idx="2">
                  <c:v>1.5404436014575208E-3</c:v>
                </c:pt>
                <c:pt idx="3">
                  <c:v>0.74150322550036885</c:v>
                </c:pt>
                <c:pt idx="4">
                  <c:v>0.19617118250302973</c:v>
                </c:pt>
              </c:numCache>
            </c:numRef>
          </c:val>
          <c:extLst>
            <c:ext xmlns:c16="http://schemas.microsoft.com/office/drawing/2014/chart" uri="{C3380CC4-5D6E-409C-BE32-E72D297353CC}">
              <c16:uniqueId val="{0000000B-908F-4F31-A553-5CCD3DCEAC34}"/>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'リンク切公表時非表示（グラフの添え物）'!$CA$45</c:f>
              <c:strCache>
                <c:ptCount val="1"/>
                <c:pt idx="0">
                  <c:v>2020年度</c:v>
                </c:pt>
              </c:strCache>
            </c:strRef>
          </c:tx>
          <c:spPr>
            <a:noFill/>
          </c:spPr>
          <c:dPt>
            <c:idx val="0"/>
            <c:bubble3D val="0"/>
            <c:spPr>
              <a:noFill/>
              <a:ln>
                <a:noFill/>
              </a:ln>
              <a:effectLst/>
            </c:spPr>
            <c:extLst>
              <c:ext xmlns:c16="http://schemas.microsoft.com/office/drawing/2014/chart" uri="{C3380CC4-5D6E-409C-BE32-E72D297353CC}">
                <c16:uniqueId val="{00000000-36A1-4C8D-B80A-E7601080BBA7}"/>
              </c:ext>
            </c:extLst>
          </c:dPt>
          <c:dLbls>
            <c:dLbl>
              <c:idx val="0"/>
              <c:layout>
                <c:manualLayout>
                  <c:x val="5.3517729186006195E-3"/>
                  <c:y val="-0.1124631810968580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687427281"/>
                      <c:h val="0.15374812910645277"/>
                    </c:manualLayout>
                  </c15:layout>
                  <c15:dlblFieldTable/>
                  <c15:showDataLabelsRange val="0"/>
                </c:ext>
                <c:ext xmlns:c16="http://schemas.microsoft.com/office/drawing/2014/chart" uri="{C3380CC4-5D6E-409C-BE32-E72D297353CC}">
                  <c16:uniqueId val="{00000000-36A1-4C8D-B80A-E7601080BBA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('リンク切公表時非表示（グラフの添え物）'!$W$48,'リンク切公表時非表示（グラフの添え物）'!$W$46,'リンク切公表時非表示（グラフの添え物）'!$W$49,'リンク切公表時非表示（グラフの添え物）'!$W$47)</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'リンク切公表時非表示（グラフの添え物）'!$CA$47</c:f>
              <c:numCache>
                <c:formatCode>#,##0"万トン"</c:formatCode>
                <c:ptCount val="1"/>
                <c:pt idx="0">
                  <c:v>2000</c:v>
                </c:pt>
              </c:numCache>
            </c:numRef>
          </c:val>
          <c:extLst>
            <c:ext xmlns:c16="http://schemas.microsoft.com/office/drawing/2014/chart" uri="{C3380CC4-5D6E-409C-BE32-E72D297353CC}">
              <c16:uniqueId val="{00000001-36A1-4C8D-B80A-E7601080BBA7}"/>
            </c:ext>
          </c:extLst>
        </c:ser>
        <c:ser>
          <c:idx val="0"/>
          <c:order val="1"/>
          <c:tx>
            <c:strRef>
              <c:f>'7.N2O'!$BE$28</c:f>
              <c:strCache>
                <c:ptCount val="1"/>
                <c:pt idx="0">
                  <c:v>2020</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36A1-4C8D-B80A-E7601080BBA7}"/>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36A1-4C8D-B80A-E7601080BBA7}"/>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36A1-4C8D-B80A-E7601080BBA7}"/>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36A1-4C8D-B80A-E7601080BBA7}"/>
              </c:ext>
            </c:extLst>
          </c:dPt>
          <c:dLbls>
            <c:dLbl>
              <c:idx val="0"/>
              <c:layout>
                <c:manualLayout>
                  <c:x val="0.17543722495715935"/>
                  <c:y val="0.2275712390699913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30325445643"/>
                      <c:h val="0.35021381266856455"/>
                    </c:manualLayout>
                  </c15:layout>
                </c:ext>
                <c:ext xmlns:c16="http://schemas.microsoft.com/office/drawing/2014/chart" uri="{C3380CC4-5D6E-409C-BE32-E72D297353CC}">
                  <c16:uniqueId val="{00000003-36A1-4C8D-B80A-E7601080BBA7}"/>
                </c:ext>
              </c:extLst>
            </c:dLbl>
            <c:dLbl>
              <c:idx val="1"/>
              <c:layout>
                <c:manualLayout>
                  <c:x val="-0.2037677622373586"/>
                  <c:y val="6.506938455004901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479772159867011"/>
                      <c:h val="0.24196639449552246"/>
                    </c:manualLayout>
                  </c15:layout>
                </c:ext>
                <c:ext xmlns:c16="http://schemas.microsoft.com/office/drawing/2014/chart" uri="{C3380CC4-5D6E-409C-BE32-E72D297353CC}">
                  <c16:uniqueId val="{00000005-36A1-4C8D-B80A-E7601080BBA7}"/>
                </c:ext>
              </c:extLst>
            </c:dLbl>
            <c:dLbl>
              <c:idx val="2"/>
              <c:layout>
                <c:manualLayout>
                  <c:x val="-0.18401403822879014"/>
                  <c:y val="3.8185092203915826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453279740926673"/>
                      <c:h val="0.3124105714056622"/>
                    </c:manualLayout>
                  </c15:layout>
                </c:ext>
                <c:ext xmlns:c16="http://schemas.microsoft.com/office/drawing/2014/chart" uri="{C3380CC4-5D6E-409C-BE32-E72D297353CC}">
                  <c16:uniqueId val="{00000007-36A1-4C8D-B80A-E7601080BBA7}"/>
                </c:ext>
              </c:extLst>
            </c:dLbl>
            <c:dLbl>
              <c:idx val="3"/>
              <c:layout>
                <c:manualLayout>
                  <c:x val="0.28591425844494628"/>
                  <c:y val="-0.1337519131796105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483774908150372"/>
                      <c:h val="0.15777403833957665"/>
                    </c:manualLayout>
                  </c15:layout>
                </c:ext>
                <c:ext xmlns:c16="http://schemas.microsoft.com/office/drawing/2014/chart" uri="{C3380CC4-5D6E-409C-BE32-E72D297353CC}">
                  <c16:uniqueId val="{00000009-36A1-4C8D-B80A-E7601080BBA7}"/>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36A1-4C8D-B80A-E7601080BBA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('リンク切公表時非表示（グラフの添え物）'!$W$48,'リンク切公表時非表示（グラフの添え物）'!$W$46,'リンク切公表時非表示（グラフの添え物）'!$W$49,'リンク切公表時非表示（グラフの添え物）'!$W$47)</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('7.N2O'!$BE$31,'7.N2O'!$BE$29,'7.N2O'!$BE$32,'7.N2O'!$BE$30)</c:f>
              <c:numCache>
                <c:formatCode>0.0%</c:formatCode>
                <c:ptCount val="4"/>
                <c:pt idx="0">
                  <c:v>0.48391814997921889</c:v>
                </c:pt>
                <c:pt idx="1">
                  <c:v>0.25608792059517532</c:v>
                </c:pt>
                <c:pt idx="2">
                  <c:v>0.20563174365138137</c:v>
                </c:pt>
                <c:pt idx="3">
                  <c:v>5.4362185774224185E-2</c:v>
                </c:pt>
              </c:numCache>
            </c:numRef>
          </c:val>
          <c:extLst>
            <c:ext xmlns:c16="http://schemas.microsoft.com/office/drawing/2014/chart" uri="{C3380CC4-5D6E-409C-BE32-E72D297353CC}">
              <c16:uniqueId val="{0000000B-36A1-4C8D-B80A-E7601080BBA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5090016520357541"/>
        </c:manualLayout>
      </c:layout>
      <c:lineChart>
        <c:grouping val="standard"/>
        <c:varyColors val="0"/>
        <c:ser>
          <c:idx val="0"/>
          <c:order val="0"/>
          <c:tx>
            <c:strRef>
              <c:f>'リンク切公表時非表示（グラフの添え物）'!$X$16</c:f>
              <c:strCache>
                <c:ptCount val="1"/>
                <c:pt idx="0">
                  <c:v>Non-Energy-related CO₂</c:v>
                </c:pt>
              </c:strCache>
            </c:strRef>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'1.Total'!$AA$4:$BE$4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'1.Total'!$AA$7:$BE$7</c:f>
              <c:numCache>
                <c:formatCode>#,##0.0_ </c:formatCode>
                <c:ptCount val="31"/>
                <c:pt idx="0">
                  <c:v>96.115957606863788</c:v>
                </c:pt>
                <c:pt idx="1">
                  <c:v>97.338295316529539</c:v>
                </c:pt>
                <c:pt idx="2">
                  <c:v>98.779615735993971</c:v>
                </c:pt>
                <c:pt idx="3">
                  <c:v>96.361942432701824</c:v>
                </c:pt>
                <c:pt idx="4">
                  <c:v>101.47545716034797</c:v>
                </c:pt>
                <c:pt idx="5">
                  <c:v>102.53572963525062</c:v>
                </c:pt>
                <c:pt idx="6">
                  <c:v>103.69483654779249</c:v>
                </c:pt>
                <c:pt idx="7">
                  <c:v>102.6740871856537</c:v>
                </c:pt>
                <c:pt idx="8">
                  <c:v>96.335601019526919</c:v>
                </c:pt>
                <c:pt idx="9">
                  <c:v>96.595396554580006</c:v>
                </c:pt>
                <c:pt idx="10">
                  <c:v>98.600281769257705</c:v>
                </c:pt>
                <c:pt idx="11">
                  <c:v>96.485734754357807</c:v>
                </c:pt>
                <c:pt idx="12">
                  <c:v>93.970802115335758</c:v>
                </c:pt>
                <c:pt idx="13">
                  <c:v>93.843025802952994</c:v>
                </c:pt>
                <c:pt idx="14">
                  <c:v>92.993445039668941</c:v>
                </c:pt>
                <c:pt idx="15">
                  <c:v>93.334585877994641</c:v>
                </c:pt>
                <c:pt idx="16">
                  <c:v>92.096585174621183</c:v>
                </c:pt>
                <c:pt idx="17">
                  <c:v>91.906841206597477</c:v>
                </c:pt>
                <c:pt idx="18">
                  <c:v>88.311551368491735</c:v>
                </c:pt>
                <c:pt idx="19">
                  <c:v>78.779963889279969</c:v>
                </c:pt>
                <c:pt idx="20">
                  <c:v>80.493310331244928</c:v>
                </c:pt>
                <c:pt idx="21">
                  <c:v>79.425922522284338</c:v>
                </c:pt>
                <c:pt idx="22">
                  <c:v>81.165303859587425</c:v>
                </c:pt>
                <c:pt idx="23">
                  <c:v>82.480333205037425</c:v>
                </c:pt>
                <c:pt idx="24">
                  <c:v>81.022320127832202</c:v>
                </c:pt>
                <c:pt idx="25">
                  <c:v>79.905935617533601</c:v>
                </c:pt>
                <c:pt idx="26">
                  <c:v>79.587518045765762</c:v>
                </c:pt>
                <c:pt idx="27">
                  <c:v>80.435096612601797</c:v>
                </c:pt>
                <c:pt idx="28">
                  <c:v>80.379489911744443</c:v>
                </c:pt>
                <c:pt idx="29">
                  <c:v>79.472507527784487</c:v>
                </c:pt>
                <c:pt idx="30">
                  <c:v>76.784386391859528</c:v>
                </c:pt>
              </c:numCache>
            </c:numRef>
          </c:val>
          <c:smooth val="0"/>
          <c:extLst>
            <c:ext xmlns:c16="http://schemas.microsoft.com/office/drawing/2014/chart" uri="{C3380CC4-5D6E-409C-BE32-E72D297353CC}">
              <c16:uniqueId val="{00000000-0811-4A83-8357-715E08DE9F80}"/>
            </c:ext>
          </c:extLst>
        </c:ser>
        <c:ser>
          <c:idx val="1"/>
          <c:order val="1"/>
          <c:tx>
            <c:strRef>
              <c:f>'リンク切公表時非表示（グラフの添え物）'!$W$17</c:f>
              <c:strCache>
                <c:ptCount val="1"/>
                <c:pt idx="0">
                  <c:v>CH₄</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'1.Total'!$AA$4:$BE$4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'1.Total'!$AA$8:$BE$8</c:f>
              <c:numCache>
                <c:formatCode>#,##0.0_ </c:formatCode>
                <c:ptCount val="31"/>
                <c:pt idx="0">
                  <c:v>44.058755414864585</c:v>
                </c:pt>
                <c:pt idx="1">
                  <c:v>43.454543933307924</c:v>
                </c:pt>
                <c:pt idx="2">
                  <c:v>43.459665118603922</c:v>
                </c:pt>
                <c:pt idx="3">
                  <c:v>42.638612757850886</c:v>
                </c:pt>
                <c:pt idx="4">
                  <c:v>42.762086841489108</c:v>
                </c:pt>
                <c:pt idx="5">
                  <c:v>41.668851858891806</c:v>
                </c:pt>
                <c:pt idx="6">
                  <c:v>40.487731871620205</c:v>
                </c:pt>
                <c:pt idx="7">
                  <c:v>40.095337514778976</c:v>
                </c:pt>
                <c:pt idx="8">
                  <c:v>38.494898697820858</c:v>
                </c:pt>
                <c:pt idx="9">
                  <c:v>38.198399917739827</c:v>
                </c:pt>
                <c:pt idx="10">
                  <c:v>37.627967539837641</c:v>
                </c:pt>
                <c:pt idx="11">
                  <c:v>36.542107415577668</c:v>
                </c:pt>
                <c:pt idx="12">
                  <c:v>35.789596184534162</c:v>
                </c:pt>
                <c:pt idx="13">
                  <c:v>34.948601137851099</c:v>
                </c:pt>
                <c:pt idx="14">
                  <c:v>34.689251987161619</c:v>
                </c:pt>
                <c:pt idx="15">
                  <c:v>34.738429636512045</c:v>
                </c:pt>
                <c:pt idx="16">
                  <c:v>34.230289058451724</c:v>
                </c:pt>
                <c:pt idx="17">
                  <c:v>33.659324930433016</c:v>
                </c:pt>
                <c:pt idx="18">
                  <c:v>32.910578424210982</c:v>
                </c:pt>
                <c:pt idx="19">
                  <c:v>32.40966093715889</c:v>
                </c:pt>
                <c:pt idx="20">
                  <c:v>31.982731702141979</c:v>
                </c:pt>
                <c:pt idx="21">
                  <c:v>30.782916712760862</c:v>
                </c:pt>
                <c:pt idx="22">
                  <c:v>30.14055976497756</c:v>
                </c:pt>
                <c:pt idx="23">
                  <c:v>30.093952986099222</c:v>
                </c:pt>
                <c:pt idx="24">
                  <c:v>29.598394863939184</c:v>
                </c:pt>
                <c:pt idx="25">
                  <c:v>29.255590782002034</c:v>
                </c:pt>
                <c:pt idx="26">
                  <c:v>29.21169403108857</c:v>
                </c:pt>
                <c:pt idx="27">
                  <c:v>29.021956610708273</c:v>
                </c:pt>
                <c:pt idx="28">
                  <c:v>28.654804763796605</c:v>
                </c:pt>
                <c:pt idx="29">
                  <c:v>28.474351687083672</c:v>
                </c:pt>
                <c:pt idx="30">
                  <c:v>28.394065827290884</c:v>
                </c:pt>
              </c:numCache>
            </c:numRef>
          </c:val>
          <c:smooth val="0"/>
          <c:extLst>
            <c:ext xmlns:c16="http://schemas.microsoft.com/office/drawing/2014/chart" uri="{C3380CC4-5D6E-409C-BE32-E72D297353CC}">
              <c16:uniqueId val="{00000001-0811-4A83-8357-715E08DE9F80}"/>
            </c:ext>
          </c:extLst>
        </c:ser>
        <c:ser>
          <c:idx val="2"/>
          <c:order val="2"/>
          <c:tx>
            <c:strRef>
              <c:f>'リンク切公表時非表示（グラフの添え物）'!$W$18</c:f>
              <c:strCache>
                <c:ptCount val="1"/>
                <c:pt idx="0">
                  <c:v>N₂O</c:v>
                </c:pt>
              </c:strCache>
            </c:strRef>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'1.Total'!$AA$4:$BE$4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'1.Total'!$AA$9:$BE$9</c:f>
              <c:numCache>
                <c:formatCode>#,##0.0_ </c:formatCode>
                <c:ptCount val="31"/>
                <c:pt idx="0">
                  <c:v>32.358550894275261</c:v>
                </c:pt>
                <c:pt idx="1">
                  <c:v>32.033399395660183</c:v>
                </c:pt>
                <c:pt idx="2">
                  <c:v>32.196074863469335</c:v>
                </c:pt>
                <c:pt idx="3">
                  <c:v>32.077988990297897</c:v>
                </c:pt>
                <c:pt idx="4">
                  <c:v>33.324149193882768</c:v>
                </c:pt>
                <c:pt idx="5">
                  <c:v>33.598215727381103</c:v>
                </c:pt>
                <c:pt idx="6">
                  <c:v>34.703216699783034</c:v>
                </c:pt>
                <c:pt idx="7">
                  <c:v>35.504341103090155</c:v>
                </c:pt>
                <c:pt idx="8">
                  <c:v>33.933050041557152</c:v>
                </c:pt>
                <c:pt idx="9">
                  <c:v>27.809602833619309</c:v>
                </c:pt>
                <c:pt idx="10">
                  <c:v>30.34582658978022</c:v>
                </c:pt>
                <c:pt idx="11">
                  <c:v>26.714570136580896</c:v>
                </c:pt>
                <c:pt idx="12">
                  <c:v>26.134870510020669</c:v>
                </c:pt>
                <c:pt idx="13">
                  <c:v>25.996259596194797</c:v>
                </c:pt>
                <c:pt idx="14">
                  <c:v>25.828505649009454</c:v>
                </c:pt>
                <c:pt idx="15">
                  <c:v>25.488600622420236</c:v>
                </c:pt>
                <c:pt idx="16">
                  <c:v>25.361323689515967</c:v>
                </c:pt>
                <c:pt idx="17">
                  <c:v>24.800380147344288</c:v>
                </c:pt>
                <c:pt idx="18">
                  <c:v>23.90789679507569</c:v>
                </c:pt>
                <c:pt idx="19">
                  <c:v>23.327145648051676</c:v>
                </c:pt>
                <c:pt idx="20">
                  <c:v>22.841245959314509</c:v>
                </c:pt>
                <c:pt idx="21">
                  <c:v>22.45059906282102</c:v>
                </c:pt>
                <c:pt idx="22">
                  <c:v>22.088700764259833</c:v>
                </c:pt>
                <c:pt idx="23">
                  <c:v>22.049046127309971</c:v>
                </c:pt>
                <c:pt idx="24">
                  <c:v>21.612584027785601</c:v>
                </c:pt>
                <c:pt idx="25">
                  <c:v>21.315094819464182</c:v>
                </c:pt>
                <c:pt idx="26">
                  <c:v>20.803936666940338</c:v>
                </c:pt>
                <c:pt idx="27">
                  <c:v>21.062872880063129</c:v>
                </c:pt>
                <c:pt idx="28">
                  <c:v>20.607066485096372</c:v>
                </c:pt>
                <c:pt idx="29">
                  <c:v>20.252092310850809</c:v>
                </c:pt>
                <c:pt idx="30">
                  <c:v>19.986936723073114</c:v>
                </c:pt>
              </c:numCache>
            </c:numRef>
          </c:val>
          <c:smooth val="0"/>
          <c:extLst>
            <c:ext xmlns:c16="http://schemas.microsoft.com/office/drawing/2014/chart" uri="{C3380CC4-5D6E-409C-BE32-E72D297353CC}">
              <c16:uniqueId val="{00000002-0811-4A83-8357-715E08DE9F80}"/>
            </c:ext>
          </c:extLst>
        </c:ser>
        <c:ser>
          <c:idx val="3"/>
          <c:order val="3"/>
          <c:tx>
            <c:strRef>
              <c:f>'リンク切公表時非表示（グラフの添え物）'!$W$19</c:f>
              <c:strCache>
                <c:ptCount val="1"/>
                <c:pt idx="0">
                  <c:v>HFCs</c:v>
                </c:pt>
              </c:strCache>
            </c:strRef>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'1.Total'!$AA$4:$BE$4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'1.Total'!$AA$11:$BE$11</c:f>
              <c:numCache>
                <c:formatCode>#,##0.0_ </c:formatCode>
                <c:ptCount val="31"/>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29.376667488174213</c:v>
                </c:pt>
                <c:pt idx="23">
                  <c:v>32.120718579621801</c:v>
                </c:pt>
                <c:pt idx="24">
                  <c:v>35.801146663164403</c:v>
                </c:pt>
                <c:pt idx="25">
                  <c:v>39.280553336551215</c:v>
                </c:pt>
                <c:pt idx="26">
                  <c:v>42.641965858942172</c:v>
                </c:pt>
                <c:pt idx="27">
                  <c:v>44.954222074429055</c:v>
                </c:pt>
                <c:pt idx="28">
                  <c:v>47.043413844705789</c:v>
                </c:pt>
                <c:pt idx="29">
                  <c:v>49.732586618262161</c:v>
                </c:pt>
                <c:pt idx="30">
                  <c:v>51.725384282611948</c:v>
                </c:pt>
              </c:numCache>
            </c:numRef>
          </c:val>
          <c:smooth val="0"/>
          <c:extLst>
            <c:ext xmlns:c16="http://schemas.microsoft.com/office/drawing/2014/chart" uri="{C3380CC4-5D6E-409C-BE32-E72D297353CC}">
              <c16:uniqueId val="{00000003-0811-4A83-8357-715E08DE9F80}"/>
            </c:ext>
          </c:extLst>
        </c:ser>
        <c:ser>
          <c:idx val="4"/>
          <c:order val="4"/>
          <c:tx>
            <c:strRef>
              <c:f>'リンク切公表時非表示（グラフの添え物）'!$W$20</c:f>
              <c:strCache>
                <c:ptCount val="1"/>
                <c:pt idx="0">
                  <c:v>PFCs</c:v>
                </c:pt>
              </c:strCache>
            </c:strRef>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'1.Total'!$AA$4:$BE$4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'1.Total'!$AA$12:$BE$12</c:f>
              <c:numCache>
                <c:formatCode>#,##0.0_ </c:formatCode>
                <c:ptCount val="31"/>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pt idx="30">
                  <c:v>3.474537136109221</c:v>
                </c:pt>
              </c:numCache>
            </c:numRef>
          </c:val>
          <c:smooth val="0"/>
          <c:extLst>
            <c:ext xmlns:c16="http://schemas.microsoft.com/office/drawing/2014/chart" uri="{C3380CC4-5D6E-409C-BE32-E72D297353CC}">
              <c16:uniqueId val="{00000004-0811-4A83-8357-715E08DE9F80}"/>
            </c:ext>
          </c:extLst>
        </c:ser>
        <c:ser>
          <c:idx val="5"/>
          <c:order val="5"/>
          <c:tx>
            <c:strRef>
              <c:f>'リンク切公表時非表示（グラフの添え物）'!$W$21</c:f>
              <c:strCache>
                <c:ptCount val="1"/>
                <c:pt idx="0">
                  <c:v>SF₆</c:v>
                </c:pt>
              </c:strCache>
            </c:strRef>
          </c:tx>
          <c:spPr>
            <a:ln w="28575" cap="rnd">
              <a:solidFill>
                <a:srgbClr val="FFCCFF"/>
              </a:solidFill>
              <a:round/>
            </a:ln>
            <a:effectLst/>
          </c:spPr>
          <c:marker>
            <c:symbol val="circle"/>
            <c:size val="5"/>
            <c:spPr>
              <a:solidFill>
                <a:srgbClr val="FFCCFF"/>
              </a:solidFill>
              <a:ln w="9525">
                <a:solidFill>
                  <a:srgbClr val="FFCCFF"/>
                </a:solidFill>
              </a:ln>
              <a:effectLst/>
            </c:spPr>
          </c:marker>
          <c:cat>
            <c:numRef>
              <c:f>'1.Total'!$AA$4:$BE$4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'1.Total'!$AA$13:$BE$13</c:f>
              <c:numCache>
                <c:formatCode>#,##0.0_ </c:formatCode>
                <c:ptCount val="31"/>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2.0549448652505751</c:v>
                </c:pt>
                <c:pt idx="29">
                  <c:v>2.0010287951396291</c:v>
                </c:pt>
                <c:pt idx="30">
                  <c:v>2.0283146558619358</c:v>
                </c:pt>
              </c:numCache>
            </c:numRef>
          </c:val>
          <c:smooth val="0"/>
          <c:extLst>
            <c:ext xmlns:c16="http://schemas.microsoft.com/office/drawing/2014/chart" uri="{C3380CC4-5D6E-409C-BE32-E72D297353CC}">
              <c16:uniqueId val="{00000005-0811-4A83-8357-715E08DE9F80}"/>
            </c:ext>
          </c:extLst>
        </c:ser>
        <c:ser>
          <c:idx val="6"/>
          <c:order val="6"/>
          <c:tx>
            <c:strRef>
              <c:f>'リンク切公表時非表示（グラフの添え物）'!$Y$9</c:f>
              <c:strCache>
                <c:ptCount val="1"/>
                <c:pt idx="0">
                  <c:v>NF₃</c:v>
                </c:pt>
              </c:strCache>
            </c:strRef>
          </c:tx>
          <c:spPr>
            <a:ln w="28575" cap="rnd">
              <a:solidFill>
                <a:srgbClr val="CCCCFF"/>
              </a:solidFill>
              <a:round/>
            </a:ln>
            <a:effectLst/>
          </c:spPr>
          <c:marker>
            <c:symbol val="circle"/>
            <c:size val="5"/>
            <c:spPr>
              <a:solidFill>
                <a:srgbClr val="CCCCFF"/>
              </a:solidFill>
              <a:ln w="9525">
                <a:solidFill>
                  <a:srgbClr val="CCCCFF"/>
                </a:solidFill>
              </a:ln>
              <a:effectLst/>
            </c:spPr>
          </c:marker>
          <c:cat>
            <c:numRef>
              <c:f>'1.Total'!$AA$4:$BE$4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'1.Total'!$AA$14:$BE$14</c:f>
              <c:numCache>
                <c:formatCode>#,##0.00_ </c:formatCode>
                <c:ptCount val="31"/>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c:v>0.28249689981167958</c:v>
                </c:pt>
                <c:pt idx="29">
                  <c:v>0.2614726799363582</c:v>
                </c:pt>
                <c:pt idx="30">
                  <c:v>0.28882556827642358</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Century" panose="02040604050505020304" pitchFamily="18" charset="0"/>
                <a:ea typeface="+mn-ea"/>
                <a:cs typeface="+mn-cs"/>
              </a:defRPr>
            </a:pPr>
            <a:endParaRPr lang="ja-JP"/>
          </a:p>
        </c:txPr>
        <c:crossAx val="113826432"/>
        <c:crosses val="autoZero"/>
        <c:auto val="1"/>
        <c:lblAlgn val="ctr"/>
        <c:lblOffset val="100"/>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entury" panose="02040604050505020304" pitchFamily="18" charset="0"/>
                <a:ea typeface="+mn-ea"/>
                <a:cs typeface="+mn-cs"/>
              </a:defRPr>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baseline="0">
                <a:latin typeface="Century" panose="02040604050505020304" pitchFamily="18" charset="0"/>
              </a:defRPr>
            </a:pPr>
            <a:endParaRPr lang="ja-JP"/>
          </a:p>
        </c:txPr>
      </c:legendEntry>
      <c:layout>
        <c:manualLayout>
          <c:xMode val="edge"/>
          <c:yMode val="edge"/>
          <c:x val="0.78520152719749292"/>
          <c:y val="0.16154045925179264"/>
          <c:w val="0.20231464582744596"/>
          <c:h val="0.69611103655021922"/>
        </c:manualLayout>
      </c:layout>
      <c:overlay val="0"/>
      <c:txPr>
        <a:bodyPr rot="0" vert="horz"/>
        <a:lstStyle/>
        <a:p>
          <a:pPr>
            <a:defRPr baseline="0">
              <a:latin typeface="Century" panose="02040604050505020304" pitchFamily="18" charset="0"/>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'リンク切公表時非表示（グラフの添え物）'!$AX$45</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63F7-4D62-A049-E00105A92418}"/>
              </c:ext>
            </c:extLst>
          </c:dPt>
          <c:dLbls>
            <c:dLbl>
              <c:idx val="0"/>
              <c:layout>
                <c:manualLayout>
                  <c:x val="3.0425042796414659E-4"/>
                  <c:y val="-0.129982650604829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6861650865"/>
                      <c:h val="0.15310652930357202"/>
                    </c:manualLayout>
                  </c15:layout>
                  <c15:dlblFieldTable/>
                  <c15:showDataLabelsRange val="0"/>
                </c:ext>
                <c:ext xmlns:c16="http://schemas.microsoft.com/office/drawing/2014/chart" uri="{C3380CC4-5D6E-409C-BE32-E72D297353CC}">
                  <c16:uniqueId val="{00000000-63F7-4D62-A049-E00105A9241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('リンク切公表時非表示（グラフの添え物）'!$W$48,'リンク切公表時非表示（グラフの添え物）'!$W$46,'リンク切公表時非表示（グラフの添え物）'!$W$49,'リンク切公表時非表示（グラフの添え物）'!$W$47)</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'リンク切公表時非表示（グラフの添え物）'!$AX$47</c:f>
              <c:numCache>
                <c:formatCode>#,##0"万トン"</c:formatCode>
                <c:ptCount val="1"/>
                <c:pt idx="0">
                  <c:v>2200</c:v>
                </c:pt>
              </c:numCache>
            </c:numRef>
          </c:val>
          <c:extLst>
            <c:ext xmlns:c16="http://schemas.microsoft.com/office/drawing/2014/chart" uri="{C3380CC4-5D6E-409C-BE32-E72D297353CC}">
              <c16:uniqueId val="{00000001-63F7-4D62-A049-E00105A92418}"/>
            </c:ext>
          </c:extLst>
        </c:ser>
        <c:ser>
          <c:idx val="0"/>
          <c:order val="1"/>
          <c:tx>
            <c:strRef>
              <c:f>'7.N2O'!$AX$28</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3F7-4D62-A049-E00105A92418}"/>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3F7-4D62-A049-E00105A92418}"/>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3F7-4D62-A049-E00105A92418}"/>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3F7-4D62-A049-E00105A92418}"/>
              </c:ext>
            </c:extLst>
          </c:dPt>
          <c:dLbls>
            <c:dLbl>
              <c:idx val="0"/>
              <c:layout>
                <c:manualLayout>
                  <c:x val="0.20062419103971096"/>
                  <c:y val="0.27974719911331358"/>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273448971600737"/>
                      <c:h val="0.31108269943563938"/>
                    </c:manualLayout>
                  </c15:layout>
                </c:ext>
                <c:ext xmlns:c16="http://schemas.microsoft.com/office/drawing/2014/chart" uri="{C3380CC4-5D6E-409C-BE32-E72D297353CC}">
                  <c16:uniqueId val="{00000003-63F7-4D62-A049-E00105A92418}"/>
                </c:ext>
              </c:extLst>
            </c:dLbl>
            <c:dLbl>
              <c:idx val="1"/>
              <c:layout>
                <c:manualLayout>
                  <c:x val="-0.21997746127867393"/>
                  <c:y val="6.7626421005253221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423401606618755"/>
                      <c:h val="0.27965545132337105"/>
                    </c:manualLayout>
                  </c15:layout>
                </c:ext>
                <c:ext xmlns:c16="http://schemas.microsoft.com/office/drawing/2014/chart" uri="{C3380CC4-5D6E-409C-BE32-E72D297353CC}">
                  <c16:uniqueId val="{00000005-63F7-4D62-A049-E00105A92418}"/>
                </c:ext>
              </c:extLst>
            </c:dLbl>
            <c:dLbl>
              <c:idx val="2"/>
              <c:layout>
                <c:manualLayout>
                  <c:x val="-0.24660203343790357"/>
                  <c:y val="1.317094323681040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313564298297123"/>
                      <c:h val="0.34286697624119417"/>
                    </c:manualLayout>
                  </c15:layout>
                </c:ext>
                <c:ext xmlns:c16="http://schemas.microsoft.com/office/drawing/2014/chart" uri="{C3380CC4-5D6E-409C-BE32-E72D297353CC}">
                  <c16:uniqueId val="{00000007-63F7-4D62-A049-E00105A92418}"/>
                </c:ext>
              </c:extLst>
            </c:dLbl>
            <c:dLbl>
              <c:idx val="3"/>
              <c:layout>
                <c:manualLayout>
                  <c:x val="0.29599653030813911"/>
                  <c:y val="-6.6607826515334784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675965857797017"/>
                      <c:h val="0.21540401884662147"/>
                    </c:manualLayout>
                  </c15:layout>
                </c:ext>
                <c:ext xmlns:c16="http://schemas.microsoft.com/office/drawing/2014/chart" uri="{C3380CC4-5D6E-409C-BE32-E72D297353CC}">
                  <c16:uniqueId val="{00000009-63F7-4D62-A049-E00105A92418}"/>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3F7-4D62-A049-E00105A9241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('リンク切公表時非表示（グラフの添え物）'!$W$48,'リンク切公表時非表示（グラフの添え物）'!$W$46,'リンク切公表時非表示（グラフの添え物）'!$W$49,'リンク切公表時非表示（グラフの添え物）'!$W$47)</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('7.N2O'!$AX$31,'7.N2O'!$AX$29,'7.N2O'!$AX$32,'7.N2O'!$AX$30)</c:f>
              <c:numCache>
                <c:formatCode>0.0%</c:formatCode>
                <c:ptCount val="4"/>
                <c:pt idx="0">
                  <c:v>0.45145454543343877</c:v>
                </c:pt>
                <c:pt idx="1">
                  <c:v>0.28079925355106672</c:v>
                </c:pt>
                <c:pt idx="2">
                  <c:v>0.19437527773224009</c:v>
                </c:pt>
                <c:pt idx="3">
                  <c:v>7.3370923283254466E-2</c:v>
                </c:pt>
              </c:numCache>
            </c:numRef>
          </c:val>
          <c:extLst>
            <c:ext xmlns:c16="http://schemas.microsoft.com/office/drawing/2014/chart" uri="{C3380CC4-5D6E-409C-BE32-E72D297353CC}">
              <c16:uniqueId val="{0000000B-63F7-4D62-A049-E00105A9241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'リンク切公表時非表示（グラフの添え物）'!$CA$48</c:f>
              <c:strCache>
                <c:ptCount val="1"/>
                <c:pt idx="0">
                  <c:v>   in FY2020</c:v>
                </c:pt>
              </c:strCache>
            </c:strRef>
          </c:tx>
          <c:spPr>
            <a:noFill/>
          </c:spPr>
          <c:dPt>
            <c:idx val="0"/>
            <c:bubble3D val="0"/>
            <c:spPr>
              <a:noFill/>
              <a:ln>
                <a:noFill/>
              </a:ln>
              <a:effectLst/>
            </c:spPr>
            <c:extLst>
              <c:ext xmlns:c16="http://schemas.microsoft.com/office/drawing/2014/chart" uri="{C3380CC4-5D6E-409C-BE32-E72D297353CC}">
                <c16:uniqueId val="{00000000-F593-4A7F-9CDA-AF430FE2868C}"/>
              </c:ext>
            </c:extLst>
          </c:dPt>
          <c:dLbls>
            <c:dLbl>
              <c:idx val="0"/>
              <c:layout>
                <c:manualLayout>
                  <c:x val="-1.3753661039689042E-2"/>
                  <c:y val="-0.1285280828980461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18542040121941472"/>
                    </c:manualLayout>
                  </c15:layout>
                  <c15:dlblFieldTable/>
                  <c15:showDataLabelsRange val="0"/>
                </c:ext>
                <c:ext xmlns:c16="http://schemas.microsoft.com/office/drawing/2014/chart" uri="{C3380CC4-5D6E-409C-BE32-E72D297353CC}">
                  <c16:uniqueId val="{00000000-F593-4A7F-9CDA-AF430FE2868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('リンク切公表時非表示（グラフの添え物）'!$X$48,'リンク切公表時非表示（グラフの添え物）'!$X$46,'リンク切公表時非表示（グラフの添え物）'!$X$49,'リンク切公表時非表示（グラフの添え物）'!$X$47)</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'リンク切公表時非表示（グラフの添え物）'!$CA$49</c:f>
              <c:numCache>
                <c:formatCode>###.0"Mt"</c:formatCode>
                <c:ptCount val="1"/>
                <c:pt idx="0">
                  <c:v>20</c:v>
                </c:pt>
              </c:numCache>
            </c:numRef>
          </c:val>
          <c:extLst>
            <c:ext xmlns:c16="http://schemas.microsoft.com/office/drawing/2014/chart" uri="{C3380CC4-5D6E-409C-BE32-E72D297353CC}">
              <c16:uniqueId val="{00000001-F593-4A7F-9CDA-AF430FE2868C}"/>
            </c:ext>
          </c:extLst>
        </c:ser>
        <c:ser>
          <c:idx val="0"/>
          <c:order val="1"/>
          <c:tx>
            <c:strRef>
              <c:f>'7.N2O'!$BE$28</c:f>
              <c:strCache>
                <c:ptCount val="1"/>
                <c:pt idx="0">
                  <c:v>2020</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F593-4A7F-9CDA-AF430FE2868C}"/>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F593-4A7F-9CDA-AF430FE2868C}"/>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F593-4A7F-9CDA-AF430FE2868C}"/>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F593-4A7F-9CDA-AF430FE2868C}"/>
              </c:ext>
            </c:extLst>
          </c:dPt>
          <c:dLbls>
            <c:dLbl>
              <c:idx val="0"/>
              <c:layout>
                <c:manualLayout>
                  <c:x val="0.20257811010803284"/>
                  <c:y val="0.2252213773240534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976580953551814"/>
                      <c:h val="0.32918394792295713"/>
                    </c:manualLayout>
                  </c15:layout>
                </c:ext>
                <c:ext xmlns:c16="http://schemas.microsoft.com/office/drawing/2014/chart" uri="{C3380CC4-5D6E-409C-BE32-E72D297353CC}">
                  <c16:uniqueId val="{00000003-F593-4A7F-9CDA-AF430FE2868C}"/>
                </c:ext>
              </c:extLst>
            </c:dLbl>
            <c:dLbl>
              <c:idx val="1"/>
              <c:layout>
                <c:manualLayout>
                  <c:x val="-0.27392113822092112"/>
                  <c:y val="1.4076481956055891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166176350308464"/>
                      <c:h val="0.4653927918757913"/>
                    </c:manualLayout>
                  </c15:layout>
                </c:ext>
                <c:ext xmlns:c16="http://schemas.microsoft.com/office/drawing/2014/chart" uri="{C3380CC4-5D6E-409C-BE32-E72D297353CC}">
                  <c16:uniqueId val="{00000005-F593-4A7F-9CDA-AF430FE2868C}"/>
                </c:ext>
              </c:extLst>
            </c:dLbl>
            <c:dLbl>
              <c:idx val="2"/>
              <c:layout>
                <c:manualLayout>
                  <c:x val="-0.29205825233803617"/>
                  <c:y val="-7.8889282310144488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002971995598628"/>
                      <c:h val="0.31224212343486712"/>
                    </c:manualLayout>
                  </c15:layout>
                </c:ext>
                <c:ext xmlns:c16="http://schemas.microsoft.com/office/drawing/2014/chart" uri="{C3380CC4-5D6E-409C-BE32-E72D297353CC}">
                  <c16:uniqueId val="{00000007-F593-4A7F-9CDA-AF430FE2868C}"/>
                </c:ext>
              </c:extLst>
            </c:dLbl>
            <c:dLbl>
              <c:idx val="3"/>
              <c:layout>
                <c:manualLayout>
                  <c:x val="0.28220099756890821"/>
                  <c:y val="-0.10187922740830987"/>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445272549408706"/>
                      <c:h val="0.28026287536118227"/>
                    </c:manualLayout>
                  </c15:layout>
                </c:ext>
                <c:ext xmlns:c16="http://schemas.microsoft.com/office/drawing/2014/chart" uri="{C3380CC4-5D6E-409C-BE32-E72D297353CC}">
                  <c16:uniqueId val="{00000009-F593-4A7F-9CDA-AF430FE2868C}"/>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F593-4A7F-9CDA-AF430FE2868C}"/>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('リンク切公表時非表示（グラフの添え物）'!$X$48,'リンク切公表時非表示（グラフの添え物）'!$X$46,'リンク切公表時非表示（グラフの添え物）'!$X$49,'リンク切公表時非表示（グラフの添え物）'!$X$47)</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('7.N2O'!$BE$31,'7.N2O'!$BE$29,'7.N2O'!$BE$32,'7.N2O'!$BE$30)</c:f>
              <c:numCache>
                <c:formatCode>0.0%</c:formatCode>
                <c:ptCount val="4"/>
                <c:pt idx="0">
                  <c:v>0.48391814997921889</c:v>
                </c:pt>
                <c:pt idx="1">
                  <c:v>0.25608792059517532</c:v>
                </c:pt>
                <c:pt idx="2">
                  <c:v>0.20563174365138137</c:v>
                </c:pt>
                <c:pt idx="3">
                  <c:v>5.4362185774224185E-2</c:v>
                </c:pt>
              </c:numCache>
            </c:numRef>
          </c:val>
          <c:extLst>
            <c:ext xmlns:c16="http://schemas.microsoft.com/office/drawing/2014/chart" uri="{C3380CC4-5D6E-409C-BE32-E72D297353CC}">
              <c16:uniqueId val="{0000000B-F593-4A7F-9CDA-AF430FE2868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'リンク切公表時非表示（グラフの添え物）'!$AX$48</c:f>
              <c:strCache>
                <c:ptCount val="1"/>
                <c:pt idx="0">
                  <c:v>   in FY2013</c:v>
                </c:pt>
              </c:strCache>
            </c:strRef>
          </c:tx>
          <c:spPr>
            <a:noFill/>
          </c:spPr>
          <c:dPt>
            <c:idx val="0"/>
            <c:bubble3D val="0"/>
            <c:spPr>
              <a:noFill/>
              <a:ln>
                <a:noFill/>
              </a:ln>
              <a:effectLst/>
            </c:spPr>
            <c:extLst>
              <c:ext xmlns:c16="http://schemas.microsoft.com/office/drawing/2014/chart" uri="{C3380CC4-5D6E-409C-BE32-E72D297353CC}">
                <c16:uniqueId val="{00000000-6897-473A-855D-3322D53A85E2}"/>
              </c:ext>
            </c:extLst>
          </c:dPt>
          <c:dLbls>
            <c:dLbl>
              <c:idx val="0"/>
              <c:layout>
                <c:manualLayout>
                  <c:x val="-1.3753662010286835E-2"/>
                  <c:y val="-0.1123270607360552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6897-473A-855D-3322D53A85E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('リンク切公表時非表示（グラフの添え物）'!$X$48,'リンク切公表時非表示（グラフの添え物）'!$X$46,'リンク切公表時非表示（グラフの添え物）'!$X$49,'リンク切公表時非表示（グラフの添え物）'!$X$47)</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'リンク切公表時非表示（グラフの添え物）'!$AX$49</c:f>
              <c:numCache>
                <c:formatCode>###.0"Mt"</c:formatCode>
                <c:ptCount val="1"/>
                <c:pt idx="0">
                  <c:v>22</c:v>
                </c:pt>
              </c:numCache>
            </c:numRef>
          </c:val>
          <c:extLst>
            <c:ext xmlns:c16="http://schemas.microsoft.com/office/drawing/2014/chart" uri="{C3380CC4-5D6E-409C-BE32-E72D297353CC}">
              <c16:uniqueId val="{00000001-6897-473A-855D-3322D53A85E2}"/>
            </c:ext>
          </c:extLst>
        </c:ser>
        <c:ser>
          <c:idx val="0"/>
          <c:order val="1"/>
          <c:tx>
            <c:strRef>
              <c:f>'7.N2O'!$AX$28</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897-473A-855D-3322D53A85E2}"/>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897-473A-855D-3322D53A85E2}"/>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897-473A-855D-3322D53A85E2}"/>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897-473A-855D-3322D53A85E2}"/>
              </c:ext>
            </c:extLst>
          </c:dPt>
          <c:dLbls>
            <c:dLbl>
              <c:idx val="0"/>
              <c:layout>
                <c:manualLayout>
                  <c:x val="0.20121268320527957"/>
                  <c:y val="0.2703445829710515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5595321009785003"/>
                    </c:manualLayout>
                  </c15:layout>
                </c:ext>
                <c:ext xmlns:c16="http://schemas.microsoft.com/office/drawing/2014/chart" uri="{C3380CC4-5D6E-409C-BE32-E72D297353CC}">
                  <c16:uniqueId val="{00000003-6897-473A-855D-3322D53A85E2}"/>
                </c:ext>
              </c:extLst>
            </c:dLbl>
            <c:dLbl>
              <c:idx val="1"/>
              <c:layout>
                <c:manualLayout>
                  <c:x val="-0.27418470245202875"/>
                  <c:y val="4.382015702615373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17935529777"/>
                      <c:h val="0.34891863263677991"/>
                    </c:manualLayout>
                  </c15:layout>
                </c:ext>
                <c:ext xmlns:c16="http://schemas.microsoft.com/office/drawing/2014/chart" uri="{C3380CC4-5D6E-409C-BE32-E72D297353CC}">
                  <c16:uniqueId val="{00000005-6897-473A-855D-3322D53A85E2}"/>
                </c:ext>
              </c:extLst>
            </c:dLbl>
            <c:dLbl>
              <c:idx val="2"/>
              <c:layout>
                <c:manualLayout>
                  <c:x val="-0.28184623541108744"/>
                  <c:y val="4.1781194621543769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562377043272222"/>
                      <c:h val="0.28533942044446015"/>
                    </c:manualLayout>
                  </c15:layout>
                </c:ext>
                <c:ext xmlns:c16="http://schemas.microsoft.com/office/drawing/2014/chart" uri="{C3380CC4-5D6E-409C-BE32-E72D297353CC}">
                  <c16:uniqueId val="{00000007-6897-473A-855D-3322D53A85E2}"/>
                </c:ext>
              </c:extLst>
            </c:dLbl>
            <c:dLbl>
              <c:idx val="3"/>
              <c:layout>
                <c:manualLayout>
                  <c:x val="0.2589781240824684"/>
                  <c:y val="-0.1064452114037712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997936018274538"/>
                      <c:h val="0.31267427001053893"/>
                    </c:manualLayout>
                  </c15:layout>
                </c:ext>
                <c:ext xmlns:c16="http://schemas.microsoft.com/office/drawing/2014/chart" uri="{C3380CC4-5D6E-409C-BE32-E72D297353CC}">
                  <c16:uniqueId val="{00000009-6897-473A-855D-3322D53A85E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897-473A-855D-3322D53A85E2}"/>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('リンク切公表時非表示（グラフの添え物）'!$X$48,'リンク切公表時非表示（グラフの添え物）'!$X$46,'リンク切公表時非表示（グラフの添え物）'!$X$49,'リンク切公表時非表示（グラフの添え物）'!$X$47)</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('7.N2O'!$AX$31,'7.N2O'!$AX$29,'7.N2O'!$AX$32,'7.N2O'!$AX$30)</c:f>
              <c:numCache>
                <c:formatCode>0.0%</c:formatCode>
                <c:ptCount val="4"/>
                <c:pt idx="0">
                  <c:v>0.45145454543343877</c:v>
                </c:pt>
                <c:pt idx="1">
                  <c:v>0.28079925355106672</c:v>
                </c:pt>
                <c:pt idx="2">
                  <c:v>0.19437527773224009</c:v>
                </c:pt>
                <c:pt idx="3">
                  <c:v>7.3370923283254466E-2</c:v>
                </c:pt>
              </c:numCache>
            </c:numRef>
          </c:val>
          <c:extLst>
            <c:ext xmlns:c16="http://schemas.microsoft.com/office/drawing/2014/chart" uri="{C3380CC4-5D6E-409C-BE32-E72D297353CC}">
              <c16:uniqueId val="{0000000B-6897-473A-855D-3322D53A85E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'リンク切公表時非表示（グラフの添え物）'!$CA$53</c:f>
              <c:strCache>
                <c:ptCount val="1"/>
                <c:pt idx="0">
                  <c:v>2020年</c:v>
                </c:pt>
              </c:strCache>
            </c:strRef>
          </c:tx>
          <c:dPt>
            <c:idx val="0"/>
            <c:bubble3D val="0"/>
            <c:spPr>
              <a:noFill/>
              <a:ln>
                <a:noFill/>
              </a:ln>
              <a:effectLst/>
            </c:spPr>
            <c:extLst>
              <c:ext xmlns:c16="http://schemas.microsoft.com/office/drawing/2014/chart" uri="{C3380CC4-5D6E-409C-BE32-E72D297353CC}">
                <c16:uniqueId val="{00000000-4626-4C35-AC26-266F5D9B067E}"/>
              </c:ext>
            </c:extLst>
          </c:dPt>
          <c:dLbls>
            <c:dLbl>
              <c:idx val="0"/>
              <c:layout>
                <c:manualLayout>
                  <c:x val="8.3126222457510449E-3"/>
                  <c:y val="-0.1000747737730097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4626-4C35-AC26-266F5D9B06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'リンク切公表時非表示（グラフの添え物）'!$CA$58</c:f>
              <c:numCache>
                <c:formatCode>#,##0"万トン"</c:formatCode>
                <c:ptCount val="1"/>
                <c:pt idx="0">
                  <c:v>5170</c:v>
                </c:pt>
              </c:numCache>
            </c:numRef>
          </c:val>
          <c:extLst>
            <c:ext xmlns:c16="http://schemas.microsoft.com/office/drawing/2014/chart" uri="{C3380CC4-5D6E-409C-BE32-E72D297353CC}">
              <c16:uniqueId val="{00000001-4626-4C35-AC26-266F5D9B067E}"/>
            </c:ext>
          </c:extLst>
        </c:ser>
        <c:ser>
          <c:idx val="0"/>
          <c:order val="1"/>
          <c:tx>
            <c:strRef>
              <c:f>'8.F-gas'!$BE$38</c:f>
              <c:strCache>
                <c:ptCount val="1"/>
                <c:pt idx="0">
                  <c:v>2020</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4626-4C35-AC26-266F5D9B067E}"/>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4626-4C35-AC26-266F5D9B067E}"/>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4626-4C35-AC26-266F5D9B067E}"/>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4626-4C35-AC26-266F5D9B067E}"/>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4626-4C35-AC26-266F5D9B067E}"/>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4626-4C35-AC26-266F5D9B067E}"/>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4626-4C35-AC26-266F5D9B067E}"/>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4626-4C35-AC26-266F5D9B067E}"/>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4626-4C35-AC26-266F5D9B067E}"/>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4626-4C35-AC26-266F5D9B067E}"/>
              </c:ext>
            </c:extLst>
          </c:dPt>
          <c:dLbls>
            <c:dLbl>
              <c:idx val="0"/>
              <c:layout>
                <c:manualLayout>
                  <c:x val="0.10356807102359798"/>
                  <c:y val="0.1560907261736279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1131608068671288"/>
                      <c:h val="8.5410154804333283E-2"/>
                    </c:manualLayout>
                  </c15:layout>
                </c:ext>
                <c:ext xmlns:c16="http://schemas.microsoft.com/office/drawing/2014/chart" uri="{C3380CC4-5D6E-409C-BE32-E72D297353CC}">
                  <c16:uniqueId val="{00000003-4626-4C35-AC26-266F5D9B067E}"/>
                </c:ext>
              </c:extLst>
            </c:dLbl>
            <c:dLbl>
              <c:idx val="1"/>
              <c:layout>
                <c:manualLayout>
                  <c:x val="-0.33436480175092331"/>
                  <c:y val="5.702316057471231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5689488242201581E-2"/>
                      <c:h val="0.10841982698411337"/>
                    </c:manualLayout>
                  </c15:layout>
                </c:ext>
                <c:ext xmlns:c16="http://schemas.microsoft.com/office/drawing/2014/chart" uri="{C3380CC4-5D6E-409C-BE32-E72D297353CC}">
                  <c16:uniqueId val="{00000005-4626-4C35-AC26-266F5D9B067E}"/>
                </c:ext>
              </c:extLst>
            </c:dLbl>
            <c:dLbl>
              <c:idx val="2"/>
              <c:layout>
                <c:manualLayout>
                  <c:x val="-0.34534813280440857"/>
                  <c:y val="-5.178387497272508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1861173239439"/>
                      <c:h val="0.14716736271306591"/>
                    </c:manualLayout>
                  </c15:layout>
                </c:ext>
                <c:ext xmlns:c16="http://schemas.microsoft.com/office/drawing/2014/chart" uri="{C3380CC4-5D6E-409C-BE32-E72D297353CC}">
                  <c16:uniqueId val="{00000007-4626-4C35-AC26-266F5D9B067E}"/>
                </c:ext>
              </c:extLst>
            </c:dLbl>
            <c:dLbl>
              <c:idx val="3"/>
              <c:layout>
                <c:manualLayout>
                  <c:x val="-0.27303709520112701"/>
                  <c:y val="-0.1435156203102623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958916545124116"/>
                      <c:h val="5.2303051265413306E-2"/>
                    </c:manualLayout>
                  </c15:layout>
                </c:ext>
                <c:ext xmlns:c16="http://schemas.microsoft.com/office/drawing/2014/chart" uri="{C3380CC4-5D6E-409C-BE32-E72D297353CC}">
                  <c16:uniqueId val="{00000009-4626-4C35-AC26-266F5D9B067E}"/>
                </c:ext>
              </c:extLst>
            </c:dLbl>
            <c:dLbl>
              <c:idx val="4"/>
              <c:layout>
                <c:manualLayout>
                  <c:x val="-0.1937806336082771"/>
                  <c:y val="-0.2052507910917494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343254521649379"/>
                      <c:h val="6.2146081130139239E-2"/>
                    </c:manualLayout>
                  </c15:layout>
                </c:ext>
                <c:ext xmlns:c16="http://schemas.microsoft.com/office/drawing/2014/chart" uri="{C3380CC4-5D6E-409C-BE32-E72D297353CC}">
                  <c16:uniqueId val="{0000000A-4626-4C35-AC26-266F5D9B067E}"/>
                </c:ext>
              </c:extLst>
            </c:dLbl>
            <c:dLbl>
              <c:idx val="5"/>
              <c:layout>
                <c:manualLayout>
                  <c:x val="-0.11961741188091021"/>
                  <c:y val="-0.264289198941590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B-4626-4C35-AC26-266F5D9B067E}"/>
                </c:ext>
              </c:extLst>
            </c:dLbl>
            <c:dLbl>
              <c:idx val="6"/>
              <c:layout>
                <c:manualLayout>
                  <c:x val="0.16173203909021625"/>
                  <c:y val="-0.26633434143338869"/>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4626-4C35-AC26-266F5D9B067E}"/>
                </c:ext>
              </c:extLst>
            </c:dLbl>
            <c:dLbl>
              <c:idx val="7"/>
              <c:layout>
                <c:manualLayout>
                  <c:x val="0.19343776814122512"/>
                  <c:y val="-0.1813173476106218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607451017315594"/>
                      <c:h val="8.8758302771131739E-2"/>
                    </c:manualLayout>
                  </c15:layout>
                </c:ext>
                <c:ext xmlns:c16="http://schemas.microsoft.com/office/drawing/2014/chart" uri="{C3380CC4-5D6E-409C-BE32-E72D297353CC}">
                  <c16:uniqueId val="{0000000D-4626-4C35-AC26-266F5D9B067E}"/>
                </c:ext>
              </c:extLst>
            </c:dLbl>
            <c:dLbl>
              <c:idx val="8"/>
              <c:layout>
                <c:manualLayout>
                  <c:x val="0.22236246742333937"/>
                  <c:y val="-0.1031656533260155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4626-4C35-AC26-266F5D9B067E}"/>
                </c:ext>
              </c:extLst>
            </c:dLbl>
            <c:dLbl>
              <c:idx val="9"/>
              <c:layout>
                <c:manualLayout>
                  <c:x val="0.31663890031888653"/>
                  <c:y val="-2.96608834399056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74657978373"/>
                      <c:h val="6.057318777816844E-2"/>
                    </c:manualLayout>
                  </c15:layout>
                </c:ext>
                <c:ext xmlns:c16="http://schemas.microsoft.com/office/drawing/2014/chart" uri="{C3380CC4-5D6E-409C-BE32-E72D297353CC}">
                  <c16:uniqueId val="{0000000F-4626-4C35-AC26-266F5D9B067E}"/>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'8.F-gas'!$V$6:$V$15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'8.F-gas'!$BE$40:$BE$49</c:f>
              <c:numCache>
                <c:formatCode>#0.0%;[Red]\-#0.0%</c:formatCode>
                <c:ptCount val="10"/>
                <c:pt idx="0">
                  <c:v>0.92175619873487247</c:v>
                </c:pt>
                <c:pt idx="1">
                  <c:v>5.6548136707607381E-2</c:v>
                </c:pt>
                <c:pt idx="2">
                  <c:v>1.2730701939344741E-2</c:v>
                </c:pt>
                <c:pt idx="3">
                  <c:v>2.4464940958923371E-3</c:v>
                </c:pt>
                <c:pt idx="4">
                  <c:v>1.46619771558478E-3</c:v>
                </c:pt>
                <c:pt idx="5">
                  <c:v>2.0922527888317349E-3</c:v>
                </c:pt>
                <c:pt idx="6">
                  <c:v>2.363616117997572E-5</c:v>
                </c:pt>
                <c:pt idx="7">
                  <c:v>2.7182011685365905E-3</c:v>
                </c:pt>
                <c:pt idx="8">
                  <c:v>1.9329928769540523E-4</c:v>
                </c:pt>
                <c:pt idx="9">
                  <c:v>2.488140045452768E-5</c:v>
                </c:pt>
              </c:numCache>
            </c:numRef>
          </c:val>
          <c:extLst>
            <c:ext xmlns:c16="http://schemas.microsoft.com/office/drawing/2014/chart" uri="{C3380CC4-5D6E-409C-BE32-E72D297353CC}">
              <c16:uniqueId val="{00000010-4626-4C35-AC26-266F5D9B067E}"/>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'リンク切公表時非表示（グラフの添え物）'!$AX$53</c:f>
              <c:strCache>
                <c:ptCount val="1"/>
                <c:pt idx="0">
                  <c:v>2013年</c:v>
                </c:pt>
              </c:strCache>
            </c:strRef>
          </c:tx>
          <c:dPt>
            <c:idx val="0"/>
            <c:bubble3D val="0"/>
            <c:spPr>
              <a:noFill/>
              <a:ln>
                <a:noFill/>
              </a:ln>
              <a:effectLst/>
            </c:spPr>
            <c:extLst>
              <c:ext xmlns:c16="http://schemas.microsoft.com/office/drawing/2014/chart" uri="{C3380CC4-5D6E-409C-BE32-E72D297353CC}">
                <c16:uniqueId val="{00000000-A631-4856-9355-3035C8779AC4}"/>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A631-4856-9355-3035C8779A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'リンク切公表時非表示（グラフの添え物）'!$AX$58</c:f>
              <c:numCache>
                <c:formatCode>#,##0"万トン"</c:formatCode>
                <c:ptCount val="1"/>
                <c:pt idx="0">
                  <c:v>3210</c:v>
                </c:pt>
              </c:numCache>
            </c:numRef>
          </c:val>
          <c:extLst>
            <c:ext xmlns:c16="http://schemas.microsoft.com/office/drawing/2014/chart" uri="{C3380CC4-5D6E-409C-BE32-E72D297353CC}">
              <c16:uniqueId val="{00000001-A631-4856-9355-3035C8779AC4}"/>
            </c:ext>
          </c:extLst>
        </c:ser>
        <c:ser>
          <c:idx val="0"/>
          <c:order val="1"/>
          <c:tx>
            <c:strRef>
              <c:f>'8.F-gas'!$AX$38</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A631-4856-9355-3035C8779AC4}"/>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A631-4856-9355-3035C8779AC4}"/>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A631-4856-9355-3035C8779AC4}"/>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A631-4856-9355-3035C8779AC4}"/>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A631-4856-9355-3035C8779AC4}"/>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A631-4856-9355-3035C8779AC4}"/>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A631-4856-9355-3035C8779AC4}"/>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A631-4856-9355-3035C8779AC4}"/>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A631-4856-9355-3035C8779AC4}"/>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A631-4856-9355-3035C8779AC4}"/>
              </c:ext>
            </c:extLst>
          </c:dPt>
          <c:dLbls>
            <c:dLbl>
              <c:idx val="0"/>
              <c:layout>
                <c:manualLayout>
                  <c:x val="4.6514859332506819E-2"/>
                  <c:y val="0.1401016557427369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8861129883234"/>
                      <c:h val="9.6172633251510778E-2"/>
                    </c:manualLayout>
                  </c15:layout>
                </c:ext>
                <c:ext xmlns:c16="http://schemas.microsoft.com/office/drawing/2014/chart" uri="{C3380CC4-5D6E-409C-BE32-E72D297353CC}">
                  <c16:uniqueId val="{00000003-A631-4856-9355-3035C8779AC4}"/>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A631-4856-9355-3035C8779AC4}"/>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A631-4856-9355-3035C8779AC4}"/>
                </c:ext>
              </c:extLst>
            </c:dLbl>
            <c:dLbl>
              <c:idx val="3"/>
              <c:layout>
                <c:manualLayout>
                  <c:x val="-0.35989930427508704"/>
                  <c:y val="-0.1541041111431457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6873721035"/>
                      <c:h val="4.9277696128413741E-2"/>
                    </c:manualLayout>
                  </c15:layout>
                </c:ext>
                <c:ext xmlns:c16="http://schemas.microsoft.com/office/drawing/2014/chart" uri="{C3380CC4-5D6E-409C-BE32-E72D297353CC}">
                  <c16:uniqueId val="{00000009-A631-4856-9355-3035C8779AC4}"/>
                </c:ext>
              </c:extLst>
            </c:dLbl>
            <c:dLbl>
              <c:idx val="4"/>
              <c:layout>
                <c:manualLayout>
                  <c:x val="-0.28391693471834811"/>
                  <c:y val="-0.214366559375525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261073911052653"/>
                      <c:h val="6.8116570066626941E-2"/>
                    </c:manualLayout>
                  </c15:layout>
                </c:ext>
                <c:ext xmlns:c16="http://schemas.microsoft.com/office/drawing/2014/chart" uri="{C3380CC4-5D6E-409C-BE32-E72D297353CC}">
                  <c16:uniqueId val="{0000000A-A631-4856-9355-3035C8779AC4}"/>
                </c:ext>
              </c:extLst>
            </c:dLbl>
            <c:dLbl>
              <c:idx val="5"/>
              <c:layout>
                <c:manualLayout>
                  <c:x val="-0.1366633636432906"/>
                  <c:y val="-0.256793957294514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816021716636908"/>
                      <c:h val="4.128523193037574E-2"/>
                    </c:manualLayout>
                  </c15:layout>
                </c:ext>
                <c:ext xmlns:c16="http://schemas.microsoft.com/office/drawing/2014/chart" uri="{C3380CC4-5D6E-409C-BE32-E72D297353CC}">
                  <c16:uniqueId val="{0000000B-A631-4856-9355-3035C8779AC4}"/>
                </c:ext>
              </c:extLst>
            </c:dLbl>
            <c:dLbl>
              <c:idx val="6"/>
              <c:layout>
                <c:manualLayout>
                  <c:x val="0.15915923160021328"/>
                  <c:y val="-0.2422122454448781"/>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A631-4856-9355-3035C8779AC4}"/>
                </c:ext>
              </c:extLst>
            </c:dLbl>
            <c:dLbl>
              <c:idx val="7"/>
              <c:layout>
                <c:manualLayout>
                  <c:x val="0.25538135855737043"/>
                  <c:y val="-0.1691884598827115"/>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1801713198"/>
                      <c:h val="8.8846140322367581E-2"/>
                    </c:manualLayout>
                  </c15:layout>
                </c:ext>
                <c:ext xmlns:c16="http://schemas.microsoft.com/office/drawing/2014/chart" uri="{C3380CC4-5D6E-409C-BE32-E72D297353CC}">
                  <c16:uniqueId val="{0000000D-A631-4856-9355-3035C8779AC4}"/>
                </c:ext>
              </c:extLst>
            </c:dLbl>
            <c:dLbl>
              <c:idx val="8"/>
              <c:layout>
                <c:manualLayout>
                  <c:x val="0.29224582327175208"/>
                  <c:y val="-8.803943733446612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A631-4856-9355-3035C8779AC4}"/>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A631-4856-9355-3035C8779A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'8.F-gas'!$V$6:$V$15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'8.F-gas'!$AX$40:$AX$49</c:f>
              <c:numCache>
                <c:formatCode>#0.0%;[Red]\-#0.0%</c:formatCode>
                <c:ptCount val="10"/>
                <c:pt idx="0">
                  <c:v>0.90360117118732253</c:v>
                </c:pt>
                <c:pt idx="1">
                  <c:v>6.9403959819286043E-2</c:v>
                </c:pt>
                <c:pt idx="2">
                  <c:v>1.5235075977112895E-2</c:v>
                </c:pt>
                <c:pt idx="3">
                  <c:v>3.3808880672573792E-3</c:v>
                </c:pt>
                <c:pt idx="4">
                  <c:v>4.0832791442007282E-3</c:v>
                </c:pt>
                <c:pt idx="5">
                  <c:v>3.4009438158617723E-3</c:v>
                </c:pt>
                <c:pt idx="6">
                  <c:v>7.3716174005590343E-5</c:v>
                </c:pt>
                <c:pt idx="7">
                  <c:v>5.0683797623159166E-4</c:v>
                </c:pt>
                <c:pt idx="8">
                  <c:v>2.7406024195189874E-4</c:v>
                </c:pt>
                <c:pt idx="9">
                  <c:v>4.0067596769659609E-5</c:v>
                </c:pt>
              </c:numCache>
            </c:numRef>
          </c:val>
          <c:extLst>
            <c:ext xmlns:c16="http://schemas.microsoft.com/office/drawing/2014/chart" uri="{C3380CC4-5D6E-409C-BE32-E72D297353CC}">
              <c16:uniqueId val="{00000010-A631-4856-9355-3035C8779AC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'リンク切公表時非表示（グラフの添え物）'!$CA$56</c:f>
              <c:strCache>
                <c:ptCount val="1"/>
                <c:pt idx="0">
                  <c:v>  in CY2020</c:v>
                </c:pt>
              </c:strCache>
            </c:strRef>
          </c:tx>
          <c:dPt>
            <c:idx val="0"/>
            <c:bubble3D val="0"/>
            <c:spPr>
              <a:noFill/>
              <a:ln>
                <a:noFill/>
              </a:ln>
              <a:effectLst/>
            </c:spPr>
            <c:extLst>
              <c:ext xmlns:c16="http://schemas.microsoft.com/office/drawing/2014/chart" uri="{C3380CC4-5D6E-409C-BE32-E72D297353CC}">
                <c16:uniqueId val="{00000000-B1C5-4894-9F9B-56EBDE636087}"/>
              </c:ext>
            </c:extLst>
          </c:dPt>
          <c:dLbls>
            <c:dLbl>
              <c:idx val="0"/>
              <c:layout>
                <c:manualLayout>
                  <c:x val="-2.9681428872574151E-3"/>
                  <c:y val="-0.1091505431273538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B1C5-4894-9F9B-56EBDE6360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'リンク切公表時非表示（グラフの添え物）'!$CA$59</c:f>
              <c:numCache>
                <c:formatCode>###.0"Mt"</c:formatCode>
                <c:ptCount val="1"/>
                <c:pt idx="0">
                  <c:v>51.7</c:v>
                </c:pt>
              </c:numCache>
            </c:numRef>
          </c:val>
          <c:extLst>
            <c:ext xmlns:c16="http://schemas.microsoft.com/office/drawing/2014/chart" uri="{C3380CC4-5D6E-409C-BE32-E72D297353CC}">
              <c16:uniqueId val="{00000001-B1C5-4894-9F9B-56EBDE636087}"/>
            </c:ext>
          </c:extLst>
        </c:ser>
        <c:ser>
          <c:idx val="0"/>
          <c:order val="1"/>
          <c:tx>
            <c:strRef>
              <c:f>'8.F-gas'!$BE$38</c:f>
              <c:strCache>
                <c:ptCount val="1"/>
                <c:pt idx="0">
                  <c:v>2020</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B1C5-4894-9F9B-56EBDE636087}"/>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B1C5-4894-9F9B-56EBDE636087}"/>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B1C5-4894-9F9B-56EBDE636087}"/>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B1C5-4894-9F9B-56EBDE636087}"/>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B1C5-4894-9F9B-56EBDE636087}"/>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B1C5-4894-9F9B-56EBDE636087}"/>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B1C5-4894-9F9B-56EBDE636087}"/>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B1C5-4894-9F9B-56EBDE636087}"/>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B1C5-4894-9F9B-56EBDE636087}"/>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B1C5-4894-9F9B-56EBDE636087}"/>
              </c:ext>
            </c:extLst>
          </c:dPt>
          <c:dLbls>
            <c:dLbl>
              <c:idx val="0"/>
              <c:layout>
                <c:manualLayout>
                  <c:x val="0.16377675128036895"/>
                  <c:y val="0.11524975231782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B1C5-4894-9F9B-56EBDE636087}"/>
                </c:ext>
              </c:extLst>
            </c:dLbl>
            <c:dLbl>
              <c:idx val="1"/>
              <c:layout>
                <c:manualLayout>
                  <c:x val="-0.33774914806597078"/>
                  <c:y val="0.141368297297723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1728899201"/>
                      <c:h val="0.22265539840491744"/>
                    </c:manualLayout>
                  </c15:layout>
                </c:ext>
                <c:ext xmlns:c16="http://schemas.microsoft.com/office/drawing/2014/chart" uri="{C3380CC4-5D6E-409C-BE32-E72D297353CC}">
                  <c16:uniqueId val="{00000005-B1C5-4894-9F9B-56EBDE636087}"/>
                </c:ext>
              </c:extLst>
            </c:dLbl>
            <c:dLbl>
              <c:idx val="2"/>
              <c:layout>
                <c:manualLayout>
                  <c:x val="-0.38370288634559807"/>
                  <c:y val="-1.87538065652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B1C5-4894-9F9B-56EBDE636087}"/>
                </c:ext>
              </c:extLst>
            </c:dLbl>
            <c:dLbl>
              <c:idx val="3"/>
              <c:layout>
                <c:manualLayout>
                  <c:x val="-0.3598992953775898"/>
                  <c:y val="-0.116526668895042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865322048"/>
                      <c:h val="0.12443258062462112"/>
                    </c:manualLayout>
                  </c15:layout>
                </c:ext>
                <c:ext xmlns:c16="http://schemas.microsoft.com/office/drawing/2014/chart" uri="{C3380CC4-5D6E-409C-BE32-E72D297353CC}">
                  <c16:uniqueId val="{00000009-B1C5-4894-9F9B-56EBDE636087}"/>
                </c:ext>
              </c:extLst>
            </c:dLbl>
            <c:dLbl>
              <c:idx val="4"/>
              <c:layout>
                <c:manualLayout>
                  <c:x val="-0.30997655720353823"/>
                  <c:y val="-0.2368350514807271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214479505230931"/>
                      <c:h val="0.13140269785869255"/>
                    </c:manualLayout>
                  </c15:layout>
                </c:ext>
                <c:ext xmlns:c16="http://schemas.microsoft.com/office/drawing/2014/chart" uri="{C3380CC4-5D6E-409C-BE32-E72D297353CC}">
                  <c16:uniqueId val="{0000000A-B1C5-4894-9F9B-56EBDE636087}"/>
                </c:ext>
              </c:extLst>
            </c:dLbl>
            <c:dLbl>
              <c:idx val="5"/>
              <c:layout>
                <c:manualLayout>
                  <c:x val="-2.8558663643700539E-2"/>
                  <c:y val="-0.2496654670568502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0240414751"/>
                      <c:h val="9.7674357686201543E-2"/>
                    </c:manualLayout>
                  </c15:layout>
                </c:ext>
                <c:ext xmlns:c16="http://schemas.microsoft.com/office/drawing/2014/chart" uri="{C3380CC4-5D6E-409C-BE32-E72D297353CC}">
                  <c16:uniqueId val="{0000000B-B1C5-4894-9F9B-56EBDE636087}"/>
                </c:ext>
              </c:extLst>
            </c:dLbl>
            <c:dLbl>
              <c:idx val="6"/>
              <c:layout>
                <c:manualLayout>
                  <c:x val="0.33448242755739621"/>
                  <c:y val="-0.27238483496619459"/>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854907490211769"/>
                      <c:h val="8.7534345767506863E-2"/>
                    </c:manualLayout>
                  </c15:layout>
                </c:ext>
                <c:ext xmlns:c16="http://schemas.microsoft.com/office/drawing/2014/chart" uri="{C3380CC4-5D6E-409C-BE32-E72D297353CC}">
                  <c16:uniqueId val="{0000000C-B1C5-4894-9F9B-56EBDE636087}"/>
                </c:ext>
              </c:extLst>
            </c:dLbl>
            <c:dLbl>
              <c:idx val="7"/>
              <c:layout>
                <c:manualLayout>
                  <c:x val="0.30286164013884814"/>
                  <c:y val="-0.1586277984440522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B1C5-4894-9F9B-56EBDE636087}"/>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B1C5-4894-9F9B-56EBDE636087}"/>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B1C5-4894-9F9B-56EBDE6360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'8.F-gas'!$Y$6:$Y$15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'8.F-gas'!$BE$40:$BE$49</c:f>
              <c:numCache>
                <c:formatCode>#0.0%;[Red]\-#0.0%</c:formatCode>
                <c:ptCount val="10"/>
                <c:pt idx="0">
                  <c:v>0.92175619873487247</c:v>
                </c:pt>
                <c:pt idx="1">
                  <c:v>5.6548136707607381E-2</c:v>
                </c:pt>
                <c:pt idx="2">
                  <c:v>1.2730701939344741E-2</c:v>
                </c:pt>
                <c:pt idx="3">
                  <c:v>2.4464940958923371E-3</c:v>
                </c:pt>
                <c:pt idx="4">
                  <c:v>1.46619771558478E-3</c:v>
                </c:pt>
                <c:pt idx="5">
                  <c:v>2.0922527888317349E-3</c:v>
                </c:pt>
                <c:pt idx="6">
                  <c:v>2.363616117997572E-5</c:v>
                </c:pt>
                <c:pt idx="7">
                  <c:v>2.7182011685365905E-3</c:v>
                </c:pt>
                <c:pt idx="8">
                  <c:v>1.9329928769540523E-4</c:v>
                </c:pt>
                <c:pt idx="9">
                  <c:v>2.488140045452768E-5</c:v>
                </c:pt>
              </c:numCache>
            </c:numRef>
          </c:val>
          <c:extLst>
            <c:ext xmlns:c16="http://schemas.microsoft.com/office/drawing/2014/chart" uri="{C3380CC4-5D6E-409C-BE32-E72D297353CC}">
              <c16:uniqueId val="{00000010-B1C5-4894-9F9B-56EBDE63608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'リンク切公表時非表示（グラフの添え物）'!$AX$56</c:f>
              <c:strCache>
                <c:ptCount val="1"/>
                <c:pt idx="0">
                  <c:v>  in CY2013</c:v>
                </c:pt>
              </c:strCache>
            </c:strRef>
          </c:tx>
          <c:dPt>
            <c:idx val="0"/>
            <c:bubble3D val="0"/>
            <c:spPr>
              <a:noFill/>
              <a:ln>
                <a:noFill/>
              </a:ln>
              <a:effectLst/>
            </c:spPr>
            <c:extLst>
              <c:ext xmlns:c16="http://schemas.microsoft.com/office/drawing/2014/chart" uri="{C3380CC4-5D6E-409C-BE32-E72D297353CC}">
                <c16:uniqueId val="{00000000-E14F-4DF9-81A9-D66E291C0203}"/>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E14F-4DF9-81A9-D66E291C020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'リンク切公表時非表示（グラフの添え物）'!$AX$59</c:f>
              <c:numCache>
                <c:formatCode>###.0"Mt"</c:formatCode>
                <c:ptCount val="1"/>
                <c:pt idx="0">
                  <c:v>32.1</c:v>
                </c:pt>
              </c:numCache>
            </c:numRef>
          </c:val>
          <c:extLst>
            <c:ext xmlns:c16="http://schemas.microsoft.com/office/drawing/2014/chart" uri="{C3380CC4-5D6E-409C-BE32-E72D297353CC}">
              <c16:uniqueId val="{00000001-E14F-4DF9-81A9-D66E291C0203}"/>
            </c:ext>
          </c:extLst>
        </c:ser>
        <c:ser>
          <c:idx val="0"/>
          <c:order val="1"/>
          <c:tx>
            <c:strRef>
              <c:f>'8.F-gas'!$AX$38</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E14F-4DF9-81A9-D66E291C0203}"/>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E14F-4DF9-81A9-D66E291C0203}"/>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E14F-4DF9-81A9-D66E291C0203}"/>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E14F-4DF9-81A9-D66E291C0203}"/>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E14F-4DF9-81A9-D66E291C0203}"/>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E14F-4DF9-81A9-D66E291C0203}"/>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E14F-4DF9-81A9-D66E291C0203}"/>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E14F-4DF9-81A9-D66E291C0203}"/>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E14F-4DF9-81A9-D66E291C0203}"/>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E14F-4DF9-81A9-D66E291C0203}"/>
              </c:ext>
            </c:extLst>
          </c:dPt>
          <c:dLbls>
            <c:dLbl>
              <c:idx val="0"/>
              <c:layout>
                <c:manualLayout>
                  <c:x val="0.19995343556114034"/>
                  <c:y val="0.133259740876713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E14F-4DF9-81A9-D66E291C0203}"/>
                </c:ext>
              </c:extLst>
            </c:dLbl>
            <c:dLbl>
              <c:idx val="1"/>
              <c:layout>
                <c:manualLayout>
                  <c:x val="-0.34016082202566322"/>
                  <c:y val="0.1788035525751962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5858824295"/>
                      <c:h val="0.20747542105702274"/>
                    </c:manualLayout>
                  </c15:layout>
                </c:ext>
                <c:ext xmlns:c16="http://schemas.microsoft.com/office/drawing/2014/chart" uri="{C3380CC4-5D6E-409C-BE32-E72D297353CC}">
                  <c16:uniqueId val="{00000005-E14F-4DF9-81A9-D66E291C0203}"/>
                </c:ext>
              </c:extLst>
            </c:dLbl>
            <c:dLbl>
              <c:idx val="2"/>
              <c:layout>
                <c:manualLayout>
                  <c:x val="-0.38129106553375058"/>
                  <c:y val="-8.0241855333507129E-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E14F-4DF9-81A9-D66E291C0203}"/>
                </c:ext>
              </c:extLst>
            </c:dLbl>
            <c:dLbl>
              <c:idx val="3"/>
              <c:layout>
                <c:manualLayout>
                  <c:x val="-0.35989933395906659"/>
                  <c:y val="-0.12258642353777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0936925124"/>
                      <c:h val="0.11231307133914559"/>
                    </c:manualLayout>
                  </c15:layout>
                </c:ext>
                <c:ext xmlns:c16="http://schemas.microsoft.com/office/drawing/2014/chart" uri="{C3380CC4-5D6E-409C-BE32-E72D297353CC}">
                  <c16:uniqueId val="{00000009-E14F-4DF9-81A9-D66E291C0203}"/>
                </c:ext>
              </c:extLst>
            </c:dLbl>
            <c:dLbl>
              <c:idx val="4"/>
              <c:layout>
                <c:manualLayout>
                  <c:x val="-0.30983196701935456"/>
                  <c:y val="-0.23392938087622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619894850135442"/>
                      <c:h val="0.10703450351621592"/>
                    </c:manualLayout>
                  </c15:layout>
                </c:ext>
                <c:ext xmlns:c16="http://schemas.microsoft.com/office/drawing/2014/chart" uri="{C3380CC4-5D6E-409C-BE32-E72D297353CC}">
                  <c16:uniqueId val="{0000000A-E14F-4DF9-81A9-D66E291C0203}"/>
                </c:ext>
              </c:extLst>
            </c:dLbl>
            <c:dLbl>
              <c:idx val="5"/>
              <c:layout>
                <c:manualLayout>
                  <c:x val="-7.7878410726333433E-2"/>
                  <c:y val="-0.2512985979275609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9771369165"/>
                      <c:h val="0.10055217368762999"/>
                    </c:manualLayout>
                  </c15:layout>
                </c:ext>
                <c:ext xmlns:c16="http://schemas.microsoft.com/office/drawing/2014/chart" uri="{C3380CC4-5D6E-409C-BE32-E72D297353CC}">
                  <c16:uniqueId val="{0000000B-E14F-4DF9-81A9-D66E291C0203}"/>
                </c:ext>
              </c:extLst>
            </c:dLbl>
            <c:dLbl>
              <c:idx val="6"/>
              <c:layout>
                <c:manualLayout>
                  <c:x val="0.32526513758968323"/>
                  <c:y val="-0.24386886825913656"/>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011449496669178"/>
                      <c:h val="0.1445662791816229"/>
                    </c:manualLayout>
                  </c15:layout>
                </c:ext>
                <c:ext xmlns:c16="http://schemas.microsoft.com/office/drawing/2014/chart" uri="{C3380CC4-5D6E-409C-BE32-E72D297353CC}">
                  <c16:uniqueId val="{0000000C-E14F-4DF9-81A9-D66E291C0203}"/>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E14F-4DF9-81A9-D66E291C0203}"/>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E14F-4DF9-81A9-D66E291C0203}"/>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E14F-4DF9-81A9-D66E291C02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'8.F-gas'!$Y$6:$Y$15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'8.F-gas'!$AX$40:$AX$49</c:f>
              <c:numCache>
                <c:formatCode>#0.0%;[Red]\-#0.0%</c:formatCode>
                <c:ptCount val="10"/>
                <c:pt idx="0">
                  <c:v>0.90360117118732253</c:v>
                </c:pt>
                <c:pt idx="1">
                  <c:v>6.9403959819286043E-2</c:v>
                </c:pt>
                <c:pt idx="2">
                  <c:v>1.5235075977112895E-2</c:v>
                </c:pt>
                <c:pt idx="3">
                  <c:v>3.3808880672573792E-3</c:v>
                </c:pt>
                <c:pt idx="4">
                  <c:v>4.0832791442007282E-3</c:v>
                </c:pt>
                <c:pt idx="5">
                  <c:v>3.4009438158617723E-3</c:v>
                </c:pt>
                <c:pt idx="6">
                  <c:v>7.3716174005590343E-5</c:v>
                </c:pt>
                <c:pt idx="7">
                  <c:v>5.0683797623159166E-4</c:v>
                </c:pt>
                <c:pt idx="8">
                  <c:v>2.7406024195189874E-4</c:v>
                </c:pt>
                <c:pt idx="9">
                  <c:v>4.0067596769659609E-5</c:v>
                </c:pt>
              </c:numCache>
            </c:numRef>
          </c:val>
          <c:extLst>
            <c:ext xmlns:c16="http://schemas.microsoft.com/office/drawing/2014/chart" uri="{C3380CC4-5D6E-409C-BE32-E72D297353CC}">
              <c16:uniqueId val="{00000010-E14F-4DF9-81A9-D66E291C020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'リンク切公表時非表示（グラフの添え物）'!$CA$53</c:f>
              <c:strCache>
                <c:ptCount val="1"/>
                <c:pt idx="0">
                  <c:v>2020年</c:v>
                </c:pt>
              </c:strCache>
            </c:strRef>
          </c:tx>
          <c:dPt>
            <c:idx val="0"/>
            <c:bubble3D val="0"/>
            <c:spPr>
              <a:noFill/>
              <a:ln>
                <a:noFill/>
              </a:ln>
              <a:effectLst/>
            </c:spPr>
            <c:extLst>
              <c:ext xmlns:c16="http://schemas.microsoft.com/office/drawing/2014/chart" uri="{C3380CC4-5D6E-409C-BE32-E72D297353CC}">
                <c16:uniqueId val="{00000000-F4E1-4F7F-B433-C76C98FA1290}"/>
              </c:ext>
            </c:extLst>
          </c:dPt>
          <c:dLbls>
            <c:dLbl>
              <c:idx val="0"/>
              <c:layout>
                <c:manualLayout>
                  <c:x val="-2.9610780237684479E-3"/>
                  <c:y val="-0.1077982691311249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30128432158"/>
                      <c:h val="0.13330085903333108"/>
                    </c:manualLayout>
                  </c15:layout>
                  <c15:dlblFieldTable/>
                  <c15:showDataLabelsRange val="0"/>
                </c:ext>
                <c:ext xmlns:c16="http://schemas.microsoft.com/office/drawing/2014/chart" uri="{C3380CC4-5D6E-409C-BE32-E72D297353CC}">
                  <c16:uniqueId val="{00000000-F4E1-4F7F-B433-C76C98FA12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'リンク切公表時非表示（グラフの添え物）'!$CA$61</c:f>
              <c:numCache>
                <c:formatCode>#,##0"万トン"</c:formatCode>
                <c:ptCount val="1"/>
                <c:pt idx="0">
                  <c:v>350</c:v>
                </c:pt>
              </c:numCache>
            </c:numRef>
          </c:val>
          <c:extLst>
            <c:ext xmlns:c16="http://schemas.microsoft.com/office/drawing/2014/chart" uri="{C3380CC4-5D6E-409C-BE32-E72D297353CC}">
              <c16:uniqueId val="{00000001-F4E1-4F7F-B433-C76C98FA1290}"/>
            </c:ext>
          </c:extLst>
        </c:ser>
        <c:ser>
          <c:idx val="0"/>
          <c:order val="1"/>
          <c:tx>
            <c:strRef>
              <c:f>'8.F-gas'!$BE$38</c:f>
              <c:strCache>
                <c:ptCount val="1"/>
                <c:pt idx="0">
                  <c:v>2020</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E1-4F7F-B433-C76C98FA1290}"/>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E1-4F7F-B433-C76C98FA1290}"/>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E1-4F7F-B433-C76C98FA1290}"/>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E1-4F7F-B433-C76C98FA1290}"/>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F4E1-4F7F-B433-C76C98FA1290}"/>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F4E1-4F7F-B433-C76C98FA1290}"/>
              </c:ext>
            </c:extLst>
          </c:dPt>
          <c:dLbls>
            <c:dLbl>
              <c:idx val="0"/>
              <c:layout>
                <c:manualLayout>
                  <c:x val="0.20513772265844235"/>
                  <c:y val="-2.2407509467697083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6319897995324786"/>
                      <c:h val="0.12133248728810578"/>
                    </c:manualLayout>
                  </c15:layout>
                </c:ext>
                <c:ext xmlns:c16="http://schemas.microsoft.com/office/drawing/2014/chart" uri="{C3380CC4-5D6E-409C-BE32-E72D297353CC}">
                  <c16:uniqueId val="{00000003-F4E1-4F7F-B433-C76C98FA1290}"/>
                </c:ext>
              </c:extLst>
            </c:dLbl>
            <c:dLbl>
              <c:idx val="1"/>
              <c:layout>
                <c:manualLayout>
                  <c:x val="-0.12588401327368531"/>
                  <c:y val="0.1252166738153771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264302177952388"/>
                      <c:h val="0.10529359377754263"/>
                    </c:manualLayout>
                  </c15:layout>
                </c:ext>
                <c:ext xmlns:c16="http://schemas.microsoft.com/office/drawing/2014/chart" uri="{C3380CC4-5D6E-409C-BE32-E72D297353CC}">
                  <c16:uniqueId val="{00000005-F4E1-4F7F-B433-C76C98FA1290}"/>
                </c:ext>
              </c:extLst>
            </c:dLbl>
            <c:dLbl>
              <c:idx val="2"/>
              <c:layout>
                <c:manualLayout>
                  <c:x val="-0.17467690346063938"/>
                  <c:y val="-5.54538275343108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713133646830609"/>
                      <c:h val="0.11169809472522158"/>
                    </c:manualLayout>
                  </c15:layout>
                </c:ext>
                <c:ext xmlns:c16="http://schemas.microsoft.com/office/drawing/2014/chart" uri="{C3380CC4-5D6E-409C-BE32-E72D297353CC}">
                  <c16:uniqueId val="{00000007-F4E1-4F7F-B433-C76C98FA1290}"/>
                </c:ext>
              </c:extLst>
            </c:dLbl>
            <c:dLbl>
              <c:idx val="3"/>
              <c:layout>
                <c:manualLayout>
                  <c:x val="-0.18439611815541548"/>
                  <c:y val="-0.118343849494470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693702628037115"/>
                      <c:h val="9.564659297473721E-2"/>
                    </c:manualLayout>
                  </c15:layout>
                </c:ext>
                <c:ext xmlns:c16="http://schemas.microsoft.com/office/drawing/2014/chart" uri="{C3380CC4-5D6E-409C-BE32-E72D297353CC}">
                  <c16:uniqueId val="{00000009-F4E1-4F7F-B433-C76C98FA1290}"/>
                </c:ext>
              </c:extLst>
            </c:dLbl>
            <c:dLbl>
              <c:idx val="4"/>
              <c:layout>
                <c:manualLayout>
                  <c:x val="0.1160174584924886"/>
                  <c:y val="-0.140549627123427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F4E1-4F7F-B433-C76C98FA1290}"/>
                </c:ext>
              </c:extLst>
            </c:dLbl>
            <c:dLbl>
              <c:idx val="5"/>
              <c:delete val="1"/>
              <c:extLst>
                <c:ext xmlns:c15="http://schemas.microsoft.com/office/drawing/2012/chart" uri="{CE6537A1-D6FC-4f65-9D91-7224C49458BB}"/>
                <c:ext xmlns:c16="http://schemas.microsoft.com/office/drawing/2014/chart" uri="{C3380CC4-5D6E-409C-BE32-E72D297353CC}">
                  <c16:uniqueId val="{0000000C-F4E1-4F7F-B433-C76C98FA1290}"/>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F4E1-4F7F-B433-C76C98FA1290}"/>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F4E1-4F7F-B433-C76C98FA1290}"/>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F4E1-4F7F-B433-C76C98FA1290}"/>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'8.F-gas'!$BE$51:$BE$56</c:f>
              <c:numCache>
                <c:formatCode>0.0%</c:formatCode>
                <c:ptCount val="6"/>
                <c:pt idx="0">
                  <c:v>0.52107759807706688</c:v>
                </c:pt>
                <c:pt idx="1">
                  <c:v>2.2232452583253057E-2</c:v>
                </c:pt>
                <c:pt idx="2">
                  <c:v>0.41921128305550071</c:v>
                </c:pt>
                <c:pt idx="3">
                  <c:v>2.1226510721745272E-2</c:v>
                </c:pt>
                <c:pt idx="4">
                  <c:v>1.6252155562434013E-2</c:v>
                </c:pt>
                <c:pt idx="5">
                  <c:v>0</c:v>
                </c:pt>
              </c:numCache>
            </c:numRef>
          </c:val>
          <c:extLst>
            <c:ext xmlns:c16="http://schemas.microsoft.com/office/drawing/2014/chart" uri="{C3380CC4-5D6E-409C-BE32-E72D297353CC}">
              <c16:uniqueId val="{00000010-F4E1-4F7F-B433-C76C98FA129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'リンク切公表時非表示（グラフの添え物）'!$AX$53</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9454-46CF-B7D4-EEBA0F681D01}"/>
              </c:ext>
            </c:extLst>
          </c:dPt>
          <c:dLbls>
            <c:dLbl>
              <c:idx val="0"/>
              <c:layout>
                <c:manualLayout>
                  <c:x val="-2.9611501591923313E-3"/>
                  <c:y val="-0.10455691542459644"/>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9454-46CF-B7D4-EEBA0F681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'リンク切公表時非表示（グラフの添え物）'!$AX$61</c:f>
              <c:numCache>
                <c:formatCode>#,##0"万トン"</c:formatCode>
                <c:ptCount val="1"/>
                <c:pt idx="0">
                  <c:v>330</c:v>
                </c:pt>
              </c:numCache>
            </c:numRef>
          </c:val>
          <c:extLst>
            <c:ext xmlns:c16="http://schemas.microsoft.com/office/drawing/2014/chart" uri="{C3380CC4-5D6E-409C-BE32-E72D297353CC}">
              <c16:uniqueId val="{00000001-9454-46CF-B7D4-EEBA0F681D01}"/>
            </c:ext>
          </c:extLst>
        </c:ser>
        <c:ser>
          <c:idx val="0"/>
          <c:order val="1"/>
          <c:tx>
            <c:strRef>
              <c:f>'8.F-gas'!$AX$38</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9454-46CF-B7D4-EEBA0F681D01}"/>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9454-46CF-B7D4-EEBA0F681D01}"/>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9454-46CF-B7D4-EEBA0F681D01}"/>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9454-46CF-B7D4-EEBA0F681D01}"/>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9454-46CF-B7D4-EEBA0F681D01}"/>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9454-46CF-B7D4-EEBA0F681D01}"/>
              </c:ext>
            </c:extLst>
          </c:dPt>
          <c:dLbls>
            <c:dLbl>
              <c:idx val="0"/>
              <c:layout>
                <c:manualLayout>
                  <c:x val="0.1746627243422198"/>
                  <c:y val="-5.2395668311835245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428842132775743"/>
                      <c:h val="0.12133260113846896"/>
                    </c:manualLayout>
                  </c15:layout>
                </c:ext>
                <c:ext xmlns:c16="http://schemas.microsoft.com/office/drawing/2014/chart" uri="{C3380CC4-5D6E-409C-BE32-E72D297353CC}">
                  <c16:uniqueId val="{00000003-9454-46CF-B7D4-EEBA0F681D01}"/>
                </c:ext>
              </c:extLst>
            </c:dLbl>
            <c:dLbl>
              <c:idx val="1"/>
              <c:layout>
                <c:manualLayout>
                  <c:x val="0.12767195940059245"/>
                  <c:y val="0.1128528166722521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5028402160655163"/>
                      <c:h val="9.9097775739219282E-2"/>
                    </c:manualLayout>
                  </c15:layout>
                </c:ext>
                <c:ext xmlns:c16="http://schemas.microsoft.com/office/drawing/2014/chart" uri="{C3380CC4-5D6E-409C-BE32-E72D297353CC}">
                  <c16:uniqueId val="{00000005-9454-46CF-B7D4-EEBA0F681D01}"/>
                </c:ext>
              </c:extLst>
            </c:dLbl>
            <c:dLbl>
              <c:idx val="2"/>
              <c:layout>
                <c:manualLayout>
                  <c:x val="-0.18014919846663183"/>
                  <c:y val="2.2211234975696888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165054887611081"/>
                      <c:h val="0.11470271931919497"/>
                    </c:manualLayout>
                  </c15:layout>
                </c:ext>
                <c:ext xmlns:c16="http://schemas.microsoft.com/office/drawing/2014/chart" uri="{C3380CC4-5D6E-409C-BE32-E72D297353CC}">
                  <c16:uniqueId val="{00000007-9454-46CF-B7D4-EEBA0F681D01}"/>
                </c:ext>
              </c:extLst>
            </c:dLbl>
            <c:dLbl>
              <c:idx val="3"/>
              <c:layout>
                <c:manualLayout>
                  <c:x val="-0.17609188796721995"/>
                  <c:y val="-0.1197017986507392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80092350583725"/>
                      <c:h val="9.8697954540037811E-2"/>
                    </c:manualLayout>
                  </c15:layout>
                </c:ext>
                <c:ext xmlns:c16="http://schemas.microsoft.com/office/drawing/2014/chart" uri="{C3380CC4-5D6E-409C-BE32-E72D297353CC}">
                  <c16:uniqueId val="{00000009-9454-46CF-B7D4-EEBA0F681D01}"/>
                </c:ext>
              </c:extLst>
            </c:dLbl>
            <c:dLbl>
              <c:idx val="4"/>
              <c:layout>
                <c:manualLayout>
                  <c:x val="-6.4768470116745589E-3"/>
                  <c:y val="-0.1775317996477487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157649416274612"/>
                      <c:h val="9.8256302899092818E-2"/>
                    </c:manualLayout>
                  </c15:layout>
                </c:ext>
                <c:ext xmlns:c16="http://schemas.microsoft.com/office/drawing/2014/chart" uri="{C3380CC4-5D6E-409C-BE32-E72D297353CC}">
                  <c16:uniqueId val="{0000000B-9454-46CF-B7D4-EEBA0F681D01}"/>
                </c:ext>
              </c:extLst>
            </c:dLbl>
            <c:dLbl>
              <c:idx val="5"/>
              <c:layout>
                <c:manualLayout>
                  <c:x val="0.1908092655514898"/>
                  <c:y val="-0.1170267408394980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667298309810069"/>
                      <c:h val="8.9570649427336391E-2"/>
                    </c:manualLayout>
                  </c15:layout>
                </c:ext>
                <c:ext xmlns:c16="http://schemas.microsoft.com/office/drawing/2014/chart" uri="{C3380CC4-5D6E-409C-BE32-E72D297353CC}">
                  <c16:uniqueId val="{0000000C-9454-46CF-B7D4-EEBA0F681D01}"/>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9454-46CF-B7D4-EEBA0F681D01}"/>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9454-46CF-B7D4-EEBA0F681D01}"/>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9454-46CF-B7D4-EEBA0F681D01}"/>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'8.F-gas'!$AX$51:$AX$56</c:f>
              <c:numCache>
                <c:formatCode>0.0%</c:formatCode>
                <c:ptCount val="6"/>
                <c:pt idx="0">
                  <c:v>0.47340382422275951</c:v>
                </c:pt>
                <c:pt idx="1">
                  <c:v>2.3013743159812132E-2</c:v>
                </c:pt>
                <c:pt idx="2">
                  <c:v>0.46190532090621289</c:v>
                </c:pt>
                <c:pt idx="3">
                  <c:v>3.3715741855641745E-2</c:v>
                </c:pt>
                <c:pt idx="4">
                  <c:v>3.1528233060124653E-3</c:v>
                </c:pt>
                <c:pt idx="5">
                  <c:v>4.8085465495613013E-3</c:v>
                </c:pt>
              </c:numCache>
            </c:numRef>
          </c:val>
          <c:extLst>
            <c:ext xmlns:c16="http://schemas.microsoft.com/office/drawing/2014/chart" uri="{C3380CC4-5D6E-409C-BE32-E72D297353CC}">
              <c16:uniqueId val="{00000010-9454-46CF-B7D4-EEBA0F681D0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'リンク切公表時非表示（グラフの添え物）'!$CA$53</c:f>
              <c:strCache>
                <c:ptCount val="1"/>
                <c:pt idx="0">
                  <c:v>2020年</c:v>
                </c:pt>
              </c:strCache>
            </c:strRef>
          </c:tx>
          <c:spPr>
            <a:noFill/>
          </c:spPr>
          <c:dPt>
            <c:idx val="0"/>
            <c:bubble3D val="0"/>
            <c:spPr>
              <a:noFill/>
              <a:ln>
                <a:noFill/>
              </a:ln>
              <a:effectLst/>
            </c:spPr>
            <c:extLst>
              <c:ext xmlns:c16="http://schemas.microsoft.com/office/drawing/2014/chart" uri="{C3380CC4-5D6E-409C-BE32-E72D297353CC}">
                <c16:uniqueId val="{00000000-EF11-4970-887B-EDDB2F762188}"/>
              </c:ext>
            </c:extLst>
          </c:dPt>
          <c:dLbls>
            <c:dLbl>
              <c:idx val="0"/>
              <c:layout>
                <c:manualLayout>
                  <c:x val="3.0861501870218509E-3"/>
                  <c:y val="-0.1163584003271397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EF11-4970-887B-EDDB2F7621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'リンク切公表時非表示（グラフの添え物）'!$CA$64</c:f>
              <c:numCache>
                <c:formatCode>#,##0"万トン"</c:formatCode>
                <c:ptCount val="1"/>
                <c:pt idx="0">
                  <c:v>200</c:v>
                </c:pt>
              </c:numCache>
            </c:numRef>
          </c:val>
          <c:extLst>
            <c:ext xmlns:c16="http://schemas.microsoft.com/office/drawing/2014/chart" uri="{C3380CC4-5D6E-409C-BE32-E72D297353CC}">
              <c16:uniqueId val="{00000001-EF11-4970-887B-EDDB2F762188}"/>
            </c:ext>
          </c:extLst>
        </c:ser>
        <c:ser>
          <c:idx val="0"/>
          <c:order val="1"/>
          <c:tx>
            <c:strRef>
              <c:f>'8.F-gas'!$BE$38</c:f>
              <c:strCache>
                <c:ptCount val="1"/>
                <c:pt idx="0">
                  <c:v>2020</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EF11-4970-887B-EDDB2F76218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EF11-4970-887B-EDDB2F76218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EF11-4970-887B-EDDB2F76218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EF11-4970-887B-EDDB2F76218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EF11-4970-887B-EDDB2F76218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EF11-4970-887B-EDDB2F762188}"/>
              </c:ext>
            </c:extLst>
          </c:dPt>
          <c:dLbls>
            <c:dLbl>
              <c:idx val="0"/>
              <c:layout>
                <c:manualLayout>
                  <c:x val="0.15643804140721401"/>
                  <c:y val="-4.80479626157675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EF11-4970-887B-EDDB2F762188}"/>
                </c:ext>
              </c:extLst>
            </c:dLbl>
            <c:dLbl>
              <c:idx val="1"/>
              <c:layout>
                <c:manualLayout>
                  <c:x val="-0.16782958168593093"/>
                  <c:y val="0.1111909840422209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252368441942692"/>
                      <c:h val="8.6020371298109369E-2"/>
                    </c:manualLayout>
                  </c15:layout>
                </c:ext>
                <c:ext xmlns:c16="http://schemas.microsoft.com/office/drawing/2014/chart" uri="{C3380CC4-5D6E-409C-BE32-E72D297353CC}">
                  <c16:uniqueId val="{00000005-EF11-4970-887B-EDDB2F762188}"/>
                </c:ext>
              </c:extLst>
            </c:dLbl>
            <c:dLbl>
              <c:idx val="2"/>
              <c:layout>
                <c:manualLayout>
                  <c:x val="-0.17926554949273993"/>
                  <c:y val="1.332255048763355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13823895341248"/>
                      <c:h val="0.12107572185161489"/>
                    </c:manualLayout>
                  </c15:layout>
                </c:ext>
                <c:ext xmlns:c16="http://schemas.microsoft.com/office/drawing/2014/chart" uri="{C3380CC4-5D6E-409C-BE32-E72D297353CC}">
                  <c16:uniqueId val="{00000007-EF11-4970-887B-EDDB2F762188}"/>
                </c:ext>
              </c:extLst>
            </c:dLbl>
            <c:dLbl>
              <c:idx val="3"/>
              <c:layout>
                <c:manualLayout>
                  <c:x val="-0.11065466832329965"/>
                  <c:y val="-4.47541310863527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5757771644021257"/>
                      <c:h val="9.6214115582299115E-2"/>
                    </c:manualLayout>
                  </c15:layout>
                </c:ext>
                <c:ext xmlns:c16="http://schemas.microsoft.com/office/drawing/2014/chart" uri="{C3380CC4-5D6E-409C-BE32-E72D297353CC}">
                  <c16:uniqueId val="{00000009-EF11-4970-887B-EDDB2F762188}"/>
                </c:ext>
              </c:extLst>
            </c:dLbl>
            <c:dLbl>
              <c:idx val="4"/>
              <c:layout>
                <c:manualLayout>
                  <c:x val="-0.12681842630306697"/>
                  <c:y val="-0.131142717970993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EF11-4970-887B-EDDB2F762188}"/>
                </c:ext>
              </c:extLst>
            </c:dLbl>
            <c:dLbl>
              <c:idx val="5"/>
              <c:layout>
                <c:manualLayout>
                  <c:x val="-3.1249887510257138E-3"/>
                  <c:y val="-0.189715635403815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955557315395092"/>
                      <c:h val="8.6954098198371979E-2"/>
                    </c:manualLayout>
                  </c15:layout>
                </c:ext>
                <c:ext xmlns:c16="http://schemas.microsoft.com/office/drawing/2014/chart" uri="{C3380CC4-5D6E-409C-BE32-E72D297353CC}">
                  <c16:uniqueId val="{0000000D-EF11-4970-887B-EDDB2F76218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EF11-4970-887B-EDDB2F76218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EF11-4970-887B-EDDB2F76218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EF11-4970-887B-EDDB2F762188}"/>
                </c:ext>
              </c:extLst>
            </c:dLbl>
            <c:dLbl>
              <c:idx val="9"/>
              <c:delete val="1"/>
              <c:extLst>
                <c:ext xmlns:c15="http://schemas.microsoft.com/office/drawing/2012/chart" uri="{CE6537A1-D6FC-4f65-9D91-7224C49458BB}"/>
                <c:ext xmlns:c16="http://schemas.microsoft.com/office/drawing/2014/chart" uri="{C3380CC4-5D6E-409C-BE32-E72D297353CC}">
                  <c16:uniqueId val="{00000011-EF11-4970-887B-EDDB2F7621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'8.F-gas'!$V$58:$V$63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'8.F-gas'!$BE$58:$BE$63</c:f>
              <c:numCache>
                <c:formatCode>0.0%</c:formatCode>
                <c:ptCount val="6"/>
                <c:pt idx="0">
                  <c:v>0.38672002782870213</c:v>
                </c:pt>
                <c:pt idx="1">
                  <c:v>0.28165755939172304</c:v>
                </c:pt>
                <c:pt idx="2">
                  <c:v>0.14613117306202389</c:v>
                </c:pt>
                <c:pt idx="3">
                  <c:v>9.1418303083118158E-2</c:v>
                </c:pt>
                <c:pt idx="4">
                  <c:v>6.8421295273353708E-2</c:v>
                </c:pt>
                <c:pt idx="5">
                  <c:v>2.5651641361079003E-2</c:v>
                </c:pt>
              </c:numCache>
            </c:numRef>
          </c:val>
          <c:extLst>
            <c:ext xmlns:c16="http://schemas.microsoft.com/office/drawing/2014/chart" uri="{C3380CC4-5D6E-409C-BE32-E72D297353CC}">
              <c16:uniqueId val="{00000012-EF11-4970-887B-EDDB2F76218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altLang="ja-JP" sz="1800" b="1" i="0" baseline="0">
                <a:effectLst/>
              </a:rPr>
              <a:t>Trends in GHG emissions</a:t>
            </a:r>
          </a:p>
          <a:p>
            <a:pPr>
              <a:defRPr>
                <a:solidFill>
                  <a:sysClr val="windowText" lastClr="000000"/>
                </a:solidFill>
              </a:defRPr>
            </a:pPr>
            <a:r>
              <a:rPr lang="en-US" altLang="ja-JP" sz="1800" b="1" i="0" baseline="0">
                <a:effectLst/>
              </a:rPr>
              <a:t> (FY2020)</a:t>
            </a:r>
            <a:endParaRPr lang="ja-JP" altLang="ja-JP" sz="1600">
              <a:effectLst/>
            </a:endParaRPr>
          </a:p>
        </c:rich>
      </c:tx>
      <c:layout>
        <c:manualLayout>
          <c:xMode val="edge"/>
          <c:yMode val="edge"/>
          <c:x val="0.35028920187812429"/>
          <c:y val="3.8404421755838749E-5"/>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68877248787"/>
          <c:y val="0.11053314814814814"/>
          <c:w val="0.63515738449717318"/>
          <c:h val="0.61638740740740761"/>
        </c:manualLayout>
      </c:layout>
      <c:barChart>
        <c:barDir val="col"/>
        <c:grouping val="stacked"/>
        <c:varyColors val="0"/>
        <c:ser>
          <c:idx val="0"/>
          <c:order val="0"/>
          <c:tx>
            <c:strRef>
              <c:f>'リンク切公表時非表示（グラフの添え物）'!$Y$3</c:f>
              <c:strCache>
                <c:ptCount val="1"/>
                <c:pt idx="0">
                  <c:v>CO₂</c:v>
                </c:pt>
              </c:strCache>
            </c:strRef>
          </c:tx>
          <c:spPr>
            <a:solidFill>
              <a:schemeClr val="accent1"/>
            </a:solidFill>
            <a:ln>
              <a:noFill/>
            </a:ln>
            <a:effectLst/>
          </c:spPr>
          <c:invertIfNegative val="0"/>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'1.Total'!$AA$5:$BE$5</c:f>
              <c:numCache>
                <c:formatCode>#,##0_ </c:formatCode>
                <c:ptCount val="31"/>
                <c:pt idx="0">
                  <c:v>1163.6778559924051</c:v>
                </c:pt>
                <c:pt idx="1">
                  <c:v>1175.149561746571</c:v>
                </c:pt>
                <c:pt idx="2">
                  <c:v>1184.6017345757909</c:v>
                </c:pt>
                <c:pt idx="3">
                  <c:v>1177.3635681757221</c:v>
                </c:pt>
                <c:pt idx="4">
                  <c:v>1232.3793700771109</c:v>
                </c:pt>
                <c:pt idx="5">
                  <c:v>1244.6769109409731</c:v>
                </c:pt>
                <c:pt idx="6">
                  <c:v>1257.2444695299946</c:v>
                </c:pt>
                <c:pt idx="7">
                  <c:v>1249.7708377106912</c:v>
                </c:pt>
                <c:pt idx="8">
                  <c:v>1209.4933694864314</c:v>
                </c:pt>
                <c:pt idx="9">
                  <c:v>1246.0740800484537</c:v>
                </c:pt>
                <c:pt idx="10">
                  <c:v>1268.9004427541749</c:v>
                </c:pt>
                <c:pt idx="11">
                  <c:v>1253.8458755900037</c:v>
                </c:pt>
                <c:pt idx="12">
                  <c:v>1282.9616075343329</c:v>
                </c:pt>
                <c:pt idx="13">
                  <c:v>1291.1412392001737</c:v>
                </c:pt>
                <c:pt idx="14">
                  <c:v>1286.4358560688645</c:v>
                </c:pt>
                <c:pt idx="15">
                  <c:v>1293.8556981296438</c:v>
                </c:pt>
                <c:pt idx="16">
                  <c:v>1270.8129331991793</c:v>
                </c:pt>
                <c:pt idx="17">
                  <c:v>1306.3961570689671</c:v>
                </c:pt>
                <c:pt idx="18">
                  <c:v>1235.2336931622849</c:v>
                </c:pt>
                <c:pt idx="19">
                  <c:v>1165.9115288779981</c:v>
                </c:pt>
                <c:pt idx="20">
                  <c:v>1217.5229690935673</c:v>
                </c:pt>
                <c:pt idx="21">
                  <c:v>1267.4109939688776</c:v>
                </c:pt>
                <c:pt idx="22">
                  <c:v>1308.4807574011593</c:v>
                </c:pt>
                <c:pt idx="23">
                  <c:v>1317.8739725360915</c:v>
                </c:pt>
                <c:pt idx="24">
                  <c:v>1266.6453756848675</c:v>
                </c:pt>
                <c:pt idx="25">
                  <c:v>1225.8185381788257</c:v>
                </c:pt>
                <c:pt idx="26">
                  <c:v>1206.0609825969566</c:v>
                </c:pt>
                <c:pt idx="27">
                  <c:v>1190.5048822836584</c:v>
                </c:pt>
                <c:pt idx="28">
                  <c:v>1145.5218235702539</c:v>
                </c:pt>
                <c:pt idx="29">
                  <c:v>1108.0773451770344</c:v>
                </c:pt>
                <c:pt idx="30">
                  <c:v>1044.1874568767598</c:v>
                </c:pt>
              </c:numCache>
            </c:numRef>
          </c:val>
          <c:extLst>
            <c:ext xmlns:c16="http://schemas.microsoft.com/office/drawing/2014/chart" uri="{C3380CC4-5D6E-409C-BE32-E72D297353CC}">
              <c16:uniqueId val="{00000000-F251-4550-8CF2-CDDE65ABCA56}"/>
            </c:ext>
          </c:extLst>
        </c:ser>
        <c:ser>
          <c:idx val="1"/>
          <c:order val="1"/>
          <c:tx>
            <c:strRef>
              <c:f>'リンク切公表時非表示（グラフの添え物）'!$Y$4</c:f>
              <c:strCache>
                <c:ptCount val="1"/>
                <c:pt idx="0">
                  <c:v>CH₄</c:v>
                </c:pt>
              </c:strCache>
            </c:strRef>
          </c:tx>
          <c:spPr>
            <a:solidFill>
              <a:schemeClr val="accent6">
                <a:lumMod val="75000"/>
              </a:schemeClr>
            </a:solidFill>
            <a:ln>
              <a:noFill/>
            </a:ln>
            <a:effectLst/>
          </c:spPr>
          <c:invertIfNegative val="0"/>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'1.Total'!$AA$8:$BE$8</c:f>
              <c:numCache>
                <c:formatCode>#,##0.0_ </c:formatCode>
                <c:ptCount val="31"/>
                <c:pt idx="0">
                  <c:v>44.058755414864585</c:v>
                </c:pt>
                <c:pt idx="1">
                  <c:v>43.454543933307924</c:v>
                </c:pt>
                <c:pt idx="2">
                  <c:v>43.459665118603922</c:v>
                </c:pt>
                <c:pt idx="3">
                  <c:v>42.638612757850886</c:v>
                </c:pt>
                <c:pt idx="4">
                  <c:v>42.762086841489108</c:v>
                </c:pt>
                <c:pt idx="5">
                  <c:v>41.668851858891806</c:v>
                </c:pt>
                <c:pt idx="6">
                  <c:v>40.487731871620205</c:v>
                </c:pt>
                <c:pt idx="7">
                  <c:v>40.095337514778976</c:v>
                </c:pt>
                <c:pt idx="8">
                  <c:v>38.494898697820858</c:v>
                </c:pt>
                <c:pt idx="9">
                  <c:v>38.198399917739827</c:v>
                </c:pt>
                <c:pt idx="10">
                  <c:v>37.627967539837641</c:v>
                </c:pt>
                <c:pt idx="11">
                  <c:v>36.542107415577668</c:v>
                </c:pt>
                <c:pt idx="12">
                  <c:v>35.789596184534162</c:v>
                </c:pt>
                <c:pt idx="13">
                  <c:v>34.948601137851099</c:v>
                </c:pt>
                <c:pt idx="14">
                  <c:v>34.689251987161619</c:v>
                </c:pt>
                <c:pt idx="15">
                  <c:v>34.738429636512045</c:v>
                </c:pt>
                <c:pt idx="16">
                  <c:v>34.230289058451724</c:v>
                </c:pt>
                <c:pt idx="17">
                  <c:v>33.659324930433016</c:v>
                </c:pt>
                <c:pt idx="18">
                  <c:v>32.910578424210982</c:v>
                </c:pt>
                <c:pt idx="19">
                  <c:v>32.40966093715889</c:v>
                </c:pt>
                <c:pt idx="20">
                  <c:v>31.982731702141979</c:v>
                </c:pt>
                <c:pt idx="21">
                  <c:v>30.782916712760862</c:v>
                </c:pt>
                <c:pt idx="22">
                  <c:v>30.14055976497756</c:v>
                </c:pt>
                <c:pt idx="23">
                  <c:v>30.093952986099222</c:v>
                </c:pt>
                <c:pt idx="24">
                  <c:v>29.598394863939184</c:v>
                </c:pt>
                <c:pt idx="25">
                  <c:v>29.255590782002034</c:v>
                </c:pt>
                <c:pt idx="26">
                  <c:v>29.21169403108857</c:v>
                </c:pt>
                <c:pt idx="27">
                  <c:v>29.021956610708273</c:v>
                </c:pt>
                <c:pt idx="28">
                  <c:v>28.654804763796605</c:v>
                </c:pt>
                <c:pt idx="29">
                  <c:v>28.474351687083672</c:v>
                </c:pt>
                <c:pt idx="30">
                  <c:v>28.394065827290884</c:v>
                </c:pt>
              </c:numCache>
            </c:numRef>
          </c:val>
          <c:extLst>
            <c:ext xmlns:c16="http://schemas.microsoft.com/office/drawing/2014/chart" uri="{C3380CC4-5D6E-409C-BE32-E72D297353CC}">
              <c16:uniqueId val="{00000001-F251-4550-8CF2-CDDE65ABCA56}"/>
            </c:ext>
          </c:extLst>
        </c:ser>
        <c:ser>
          <c:idx val="2"/>
          <c:order val="2"/>
          <c:tx>
            <c:strRef>
              <c:f>'リンク切公表時非表示（グラフの添え物）'!$Y$5</c:f>
              <c:strCache>
                <c:ptCount val="1"/>
                <c:pt idx="0">
                  <c:v>N₂O</c:v>
                </c:pt>
              </c:strCache>
            </c:strRef>
          </c:tx>
          <c:spPr>
            <a:solidFill>
              <a:schemeClr val="tx2">
                <a:lumMod val="40000"/>
                <a:lumOff val="60000"/>
              </a:schemeClr>
            </a:solidFill>
            <a:ln>
              <a:noFill/>
            </a:ln>
            <a:effectLst/>
          </c:spPr>
          <c:invertIfNegative val="0"/>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'1.Total'!$AA$9:$BE$9</c:f>
              <c:numCache>
                <c:formatCode>#,##0.0_ </c:formatCode>
                <c:ptCount val="31"/>
                <c:pt idx="0">
                  <c:v>32.358550894275261</c:v>
                </c:pt>
                <c:pt idx="1">
                  <c:v>32.033399395660183</c:v>
                </c:pt>
                <c:pt idx="2">
                  <c:v>32.196074863469335</c:v>
                </c:pt>
                <c:pt idx="3">
                  <c:v>32.077988990297897</c:v>
                </c:pt>
                <c:pt idx="4">
                  <c:v>33.324149193882768</c:v>
                </c:pt>
                <c:pt idx="5">
                  <c:v>33.598215727381103</c:v>
                </c:pt>
                <c:pt idx="6">
                  <c:v>34.703216699783034</c:v>
                </c:pt>
                <c:pt idx="7">
                  <c:v>35.504341103090155</c:v>
                </c:pt>
                <c:pt idx="8">
                  <c:v>33.933050041557152</c:v>
                </c:pt>
                <c:pt idx="9">
                  <c:v>27.809602833619309</c:v>
                </c:pt>
                <c:pt idx="10">
                  <c:v>30.34582658978022</c:v>
                </c:pt>
                <c:pt idx="11">
                  <c:v>26.714570136580896</c:v>
                </c:pt>
                <c:pt idx="12">
                  <c:v>26.134870510020669</c:v>
                </c:pt>
                <c:pt idx="13">
                  <c:v>25.996259596194797</c:v>
                </c:pt>
                <c:pt idx="14">
                  <c:v>25.828505649009454</c:v>
                </c:pt>
                <c:pt idx="15">
                  <c:v>25.488600622420236</c:v>
                </c:pt>
                <c:pt idx="16">
                  <c:v>25.361323689515967</c:v>
                </c:pt>
                <c:pt idx="17">
                  <c:v>24.800380147344288</c:v>
                </c:pt>
                <c:pt idx="18">
                  <c:v>23.90789679507569</c:v>
                </c:pt>
                <c:pt idx="19">
                  <c:v>23.327145648051676</c:v>
                </c:pt>
                <c:pt idx="20">
                  <c:v>22.841245959314509</c:v>
                </c:pt>
                <c:pt idx="21">
                  <c:v>22.45059906282102</c:v>
                </c:pt>
                <c:pt idx="22">
                  <c:v>22.088700764259833</c:v>
                </c:pt>
                <c:pt idx="23">
                  <c:v>22.049046127309971</c:v>
                </c:pt>
                <c:pt idx="24">
                  <c:v>21.612584027785601</c:v>
                </c:pt>
                <c:pt idx="25">
                  <c:v>21.315094819464182</c:v>
                </c:pt>
                <c:pt idx="26">
                  <c:v>20.803936666940338</c:v>
                </c:pt>
                <c:pt idx="27">
                  <c:v>21.062872880063129</c:v>
                </c:pt>
                <c:pt idx="28">
                  <c:v>20.607066485096372</c:v>
                </c:pt>
                <c:pt idx="29">
                  <c:v>20.252092310850809</c:v>
                </c:pt>
                <c:pt idx="30">
                  <c:v>19.986936723073114</c:v>
                </c:pt>
              </c:numCache>
            </c:numRef>
          </c:val>
          <c:extLst>
            <c:ext xmlns:c16="http://schemas.microsoft.com/office/drawing/2014/chart" uri="{C3380CC4-5D6E-409C-BE32-E72D297353CC}">
              <c16:uniqueId val="{00000002-F251-4550-8CF2-CDDE65ABCA56}"/>
            </c:ext>
          </c:extLst>
        </c:ser>
        <c:ser>
          <c:idx val="3"/>
          <c:order val="3"/>
          <c:tx>
            <c:strRef>
              <c:f>'リンク切公表時非表示（グラフの添え物）'!$Y$6</c:f>
              <c:strCache>
                <c:ptCount val="1"/>
                <c:pt idx="0">
                  <c:v>HFCs</c:v>
                </c:pt>
              </c:strCache>
            </c:strRef>
          </c:tx>
          <c:spPr>
            <a:solidFill>
              <a:schemeClr val="accent3">
                <a:lumMod val="75000"/>
              </a:schemeClr>
            </a:solidFill>
            <a:ln>
              <a:noFill/>
            </a:ln>
            <a:effectLst/>
          </c:spPr>
          <c:invertIfNegative val="0"/>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'1.Total'!$AA$11:$BE$11</c:f>
              <c:numCache>
                <c:formatCode>#,##0.0_ </c:formatCode>
                <c:ptCount val="31"/>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29.376667488174213</c:v>
                </c:pt>
                <c:pt idx="23">
                  <c:v>32.120718579621801</c:v>
                </c:pt>
                <c:pt idx="24">
                  <c:v>35.801146663164403</c:v>
                </c:pt>
                <c:pt idx="25">
                  <c:v>39.280553336551215</c:v>
                </c:pt>
                <c:pt idx="26">
                  <c:v>42.641965858942172</c:v>
                </c:pt>
                <c:pt idx="27">
                  <c:v>44.954222074429055</c:v>
                </c:pt>
                <c:pt idx="28">
                  <c:v>47.043413844705789</c:v>
                </c:pt>
                <c:pt idx="29">
                  <c:v>49.732586618262161</c:v>
                </c:pt>
                <c:pt idx="30">
                  <c:v>51.725384282611948</c:v>
                </c:pt>
              </c:numCache>
            </c:numRef>
          </c:val>
          <c:extLst>
            <c:ext xmlns:c16="http://schemas.microsoft.com/office/drawing/2014/chart" uri="{C3380CC4-5D6E-409C-BE32-E72D297353CC}">
              <c16:uniqueId val="{00000003-F251-4550-8CF2-CDDE65ABCA56}"/>
            </c:ext>
          </c:extLst>
        </c:ser>
        <c:ser>
          <c:idx val="4"/>
          <c:order val="4"/>
          <c:tx>
            <c:strRef>
              <c:f>'リンク切公表時非表示（グラフの添え物）'!$Y$7</c:f>
              <c:strCache>
                <c:ptCount val="1"/>
                <c:pt idx="0">
                  <c:v>PFCs</c:v>
                </c:pt>
              </c:strCache>
            </c:strRef>
          </c:tx>
          <c:spPr>
            <a:solidFill>
              <a:schemeClr val="accent5">
                <a:lumMod val="60000"/>
                <a:lumOff val="40000"/>
              </a:schemeClr>
            </a:solidFill>
            <a:ln>
              <a:noFill/>
            </a:ln>
            <a:effectLst/>
          </c:spPr>
          <c:invertIfNegative val="0"/>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'1.Total'!$AA$12:$BE$12</c:f>
              <c:numCache>
                <c:formatCode>#,##0.0_ </c:formatCode>
                <c:ptCount val="31"/>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pt idx="30">
                  <c:v>3.474537136109221</c:v>
                </c:pt>
              </c:numCache>
            </c:numRef>
          </c:val>
          <c:extLst>
            <c:ext xmlns:c16="http://schemas.microsoft.com/office/drawing/2014/chart" uri="{C3380CC4-5D6E-409C-BE32-E72D297353CC}">
              <c16:uniqueId val="{00000004-F251-4550-8CF2-CDDE65ABCA56}"/>
            </c:ext>
          </c:extLst>
        </c:ser>
        <c:ser>
          <c:idx val="5"/>
          <c:order val="5"/>
          <c:tx>
            <c:strRef>
              <c:f>'リンク切公表時非表示（グラフの添え物）'!$Y$8</c:f>
              <c:strCache>
                <c:ptCount val="1"/>
                <c:pt idx="0">
                  <c:v>SF₆</c:v>
                </c:pt>
              </c:strCache>
            </c:strRef>
          </c:tx>
          <c:spPr>
            <a:solidFill>
              <a:srgbClr val="FFCCCC"/>
            </a:solidFill>
            <a:ln>
              <a:noFill/>
            </a:ln>
            <a:effectLst/>
          </c:spPr>
          <c:invertIfNegative val="0"/>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'1.Total'!$AA$13:$BE$13</c:f>
              <c:numCache>
                <c:formatCode>#,##0.0_ </c:formatCode>
                <c:ptCount val="31"/>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2.0549448652505751</c:v>
                </c:pt>
                <c:pt idx="29">
                  <c:v>2.0010287951396291</c:v>
                </c:pt>
                <c:pt idx="30">
                  <c:v>2.0283146558619358</c:v>
                </c:pt>
              </c:numCache>
            </c:numRef>
          </c:val>
          <c:extLst>
            <c:ext xmlns:c16="http://schemas.microsoft.com/office/drawing/2014/chart" uri="{C3380CC4-5D6E-409C-BE32-E72D297353CC}">
              <c16:uniqueId val="{00000005-F251-4550-8CF2-CDDE65ABCA56}"/>
            </c:ext>
          </c:extLst>
        </c:ser>
        <c:ser>
          <c:idx val="6"/>
          <c:order val="6"/>
          <c:tx>
            <c:strRef>
              <c:f>'リンク切公表時非表示（グラフの添え物）'!$Y$9</c:f>
              <c:strCache>
                <c:ptCount val="1"/>
                <c:pt idx="0">
                  <c:v>NF₃</c:v>
                </c:pt>
              </c:strCache>
            </c:strRef>
          </c:tx>
          <c:spPr>
            <a:solidFill>
              <a:srgbClr val="CCCCFF"/>
            </a:solidFill>
            <a:ln>
              <a:noFill/>
            </a:ln>
            <a:effectLst/>
          </c:spPr>
          <c:invertIfNegative val="0"/>
          <c:cat>
            <c:numRef>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'1.Total'!$AA$14:$BE$14</c:f>
              <c:numCache>
                <c:formatCode>#,##0.00_ </c:formatCode>
                <c:ptCount val="31"/>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c:v>0.28249689981167958</c:v>
                </c:pt>
                <c:pt idx="29">
                  <c:v>0.2614726799363582</c:v>
                </c:pt>
                <c:pt idx="30">
                  <c:v>0.28882556827642358</c:v>
                </c:pt>
              </c:numCache>
            </c:numRef>
          </c:val>
          <c:extLst>
            <c:ext xmlns:c16="http://schemas.microsoft.com/office/drawing/2014/chart" uri="{C3380CC4-5D6E-409C-BE32-E72D297353CC}">
              <c16:uniqueId val="{00000006-F251-4550-8CF2-CDDE65ABCA56}"/>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7"/>
          <c:tx>
            <c:strRef>
              <c:f>'リンク切公表時非表示（グラフの添え物）'!$Y$13</c:f>
              <c:strCache>
                <c:ptCount val="1"/>
                <c:pt idx="0">
                  <c:v>2013年度比-46%</c:v>
                </c:pt>
              </c:strCache>
            </c:strRef>
          </c:tx>
          <c:spPr>
            <a:ln w="28575" cap="rnd" cmpd="sng" algn="ctr">
              <a:solidFill>
                <a:schemeClr val="tx1"/>
              </a:solidFill>
              <a:prstDash val="solid"/>
              <a:round/>
            </a:ln>
            <a:effectLst/>
          </c:spPr>
          <c:marker>
            <c:symbol val="none"/>
          </c:marker>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'リンク切公表時非表示（グラフの添え物）'!$AA$13:$BE$13</c:f>
              <c:numCache>
                <c:formatCode>General</c:formatCode>
                <c:ptCount val="31"/>
                <c:pt idx="0">
                  <c:v>760.92288163398723</c:v>
                </c:pt>
                <c:pt idx="1">
                  <c:v>760.92288163398723</c:v>
                </c:pt>
                <c:pt idx="2">
                  <c:v>760.92288163398723</c:v>
                </c:pt>
                <c:pt idx="3">
                  <c:v>760.92288163398723</c:v>
                </c:pt>
                <c:pt idx="4">
                  <c:v>760.92288163398723</c:v>
                </c:pt>
                <c:pt idx="5">
                  <c:v>760.92288163398723</c:v>
                </c:pt>
                <c:pt idx="6">
                  <c:v>760.92288163398723</c:v>
                </c:pt>
                <c:pt idx="7">
                  <c:v>760.92288163398723</c:v>
                </c:pt>
                <c:pt idx="8">
                  <c:v>760.92288163398723</c:v>
                </c:pt>
                <c:pt idx="9">
                  <c:v>760.92288163398723</c:v>
                </c:pt>
                <c:pt idx="10">
                  <c:v>760.92288163398723</c:v>
                </c:pt>
                <c:pt idx="11">
                  <c:v>760.92288163398723</c:v>
                </c:pt>
                <c:pt idx="12">
                  <c:v>760.92288163398723</c:v>
                </c:pt>
                <c:pt idx="13">
                  <c:v>760.92288163398723</c:v>
                </c:pt>
                <c:pt idx="14">
                  <c:v>760.92288163398723</c:v>
                </c:pt>
                <c:pt idx="15">
                  <c:v>760.92288163398723</c:v>
                </c:pt>
                <c:pt idx="16">
                  <c:v>760.92288163398723</c:v>
                </c:pt>
                <c:pt idx="17">
                  <c:v>760.92288163398723</c:v>
                </c:pt>
                <c:pt idx="18">
                  <c:v>760.92288163398723</c:v>
                </c:pt>
                <c:pt idx="19">
                  <c:v>760.92288163398723</c:v>
                </c:pt>
                <c:pt idx="20">
                  <c:v>760.92288163398723</c:v>
                </c:pt>
                <c:pt idx="21">
                  <c:v>760.92288163398723</c:v>
                </c:pt>
                <c:pt idx="22">
                  <c:v>760.92288163398723</c:v>
                </c:pt>
                <c:pt idx="23">
                  <c:v>760.92288163398723</c:v>
                </c:pt>
                <c:pt idx="24">
                  <c:v>760.92288163398723</c:v>
                </c:pt>
                <c:pt idx="25">
                  <c:v>760.92288163398723</c:v>
                </c:pt>
                <c:pt idx="26">
                  <c:v>760.92288163398723</c:v>
                </c:pt>
                <c:pt idx="27">
                  <c:v>760.92288163398723</c:v>
                </c:pt>
                <c:pt idx="28">
                  <c:v>760.92288163398723</c:v>
                </c:pt>
                <c:pt idx="29">
                  <c:v>760.92288163398723</c:v>
                </c:pt>
                <c:pt idx="30">
                  <c:v>760.92288163398723</c:v>
                </c:pt>
              </c:numCache>
            </c:numRef>
          </c:val>
          <c:smooth val="0"/>
          <c:extLst>
            <c:ext xmlns:c16="http://schemas.microsoft.com/office/drawing/2014/chart" uri="{C3380CC4-5D6E-409C-BE32-E72D297353CC}">
              <c16:uniqueId val="{0000000A-F251-4550-8CF2-CDDE65ABCA56}"/>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ltLang="ja-JP" sz="1200" b="0"/>
                  <a:t>(FY)</a:t>
                </a:r>
              </a:p>
            </c:rich>
          </c:tx>
          <c:layout>
            <c:manualLayout>
              <c:xMode val="edge"/>
              <c:yMode val="edge"/>
              <c:x val="0.48006574254231382"/>
              <c:y val="0.81825211362308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00"/>
          <c:min val="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ayout>
        <c:manualLayout>
          <c:xMode val="edge"/>
          <c:yMode val="edge"/>
          <c:x val="0.80295514994740069"/>
          <c:y val="0.50286027387676102"/>
          <c:w val="6.2406884520690951E-2"/>
          <c:h val="0.2957889063911317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'リンク切公表時非表示（グラフの添え物）'!$AX$53</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273C-4DB9-BC3A-C0EF8312982C}"/>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273C-4DB9-BC3A-C0EF831298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'リンク切公表時非表示（グラフの添え物）'!$AX$64</c:f>
              <c:numCache>
                <c:formatCode>#,##0"万トン"</c:formatCode>
                <c:ptCount val="1"/>
                <c:pt idx="0">
                  <c:v>210</c:v>
                </c:pt>
              </c:numCache>
            </c:numRef>
          </c:val>
          <c:extLst>
            <c:ext xmlns:c16="http://schemas.microsoft.com/office/drawing/2014/chart" uri="{C3380CC4-5D6E-409C-BE32-E72D297353CC}">
              <c16:uniqueId val="{00000001-273C-4DB9-BC3A-C0EF8312982C}"/>
            </c:ext>
          </c:extLst>
        </c:ser>
        <c:ser>
          <c:idx val="0"/>
          <c:order val="1"/>
          <c:tx>
            <c:strRef>
              <c:f>'8.F-gas'!$AX$38</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273C-4DB9-BC3A-C0EF8312982C}"/>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273C-4DB9-BC3A-C0EF8312982C}"/>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273C-4DB9-BC3A-C0EF8312982C}"/>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273C-4DB9-BC3A-C0EF8312982C}"/>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273C-4DB9-BC3A-C0EF8312982C}"/>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273C-4DB9-BC3A-C0EF8312982C}"/>
              </c:ext>
            </c:extLst>
          </c:dPt>
          <c:dLbls>
            <c:dLbl>
              <c:idx val="0"/>
              <c:layout>
                <c:manualLayout>
                  <c:x val="0.15987306185898131"/>
                  <c:y val="-0.112816426414361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273C-4DB9-BC3A-C0EF8312982C}"/>
                </c:ext>
              </c:extLst>
            </c:dLbl>
            <c:dLbl>
              <c:idx val="1"/>
              <c:layout>
                <c:manualLayout>
                  <c:x val="-0.21885571744404644"/>
                  <c:y val="9.85506614250049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273C-4DB9-BC3A-C0EF8312982C}"/>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273C-4DB9-BC3A-C0EF8312982C}"/>
                </c:ext>
              </c:extLst>
            </c:dLbl>
            <c:dLbl>
              <c:idx val="3"/>
              <c:layout>
                <c:manualLayout>
                  <c:x val="-0.17977183567727609"/>
                  <c:y val="-0.1285131854572584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273C-4DB9-BC3A-C0EF8312982C}"/>
                </c:ext>
              </c:extLst>
            </c:dLbl>
            <c:dLbl>
              <c:idx val="4"/>
              <c:layout>
                <c:manualLayout>
                  <c:x val="-0.12922446336047372"/>
                  <c:y val="-0.151704668713592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273C-4DB9-BC3A-C0EF8312982C}"/>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273C-4DB9-BC3A-C0EF8312982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273C-4DB9-BC3A-C0EF8312982C}"/>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273C-4DB9-BC3A-C0EF8312982C}"/>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273C-4DB9-BC3A-C0EF8312982C}"/>
                </c:ext>
              </c:extLst>
            </c:dLbl>
            <c:dLbl>
              <c:idx val="9"/>
              <c:delete val="1"/>
              <c:extLst>
                <c:ext xmlns:c15="http://schemas.microsoft.com/office/drawing/2012/chart" uri="{CE6537A1-D6FC-4f65-9D91-7224C49458BB}"/>
                <c:ext xmlns:c16="http://schemas.microsoft.com/office/drawing/2014/chart" uri="{C3380CC4-5D6E-409C-BE32-E72D297353CC}">
                  <c16:uniqueId val="{00000011-273C-4DB9-BC3A-C0EF831298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'8.F-gas'!$V$58:$V$63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'8.F-gas'!$AX$58:$AX$63</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273C-4DB9-BC3A-C0EF8312982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'リンク切公表時非表示（グラフの添え物）'!$CA$53</c:f>
              <c:strCache>
                <c:ptCount val="1"/>
                <c:pt idx="0">
                  <c:v>2020年</c:v>
                </c:pt>
              </c:strCache>
            </c:strRef>
          </c:tx>
          <c:dPt>
            <c:idx val="0"/>
            <c:bubble3D val="0"/>
            <c:spPr>
              <a:noFill/>
              <a:ln>
                <a:noFill/>
              </a:ln>
              <a:effectLst/>
            </c:spPr>
            <c:extLst>
              <c:ext xmlns:c16="http://schemas.microsoft.com/office/drawing/2014/chart" uri="{C3380CC4-5D6E-409C-BE32-E72D297353CC}">
                <c16:uniqueId val="{00000000-1F52-48A8-B8D1-64A4B42A1650}"/>
              </c:ext>
            </c:extLst>
          </c:dPt>
          <c:dLbls>
            <c:dLbl>
              <c:idx val="0"/>
              <c:layout>
                <c:manualLayout>
                  <c:x val="-1.9179099304853105E-3"/>
                  <c:y val="-0.10939634262834699"/>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F52-48A8-B8D1-64A4B42A165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'8.F-gas'!$V$31:$V$33</c:f>
              <c:strCache>
                <c:ptCount val="3"/>
                <c:pt idx="0">
                  <c:v>半導体製造</c:v>
                </c:pt>
                <c:pt idx="1">
                  <c:v>NF3の製造時の漏出</c:v>
                </c:pt>
                <c:pt idx="2">
                  <c:v>液晶製造</c:v>
                </c:pt>
              </c:strCache>
            </c:strRef>
          </c:cat>
          <c:val>
            <c:numRef>
              <c:f>'リンク切公表時非表示（グラフの添え物）'!$CA$67</c:f>
              <c:numCache>
                <c:formatCode>#,##0"万トン"</c:formatCode>
                <c:ptCount val="1"/>
                <c:pt idx="0">
                  <c:v>28.9</c:v>
                </c:pt>
              </c:numCache>
            </c:numRef>
          </c:val>
          <c:extLst>
            <c:ext xmlns:c16="http://schemas.microsoft.com/office/drawing/2014/chart" uri="{C3380CC4-5D6E-409C-BE32-E72D297353CC}">
              <c16:uniqueId val="{00000001-1F52-48A8-B8D1-64A4B42A1650}"/>
            </c:ext>
          </c:extLst>
        </c:ser>
        <c:ser>
          <c:idx val="0"/>
          <c:order val="1"/>
          <c:tx>
            <c:strRef>
              <c:f>'8.F-gas'!$BE$38</c:f>
              <c:strCache>
                <c:ptCount val="1"/>
                <c:pt idx="0">
                  <c:v>2020</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F52-48A8-B8D1-64A4B42A1650}"/>
              </c:ext>
            </c:extLst>
          </c:dPt>
          <c:dPt>
            <c:idx val="1"/>
            <c:bubble3D val="0"/>
            <c:spPr>
              <a:solidFill>
                <a:schemeClr val="accent4"/>
              </a:solidFill>
              <a:ln>
                <a:noFill/>
              </a:ln>
              <a:effectLst/>
            </c:spPr>
            <c:extLst>
              <c:ext xmlns:c16="http://schemas.microsoft.com/office/drawing/2014/chart" uri="{C3380CC4-5D6E-409C-BE32-E72D297353CC}">
                <c16:uniqueId val="{00000005-1F52-48A8-B8D1-64A4B42A1650}"/>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F52-48A8-B8D1-64A4B42A1650}"/>
              </c:ext>
            </c:extLst>
          </c:dPt>
          <c:dLbls>
            <c:dLbl>
              <c:idx val="0"/>
              <c:layout>
                <c:manualLayout>
                  <c:x val="0.13293073868217756"/>
                  <c:y val="0.108471351478056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31634294226765"/>
                      <c:h val="0.1191199458393026"/>
                    </c:manualLayout>
                  </c15:layout>
                </c:ext>
                <c:ext xmlns:c16="http://schemas.microsoft.com/office/drawing/2014/chart" uri="{C3380CC4-5D6E-409C-BE32-E72D297353CC}">
                  <c16:uniqueId val="{00000003-1F52-48A8-B8D1-64A4B42A1650}"/>
                </c:ext>
              </c:extLst>
            </c:dLbl>
            <c:dLbl>
              <c:idx val="1"/>
              <c:layout>
                <c:manualLayout>
                  <c:x val="-0.19256677244052522"/>
                  <c:y val="-8.06146581677695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363921989723371"/>
                      <c:h val="0.11455764078898908"/>
                    </c:manualLayout>
                  </c15:layout>
                </c:ext>
                <c:ext xmlns:c16="http://schemas.microsoft.com/office/drawing/2014/chart" uri="{C3380CC4-5D6E-409C-BE32-E72D297353CC}">
                  <c16:uniqueId val="{00000005-1F52-48A8-B8D1-64A4B42A1650}"/>
                </c:ext>
              </c:extLst>
            </c:dLbl>
            <c:dLbl>
              <c:idx val="2"/>
              <c:layout>
                <c:manualLayout>
                  <c:x val="-1.3460166564530814E-2"/>
                  <c:y val="-0.149554406164921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0535941769"/>
                      <c:h val="9.2893123621029472E-2"/>
                    </c:manualLayout>
                  </c15:layout>
                </c:ext>
                <c:ext xmlns:c16="http://schemas.microsoft.com/office/drawing/2014/chart" uri="{C3380CC4-5D6E-409C-BE32-E72D297353CC}">
                  <c16:uniqueId val="{00000007-1F52-48A8-B8D1-64A4B42A1650}"/>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F52-48A8-B8D1-64A4B42A1650}"/>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F52-48A8-B8D1-64A4B42A1650}"/>
                </c:ext>
              </c:extLst>
            </c:dLbl>
            <c:dLbl>
              <c:idx val="5"/>
              <c:delete val="1"/>
              <c:extLst>
                <c:ext xmlns:c15="http://schemas.microsoft.com/office/drawing/2012/chart" uri="{CE6537A1-D6FC-4f65-9D91-7224C49458BB}"/>
                <c:ext xmlns:c16="http://schemas.microsoft.com/office/drawing/2014/chart" uri="{C3380CC4-5D6E-409C-BE32-E72D297353CC}">
                  <c16:uniqueId val="{0000000A-1F52-48A8-B8D1-64A4B42A1650}"/>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F52-48A8-B8D1-64A4B42A1650}"/>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F52-48A8-B8D1-64A4B42A1650}"/>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F52-48A8-B8D1-64A4B42A1650}"/>
                </c:ext>
              </c:extLst>
            </c:dLbl>
            <c:dLbl>
              <c:idx val="9"/>
              <c:delete val="1"/>
              <c:extLst>
                <c:ext xmlns:c15="http://schemas.microsoft.com/office/drawing/2012/chart" uri="{CE6537A1-D6FC-4f65-9D91-7224C49458BB}"/>
                <c:ext xmlns:c16="http://schemas.microsoft.com/office/drawing/2014/chart" uri="{C3380CC4-5D6E-409C-BE32-E72D297353CC}">
                  <c16:uniqueId val="{0000000E-1F52-48A8-B8D1-64A4B42A16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'8.F-gas'!$V$31:$V$33</c:f>
              <c:strCache>
                <c:ptCount val="3"/>
                <c:pt idx="0">
                  <c:v>半導体製造</c:v>
                </c:pt>
                <c:pt idx="1">
                  <c:v>NF3の製造時の漏出</c:v>
                </c:pt>
                <c:pt idx="2">
                  <c:v>液晶製造</c:v>
                </c:pt>
              </c:strCache>
            </c:strRef>
          </c:cat>
          <c:val>
            <c:numRef>
              <c:f>'8.F-gas'!$BE$65:$BE$67</c:f>
              <c:numCache>
                <c:formatCode>0.0%</c:formatCode>
                <c:ptCount val="3"/>
                <c:pt idx="0">
                  <c:v>0.88194914688622039</c:v>
                </c:pt>
                <c:pt idx="1">
                  <c:v>5.2314218217838777E-2</c:v>
                </c:pt>
                <c:pt idx="2">
                  <c:v>6.5736634895940962E-2</c:v>
                </c:pt>
              </c:numCache>
            </c:numRef>
          </c:val>
          <c:extLst>
            <c:ext xmlns:c16="http://schemas.microsoft.com/office/drawing/2014/chart" uri="{C3380CC4-5D6E-409C-BE32-E72D297353CC}">
              <c16:uniqueId val="{0000000F-1F52-48A8-B8D1-64A4B42A165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'リンク切公表時非表示（グラフの添え物）'!$AX$53</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31FC-4CB2-894A-DC5C192DE76F}"/>
              </c:ext>
            </c:extLst>
          </c:dPt>
          <c:dLbls>
            <c:dLbl>
              <c:idx val="0"/>
              <c:layout>
                <c:manualLayout>
                  <c:x val="2.9202684426350529E-3"/>
                  <c:y val="-0.10914058853323534"/>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31FC-4CB2-894A-DC5C192DE76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'8.F-gas'!$V$31:$V$33</c:f>
              <c:strCache>
                <c:ptCount val="3"/>
                <c:pt idx="0">
                  <c:v>半導体製造</c:v>
                </c:pt>
                <c:pt idx="1">
                  <c:v>NF3の製造時の漏出</c:v>
                </c:pt>
                <c:pt idx="2">
                  <c:v>液晶製造</c:v>
                </c:pt>
              </c:strCache>
            </c:strRef>
          </c:cat>
          <c:val>
            <c:numRef>
              <c:f>'リンク切公表時非表示（グラフの添え物）'!$AX$67</c:f>
              <c:numCache>
                <c:formatCode>#,##0"万トン"</c:formatCode>
                <c:ptCount val="1"/>
                <c:pt idx="0">
                  <c:v>160</c:v>
                </c:pt>
              </c:numCache>
            </c:numRef>
          </c:val>
          <c:extLst>
            <c:ext xmlns:c16="http://schemas.microsoft.com/office/drawing/2014/chart" uri="{C3380CC4-5D6E-409C-BE32-E72D297353CC}">
              <c16:uniqueId val="{00000001-31FC-4CB2-894A-DC5C192DE76F}"/>
            </c:ext>
          </c:extLst>
        </c:ser>
        <c:ser>
          <c:idx val="0"/>
          <c:order val="1"/>
          <c:tx>
            <c:strRef>
              <c:f>'8.F-gas'!$AX$38</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31FC-4CB2-894A-DC5C192DE76F}"/>
              </c:ext>
            </c:extLst>
          </c:dPt>
          <c:dPt>
            <c:idx val="1"/>
            <c:bubble3D val="0"/>
            <c:spPr>
              <a:solidFill>
                <a:schemeClr val="accent4"/>
              </a:solidFill>
              <a:ln>
                <a:noFill/>
              </a:ln>
              <a:effectLst/>
            </c:spPr>
            <c:extLst>
              <c:ext xmlns:c16="http://schemas.microsoft.com/office/drawing/2014/chart" uri="{C3380CC4-5D6E-409C-BE32-E72D297353CC}">
                <c16:uniqueId val="{00000005-31FC-4CB2-894A-DC5C192DE76F}"/>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31FC-4CB2-894A-DC5C192DE76F}"/>
              </c:ext>
            </c:extLst>
          </c:dPt>
          <c:dLbls>
            <c:dLbl>
              <c:idx val="0"/>
              <c:layout>
                <c:manualLayout>
                  <c:x val="0.10356503456113653"/>
                  <c:y val="-0.13105507733972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03068336151691"/>
                      <c:h val="9.7907502520326664E-2"/>
                    </c:manualLayout>
                  </c15:layout>
                </c:ext>
                <c:ext xmlns:c16="http://schemas.microsoft.com/office/drawing/2014/chart" uri="{C3380CC4-5D6E-409C-BE32-E72D297353CC}">
                  <c16:uniqueId val="{00000003-31FC-4CB2-894A-DC5C192DE76F}"/>
                </c:ext>
              </c:extLst>
            </c:dLbl>
            <c:dLbl>
              <c:idx val="1"/>
              <c:layout>
                <c:manualLayout>
                  <c:x val="-0.20230310984079936"/>
                  <c:y val="9.885044790545910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088522270591786"/>
                      <c:h val="9.3345025262919282E-2"/>
                    </c:manualLayout>
                  </c15:layout>
                </c:ext>
                <c:ext xmlns:c16="http://schemas.microsoft.com/office/drawing/2014/chart" uri="{C3380CC4-5D6E-409C-BE32-E72D297353CC}">
                  <c16:uniqueId val="{00000005-31FC-4CB2-894A-DC5C192DE76F}"/>
                </c:ext>
              </c:extLst>
            </c:dLbl>
            <c:dLbl>
              <c:idx val="2"/>
              <c:layout>
                <c:manualLayout>
                  <c:x val="-0.10144361912956221"/>
                  <c:y val="-0.123490279592214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3932124239748345"/>
                      <c:h val="9.5873345383179112E-2"/>
                    </c:manualLayout>
                  </c15:layout>
                </c:ext>
                <c:ext xmlns:c16="http://schemas.microsoft.com/office/drawing/2014/chart" uri="{C3380CC4-5D6E-409C-BE32-E72D297353CC}">
                  <c16:uniqueId val="{00000007-31FC-4CB2-894A-DC5C192DE76F}"/>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31FC-4CB2-894A-DC5C192DE76F}"/>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31FC-4CB2-894A-DC5C192DE76F}"/>
                </c:ext>
              </c:extLst>
            </c:dLbl>
            <c:dLbl>
              <c:idx val="5"/>
              <c:delete val="1"/>
              <c:extLst>
                <c:ext xmlns:c15="http://schemas.microsoft.com/office/drawing/2012/chart" uri="{CE6537A1-D6FC-4f65-9D91-7224C49458BB}"/>
                <c:ext xmlns:c16="http://schemas.microsoft.com/office/drawing/2014/chart" uri="{C3380CC4-5D6E-409C-BE32-E72D297353CC}">
                  <c16:uniqueId val="{0000000A-31FC-4CB2-894A-DC5C192DE76F}"/>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31FC-4CB2-894A-DC5C192DE76F}"/>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31FC-4CB2-894A-DC5C192DE76F}"/>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31FC-4CB2-894A-DC5C192DE76F}"/>
                </c:ext>
              </c:extLst>
            </c:dLbl>
            <c:dLbl>
              <c:idx val="9"/>
              <c:delete val="1"/>
              <c:extLst>
                <c:ext xmlns:c15="http://schemas.microsoft.com/office/drawing/2012/chart" uri="{CE6537A1-D6FC-4f65-9D91-7224C49458BB}"/>
                <c:ext xmlns:c16="http://schemas.microsoft.com/office/drawing/2014/chart" uri="{C3380CC4-5D6E-409C-BE32-E72D297353CC}">
                  <c16:uniqueId val="{0000000E-31FC-4CB2-894A-DC5C192DE7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'8.F-gas'!$V$31:$V$33</c:f>
              <c:strCache>
                <c:ptCount val="3"/>
                <c:pt idx="0">
                  <c:v>半導体製造</c:v>
                </c:pt>
                <c:pt idx="1">
                  <c:v>NF3の製造時の漏出</c:v>
                </c:pt>
                <c:pt idx="2">
                  <c:v>液晶製造</c:v>
                </c:pt>
              </c:strCache>
            </c:strRef>
          </c:cat>
          <c:val>
            <c:numRef>
              <c:f>'8.F-gas'!$AX$65:$AX$67</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31FC-4CB2-894A-DC5C192DE76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'リンク切公表時非表示（グラフの添え物）'!$CA$56</c:f>
              <c:strCache>
                <c:ptCount val="1"/>
                <c:pt idx="0">
                  <c:v>  in CY2020</c:v>
                </c:pt>
              </c:strCache>
            </c:strRef>
          </c:tx>
          <c:dPt>
            <c:idx val="0"/>
            <c:bubble3D val="0"/>
            <c:spPr>
              <a:noFill/>
              <a:ln>
                <a:noFill/>
              </a:ln>
              <a:effectLst/>
            </c:spPr>
            <c:extLst>
              <c:ext xmlns:c16="http://schemas.microsoft.com/office/drawing/2014/chart" uri="{C3380CC4-5D6E-409C-BE32-E72D297353CC}">
                <c16:uniqueId val="{00000000-78F9-4728-BE07-62FC41702259}"/>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78F9-4728-BE07-62FC417022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'リンク切公表時非表示（グラフの添え物）'!$CA$62</c:f>
              <c:numCache>
                <c:formatCode>###.0"Mt"</c:formatCode>
                <c:ptCount val="1"/>
                <c:pt idx="0">
                  <c:v>3.5</c:v>
                </c:pt>
              </c:numCache>
            </c:numRef>
          </c:val>
          <c:extLst>
            <c:ext xmlns:c16="http://schemas.microsoft.com/office/drawing/2014/chart" uri="{C3380CC4-5D6E-409C-BE32-E72D297353CC}">
              <c16:uniqueId val="{00000001-78F9-4728-BE07-62FC41702259}"/>
            </c:ext>
          </c:extLst>
        </c:ser>
        <c:ser>
          <c:idx val="0"/>
          <c:order val="1"/>
          <c:tx>
            <c:strRef>
              <c:f>'8.F-gas'!$BE$38</c:f>
              <c:strCache>
                <c:ptCount val="1"/>
                <c:pt idx="0">
                  <c:v>2020</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78F9-4728-BE07-62FC41702259}"/>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78F9-4728-BE07-62FC41702259}"/>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78F9-4728-BE07-62FC41702259}"/>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78F9-4728-BE07-62FC41702259}"/>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78F9-4728-BE07-62FC41702259}"/>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78F9-4728-BE07-62FC41702259}"/>
              </c:ext>
            </c:extLst>
          </c:dPt>
          <c:dLbls>
            <c:dLbl>
              <c:idx val="0"/>
              <c:layout>
                <c:manualLayout>
                  <c:x val="0.17459468942259432"/>
                  <c:y val="-0.2043340435357127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05630089640273"/>
                      <c:h val="0.17216033222841645"/>
                    </c:manualLayout>
                  </c15:layout>
                </c:ext>
                <c:ext xmlns:c16="http://schemas.microsoft.com/office/drawing/2014/chart" uri="{C3380CC4-5D6E-409C-BE32-E72D297353CC}">
                  <c16:uniqueId val="{00000003-78F9-4728-BE07-62FC41702259}"/>
                </c:ext>
              </c:extLst>
            </c:dLbl>
            <c:dLbl>
              <c:idx val="1"/>
              <c:layout>
                <c:manualLayout>
                  <c:x val="0.21770947540297628"/>
                  <c:y val="0.152214973821003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791379992883146"/>
                      <c:h val="0.1114523692933554"/>
                    </c:manualLayout>
                  </c15:layout>
                </c:ext>
                <c:ext xmlns:c16="http://schemas.microsoft.com/office/drawing/2014/chart" uri="{C3380CC4-5D6E-409C-BE32-E72D297353CC}">
                  <c16:uniqueId val="{00000005-78F9-4728-BE07-62FC41702259}"/>
                </c:ext>
              </c:extLst>
            </c:dLbl>
            <c:dLbl>
              <c:idx val="2"/>
              <c:layout>
                <c:manualLayout>
                  <c:x val="-8.7482705596707122E-2"/>
                  <c:y val="0.3063664305383886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78F9-4728-BE07-62FC41702259}"/>
                </c:ext>
              </c:extLst>
            </c:dLbl>
            <c:dLbl>
              <c:idx val="3"/>
              <c:layout>
                <c:manualLayout>
                  <c:x val="-0.19234805290677501"/>
                  <c:y val="-0.1978694251921048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40327999104458367"/>
                      <c:h val="0.10796387675154437"/>
                    </c:manualLayout>
                  </c15:layout>
                </c:ext>
                <c:ext xmlns:c16="http://schemas.microsoft.com/office/drawing/2014/chart" uri="{C3380CC4-5D6E-409C-BE32-E72D297353CC}">
                  <c16:uniqueId val="{00000009-78F9-4728-BE07-62FC41702259}"/>
                </c:ext>
              </c:extLst>
            </c:dLbl>
            <c:dLbl>
              <c:idx val="4"/>
              <c:layout>
                <c:manualLayout>
                  <c:x val="0.11601747388284173"/>
                  <c:y val="-0.208294737393417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78F9-4728-BE07-62FC41702259}"/>
                </c:ext>
              </c:extLst>
            </c:dLbl>
            <c:dLbl>
              <c:idx val="5"/>
              <c:delete val="1"/>
              <c:extLst>
                <c:ext xmlns:c15="http://schemas.microsoft.com/office/drawing/2012/chart" uri="{CE6537A1-D6FC-4f65-9D91-7224C49458BB}"/>
                <c:ext xmlns:c16="http://schemas.microsoft.com/office/drawing/2014/chart" uri="{C3380CC4-5D6E-409C-BE32-E72D297353CC}">
                  <c16:uniqueId val="{0000000C-78F9-4728-BE07-62FC41702259}"/>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78F9-4728-BE07-62FC41702259}"/>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78F9-4728-BE07-62FC41702259}"/>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78F9-4728-BE07-62FC41702259}"/>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'8.F-gas'!$BE$51:$BE$56</c:f>
              <c:numCache>
                <c:formatCode>0.0%</c:formatCode>
                <c:ptCount val="6"/>
                <c:pt idx="0">
                  <c:v>0.52107759807706688</c:v>
                </c:pt>
                <c:pt idx="1">
                  <c:v>2.2232452583253057E-2</c:v>
                </c:pt>
                <c:pt idx="2">
                  <c:v>0.41921128305550071</c:v>
                </c:pt>
                <c:pt idx="3">
                  <c:v>2.1226510721745272E-2</c:v>
                </c:pt>
                <c:pt idx="4">
                  <c:v>1.6252155562434013E-2</c:v>
                </c:pt>
                <c:pt idx="5">
                  <c:v>0</c:v>
                </c:pt>
              </c:numCache>
            </c:numRef>
          </c:val>
          <c:extLst>
            <c:ext xmlns:c16="http://schemas.microsoft.com/office/drawing/2014/chart" uri="{C3380CC4-5D6E-409C-BE32-E72D297353CC}">
              <c16:uniqueId val="{00000010-78F9-4728-BE07-62FC41702259}"/>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'リンク切公表時非表示（グラフの添え物）'!$AX$56</c:f>
              <c:strCache>
                <c:ptCount val="1"/>
                <c:pt idx="0">
                  <c:v>  in CY2013</c:v>
                </c:pt>
              </c:strCache>
            </c:strRef>
          </c:tx>
          <c:dPt>
            <c:idx val="0"/>
            <c:bubble3D val="0"/>
            <c:spPr>
              <a:noFill/>
              <a:ln>
                <a:noFill/>
              </a:ln>
              <a:effectLst/>
            </c:spPr>
            <c:extLst>
              <c:ext xmlns:c16="http://schemas.microsoft.com/office/drawing/2014/chart" uri="{C3380CC4-5D6E-409C-BE32-E72D297353CC}">
                <c16:uniqueId val="{00000000-8D42-4123-A29A-24C284CCC5F2}"/>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8D42-4123-A29A-24C284CCC5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'リンク切公表時非表示（グラフの添え物）'!$AX$62</c:f>
              <c:numCache>
                <c:formatCode>###.0"Mt"</c:formatCode>
                <c:ptCount val="1"/>
                <c:pt idx="0">
                  <c:v>3.3</c:v>
                </c:pt>
              </c:numCache>
            </c:numRef>
          </c:val>
          <c:extLst>
            <c:ext xmlns:c16="http://schemas.microsoft.com/office/drawing/2014/chart" uri="{C3380CC4-5D6E-409C-BE32-E72D297353CC}">
              <c16:uniqueId val="{00000001-8D42-4123-A29A-24C284CCC5F2}"/>
            </c:ext>
          </c:extLst>
        </c:ser>
        <c:ser>
          <c:idx val="0"/>
          <c:order val="1"/>
          <c:tx>
            <c:strRef>
              <c:f>'8.F-gas'!$AX$38</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8D42-4123-A29A-24C284CCC5F2}"/>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8D42-4123-A29A-24C284CCC5F2}"/>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8D42-4123-A29A-24C284CCC5F2}"/>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8D42-4123-A29A-24C284CCC5F2}"/>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8D42-4123-A29A-24C284CCC5F2}"/>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8D42-4123-A29A-24C284CCC5F2}"/>
              </c:ext>
            </c:extLst>
          </c:dPt>
          <c:dLbls>
            <c:dLbl>
              <c:idx val="0"/>
              <c:layout>
                <c:manualLayout>
                  <c:x val="0.17148297669130425"/>
                  <c:y val="-0.141431675064574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878430464019156"/>
                      <c:h val="0.1872042082411704"/>
                    </c:manualLayout>
                  </c15:layout>
                </c:ext>
                <c:ext xmlns:c16="http://schemas.microsoft.com/office/drawing/2014/chart" uri="{C3380CC4-5D6E-409C-BE32-E72D297353CC}">
                  <c16:uniqueId val="{00000003-8D42-4123-A29A-24C284CCC5F2}"/>
                </c:ext>
              </c:extLst>
            </c:dLbl>
            <c:dLbl>
              <c:idx val="1"/>
              <c:layout>
                <c:manualLayout>
                  <c:x val="0.16146135721995455"/>
                  <c:y val="0.1462608762485317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8D42-4123-A29A-24C284CCC5F2}"/>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8D42-4123-A29A-24C284CCC5F2}"/>
                </c:ext>
              </c:extLst>
            </c:dLbl>
            <c:dLbl>
              <c:idx val="3"/>
              <c:layout>
                <c:manualLayout>
                  <c:x val="-0.20125225760874454"/>
                  <c:y val="-0.1859187208923462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4212107658540713"/>
                      <c:h val="0.10796372674157895"/>
                    </c:manualLayout>
                  </c15:layout>
                </c:ext>
                <c:ext xmlns:c16="http://schemas.microsoft.com/office/drawing/2014/chart" uri="{C3380CC4-5D6E-409C-BE32-E72D297353CC}">
                  <c16:uniqueId val="{00000009-8D42-4123-A29A-24C284CCC5F2}"/>
                </c:ext>
              </c:extLst>
            </c:dLbl>
            <c:dLbl>
              <c:idx val="4"/>
              <c:layout>
                <c:manualLayout>
                  <c:x val="1.9220977954806883E-2"/>
                  <c:y val="-0.113747531594972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234865659897667"/>
                      <c:h val="5.8009487969347288E-2"/>
                    </c:manualLayout>
                  </c15:layout>
                </c:ext>
                <c:ext xmlns:c16="http://schemas.microsoft.com/office/drawing/2014/chart" uri="{C3380CC4-5D6E-409C-BE32-E72D297353CC}">
                  <c16:uniqueId val="{0000000B-8D42-4123-A29A-24C284CCC5F2}"/>
                </c:ext>
              </c:extLst>
            </c:dLbl>
            <c:dLbl>
              <c:idx val="5"/>
              <c:layout>
                <c:manualLayout>
                  <c:x val="0.2894279536276515"/>
                  <c:y val="-0.103749527131336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513015410124391"/>
                      <c:h val="0.1186139982676275"/>
                    </c:manualLayout>
                  </c15:layout>
                </c:ext>
                <c:ext xmlns:c16="http://schemas.microsoft.com/office/drawing/2014/chart" uri="{C3380CC4-5D6E-409C-BE32-E72D297353CC}">
                  <c16:uniqueId val="{0000000C-8D42-4123-A29A-24C284CCC5F2}"/>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8D42-4123-A29A-24C284CCC5F2}"/>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8D42-4123-A29A-24C284CCC5F2}"/>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8D42-4123-A29A-24C284CCC5F2}"/>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'8.F-gas'!$AX$51:$AX$56</c:f>
              <c:numCache>
                <c:formatCode>0.0%</c:formatCode>
                <c:ptCount val="6"/>
                <c:pt idx="0">
                  <c:v>0.47340382422275951</c:v>
                </c:pt>
                <c:pt idx="1">
                  <c:v>2.3013743159812132E-2</c:v>
                </c:pt>
                <c:pt idx="2">
                  <c:v>0.46190532090621289</c:v>
                </c:pt>
                <c:pt idx="3">
                  <c:v>3.3715741855641745E-2</c:v>
                </c:pt>
                <c:pt idx="4">
                  <c:v>3.1528233060124653E-3</c:v>
                </c:pt>
                <c:pt idx="5">
                  <c:v>4.8085465495613013E-3</c:v>
                </c:pt>
              </c:numCache>
            </c:numRef>
          </c:val>
          <c:extLst>
            <c:ext xmlns:c16="http://schemas.microsoft.com/office/drawing/2014/chart" uri="{C3380CC4-5D6E-409C-BE32-E72D297353CC}">
              <c16:uniqueId val="{00000010-8D42-4123-A29A-24C284CCC5F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'リンク切公表時非表示（グラフの添え物）'!$CA$56</c:f>
              <c:strCache>
                <c:ptCount val="1"/>
                <c:pt idx="0">
                  <c:v>  in CY2020</c:v>
                </c:pt>
              </c:strCache>
            </c:strRef>
          </c:tx>
          <c:spPr>
            <a:noFill/>
          </c:spPr>
          <c:dPt>
            <c:idx val="0"/>
            <c:bubble3D val="0"/>
            <c:spPr>
              <a:noFill/>
              <a:ln>
                <a:noFill/>
              </a:ln>
              <a:effectLst/>
            </c:spPr>
            <c:extLst>
              <c:ext xmlns:c16="http://schemas.microsoft.com/office/drawing/2014/chart" uri="{C3380CC4-5D6E-409C-BE32-E72D297353CC}">
                <c16:uniqueId val="{00000000-A50A-4937-9093-1AED2AC31F68}"/>
              </c:ext>
            </c:extLst>
          </c:dPt>
          <c:dLbls>
            <c:dLbl>
              <c:idx val="0"/>
              <c:layout>
                <c:manualLayout>
                  <c:x val="5.492233203507663E-3"/>
                  <c:y val="-9.0695283308022928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55385120132"/>
                      <c:h val="0.17779115450539509"/>
                    </c:manualLayout>
                  </c15:layout>
                  <c15:dlblFieldTable/>
                  <c15:showDataLabelsRange val="0"/>
                </c:ext>
                <c:ext xmlns:c16="http://schemas.microsoft.com/office/drawing/2014/chart" uri="{C3380CC4-5D6E-409C-BE32-E72D297353CC}">
                  <c16:uniqueId val="{00000000-A50A-4937-9093-1AED2AC31F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'リンク切公表時非表示（グラフの添え物）'!$CA$65</c:f>
              <c:numCache>
                <c:formatCode>###.0"Mt"</c:formatCode>
                <c:ptCount val="1"/>
                <c:pt idx="0">
                  <c:v>2</c:v>
                </c:pt>
              </c:numCache>
            </c:numRef>
          </c:val>
          <c:extLst>
            <c:ext xmlns:c16="http://schemas.microsoft.com/office/drawing/2014/chart" uri="{C3380CC4-5D6E-409C-BE32-E72D297353CC}">
              <c16:uniqueId val="{00000001-A50A-4937-9093-1AED2AC31F68}"/>
            </c:ext>
          </c:extLst>
        </c:ser>
        <c:ser>
          <c:idx val="0"/>
          <c:order val="1"/>
          <c:tx>
            <c:strRef>
              <c:f>'8.F-gas'!$BD$38</c:f>
              <c:strCache>
                <c:ptCount val="1"/>
                <c:pt idx="0">
                  <c:v>2019</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A50A-4937-9093-1AED2AC31F6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A50A-4937-9093-1AED2AC31F6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A50A-4937-9093-1AED2AC31F6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A50A-4937-9093-1AED2AC31F6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A50A-4937-9093-1AED2AC31F6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A50A-4937-9093-1AED2AC31F68}"/>
              </c:ext>
            </c:extLst>
          </c:dPt>
          <c:dLbls>
            <c:dLbl>
              <c:idx val="0"/>
              <c:layout>
                <c:manualLayout>
                  <c:x val="0.14925679380816612"/>
                  <c:y val="-8.070969956122686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A50A-4937-9093-1AED2AC31F68}"/>
                </c:ext>
              </c:extLst>
            </c:dLbl>
            <c:dLbl>
              <c:idx val="1"/>
              <c:layout>
                <c:manualLayout>
                  <c:x val="-0.22405351104591817"/>
                  <c:y val="9.855074117581741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A50A-4937-9093-1AED2AC31F6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A50A-4937-9093-1AED2AC31F68}"/>
                </c:ext>
              </c:extLst>
            </c:dLbl>
            <c:dLbl>
              <c:idx val="3"/>
              <c:layout>
                <c:manualLayout>
                  <c:x val="-0.21464233882552861"/>
                  <c:y val="-6.77224180311050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716516588216568"/>
                      <c:h val="0.16784467688317356"/>
                    </c:manualLayout>
                  </c15:layout>
                </c:ext>
                <c:ext xmlns:c16="http://schemas.microsoft.com/office/drawing/2014/chart" uri="{C3380CC4-5D6E-409C-BE32-E72D297353CC}">
                  <c16:uniqueId val="{00000009-A50A-4937-9093-1AED2AC31F68}"/>
                </c:ext>
              </c:extLst>
            </c:dLbl>
            <c:dLbl>
              <c:idx val="4"/>
              <c:layout>
                <c:manualLayout>
                  <c:x val="-0.14082746987873535"/>
                  <c:y val="-0.151704664606121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636305828696172"/>
                      <c:h val="9.8914688859361291E-2"/>
                    </c:manualLayout>
                  </c15:layout>
                </c:ext>
                <c:ext xmlns:c16="http://schemas.microsoft.com/office/drawing/2014/chart" uri="{C3380CC4-5D6E-409C-BE32-E72D297353CC}">
                  <c16:uniqueId val="{0000000B-A50A-4937-9093-1AED2AC31F68}"/>
                </c:ext>
              </c:extLst>
            </c:dLbl>
            <c:dLbl>
              <c:idx val="5"/>
              <c:layout>
                <c:manualLayout>
                  <c:x val="0.11443954590471528"/>
                  <c:y val="-0.16219705812842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949678240898643"/>
                      <c:h val="0.1302418273857289"/>
                    </c:manualLayout>
                  </c15:layout>
                </c:ext>
                <c:ext xmlns:c16="http://schemas.microsoft.com/office/drawing/2014/chart" uri="{C3380CC4-5D6E-409C-BE32-E72D297353CC}">
                  <c16:uniqueId val="{0000000D-A50A-4937-9093-1AED2AC31F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A50A-4937-9093-1AED2AC31F6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A50A-4937-9093-1AED2AC31F6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A50A-4937-9093-1AED2AC31F68}"/>
                </c:ext>
              </c:extLst>
            </c:dLbl>
            <c:dLbl>
              <c:idx val="9"/>
              <c:delete val="1"/>
              <c:extLst>
                <c:ext xmlns:c15="http://schemas.microsoft.com/office/drawing/2012/chart" uri="{CE6537A1-D6FC-4f65-9D91-7224C49458BB}"/>
                <c:ext xmlns:c16="http://schemas.microsoft.com/office/drawing/2014/chart" uri="{C3380CC4-5D6E-409C-BE32-E72D297353CC}">
                  <c16:uniqueId val="{00000011-A50A-4937-9093-1AED2AC31F6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'8.F-gas'!$Y$58:$Y$63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'8.F-gas'!$BE$58:$BE$63</c:f>
              <c:numCache>
                <c:formatCode>0.0%</c:formatCode>
                <c:ptCount val="6"/>
                <c:pt idx="0">
                  <c:v>0.38672002782870213</c:v>
                </c:pt>
                <c:pt idx="1">
                  <c:v>0.28165755939172304</c:v>
                </c:pt>
                <c:pt idx="2">
                  <c:v>0.14613117306202389</c:v>
                </c:pt>
                <c:pt idx="3">
                  <c:v>9.1418303083118158E-2</c:v>
                </c:pt>
                <c:pt idx="4">
                  <c:v>6.8421295273353708E-2</c:v>
                </c:pt>
                <c:pt idx="5">
                  <c:v>2.5651641361079003E-2</c:v>
                </c:pt>
              </c:numCache>
            </c:numRef>
          </c:val>
          <c:extLst>
            <c:ext xmlns:c16="http://schemas.microsoft.com/office/drawing/2014/chart" uri="{C3380CC4-5D6E-409C-BE32-E72D297353CC}">
              <c16:uniqueId val="{00000012-A50A-4937-9093-1AED2AC31F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'リンク切公表時非表示（グラフの添え物）'!$AX$56</c:f>
              <c:strCache>
                <c:ptCount val="1"/>
                <c:pt idx="0">
                  <c:v>  in CY2013</c:v>
                </c:pt>
              </c:strCache>
            </c:strRef>
          </c:tx>
          <c:spPr>
            <a:noFill/>
          </c:spPr>
          <c:dPt>
            <c:idx val="0"/>
            <c:bubble3D val="0"/>
            <c:spPr>
              <a:noFill/>
              <a:ln>
                <a:noFill/>
              </a:ln>
              <a:effectLst/>
            </c:spPr>
            <c:extLst>
              <c:ext xmlns:c16="http://schemas.microsoft.com/office/drawing/2014/chart" uri="{C3380CC4-5D6E-409C-BE32-E72D297353CC}">
                <c16:uniqueId val="{00000000-B7DA-4A78-8D21-77B256E6BA44}"/>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B7DA-4A78-8D21-77B256E6BA4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'リンク切公表時非表示（グラフの添え物）'!$AX$65</c:f>
              <c:numCache>
                <c:formatCode>###.0"Mt"</c:formatCode>
                <c:ptCount val="1"/>
                <c:pt idx="0">
                  <c:v>2.1</c:v>
                </c:pt>
              </c:numCache>
            </c:numRef>
          </c:val>
          <c:extLst>
            <c:ext xmlns:c16="http://schemas.microsoft.com/office/drawing/2014/chart" uri="{C3380CC4-5D6E-409C-BE32-E72D297353CC}">
              <c16:uniqueId val="{00000001-B7DA-4A78-8D21-77B256E6BA44}"/>
            </c:ext>
          </c:extLst>
        </c:ser>
        <c:ser>
          <c:idx val="0"/>
          <c:order val="1"/>
          <c:tx>
            <c:strRef>
              <c:f>'8.F-gas'!$AX$38</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B7DA-4A78-8D21-77B256E6BA44}"/>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B7DA-4A78-8D21-77B256E6BA44}"/>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B7DA-4A78-8D21-77B256E6BA44}"/>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B7DA-4A78-8D21-77B256E6BA44}"/>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B7DA-4A78-8D21-77B256E6BA44}"/>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B7DA-4A78-8D21-77B256E6BA44}"/>
              </c:ext>
            </c:extLst>
          </c:dPt>
          <c:dLbls>
            <c:dLbl>
              <c:idx val="0"/>
              <c:layout>
                <c:manualLayout>
                  <c:x val="0.1513031028270436"/>
                  <c:y val="-8.70411292603323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B7DA-4A78-8D21-77B256E6BA44}"/>
                </c:ext>
              </c:extLst>
            </c:dLbl>
            <c:dLbl>
              <c:idx val="1"/>
              <c:layout>
                <c:manualLayout>
                  <c:x val="-0.21885571744404644"/>
                  <c:y val="9.85506614250049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B7DA-4A78-8D21-77B256E6BA44}"/>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B7DA-4A78-8D21-77B256E6BA44}"/>
                </c:ext>
              </c:extLst>
            </c:dLbl>
            <c:dLbl>
              <c:idx val="3"/>
              <c:layout>
                <c:manualLayout>
                  <c:x val="-0.21560909881573498"/>
                  <c:y val="-8.58486784052174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870576390687527"/>
                      <c:h val="0.15916135505457932"/>
                    </c:manualLayout>
                  </c15:layout>
                </c:ext>
                <c:ext xmlns:c16="http://schemas.microsoft.com/office/drawing/2014/chart" uri="{C3380CC4-5D6E-409C-BE32-E72D297353CC}">
                  <c16:uniqueId val="{00000009-B7DA-4A78-8D21-77B256E6BA44}"/>
                </c:ext>
              </c:extLst>
            </c:dLbl>
            <c:dLbl>
              <c:idx val="4"/>
              <c:layout>
                <c:manualLayout>
                  <c:x val="-0.11386570670418368"/>
                  <c:y val="-0.192947127250249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8533369745"/>
                      <c:h val="0.20984264489166993"/>
                    </c:manualLayout>
                  </c15:layout>
                </c:ext>
                <c:ext xmlns:c16="http://schemas.microsoft.com/office/drawing/2014/chart" uri="{C3380CC4-5D6E-409C-BE32-E72D297353CC}">
                  <c16:uniqueId val="{0000000B-B7DA-4A78-8D21-77B256E6BA44}"/>
                </c:ext>
              </c:extLst>
            </c:dLbl>
            <c:dLbl>
              <c:idx val="5"/>
              <c:layout>
                <c:manualLayout>
                  <c:x val="6.5448848492480338E-2"/>
                  <c:y val="-0.156540759421004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38758451655"/>
                      <c:h val="0.1415544248005626"/>
                    </c:manualLayout>
                  </c15:layout>
                </c:ext>
                <c:ext xmlns:c16="http://schemas.microsoft.com/office/drawing/2014/chart" uri="{C3380CC4-5D6E-409C-BE32-E72D297353CC}">
                  <c16:uniqueId val="{0000000D-B7DA-4A78-8D21-77B256E6BA44}"/>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B7DA-4A78-8D21-77B256E6BA44}"/>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B7DA-4A78-8D21-77B256E6BA44}"/>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B7DA-4A78-8D21-77B256E6BA44}"/>
                </c:ext>
              </c:extLst>
            </c:dLbl>
            <c:dLbl>
              <c:idx val="9"/>
              <c:delete val="1"/>
              <c:extLst>
                <c:ext xmlns:c15="http://schemas.microsoft.com/office/drawing/2012/chart" uri="{CE6537A1-D6FC-4f65-9D91-7224C49458BB}"/>
                <c:ext xmlns:c16="http://schemas.microsoft.com/office/drawing/2014/chart" uri="{C3380CC4-5D6E-409C-BE32-E72D297353CC}">
                  <c16:uniqueId val="{00000011-B7DA-4A78-8D21-77B256E6BA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'8.F-gas'!$Y$58:$Y$63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'8.F-gas'!$AX$58:$AX$63</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B7DA-4A78-8D21-77B256E6BA4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'リンク切公表時非表示（グラフの添え物）'!$CA$56</c:f>
              <c:strCache>
                <c:ptCount val="1"/>
                <c:pt idx="0">
                  <c:v>  in CY2020</c:v>
                </c:pt>
              </c:strCache>
            </c:strRef>
          </c:tx>
          <c:spPr>
            <a:noFill/>
          </c:spPr>
          <c:dPt>
            <c:idx val="0"/>
            <c:bubble3D val="0"/>
            <c:spPr>
              <a:noFill/>
              <a:ln>
                <a:noFill/>
              </a:ln>
              <a:effectLst/>
            </c:spPr>
            <c:extLst>
              <c:ext xmlns:c16="http://schemas.microsoft.com/office/drawing/2014/chart" uri="{C3380CC4-5D6E-409C-BE32-E72D297353CC}">
                <c16:uniqueId val="{00000000-18E0-41DC-B83A-AB8F0BA7622D}"/>
              </c:ext>
            </c:extLst>
          </c:dPt>
          <c:dLbls>
            <c:dLbl>
              <c:idx val="0"/>
              <c:layout>
                <c:manualLayout>
                  <c:x val="-8.3323374390429014E-3"/>
                  <c:y val="-0.106357182000736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745823298098682"/>
                      <c:h val="0.14226271237188737"/>
                    </c:manualLayout>
                  </c15:layout>
                  <c15:dlblFieldTable/>
                  <c15:showDataLabelsRange val="0"/>
                </c:ext>
                <c:ext xmlns:c16="http://schemas.microsoft.com/office/drawing/2014/chart" uri="{C3380CC4-5D6E-409C-BE32-E72D297353CC}">
                  <c16:uniqueId val="{00000000-18E0-41DC-B83A-AB8F0BA762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'8.F-gas'!$Y$31:$Y$33</c:f>
              <c:strCache>
                <c:ptCount val="3"/>
                <c:pt idx="0">
                  <c:v>Semiconductor Manufacturing</c:v>
                </c:pt>
                <c:pt idx="1">
                  <c:v>Fugitive emissions from NF3 manufacturing</c:v>
                </c:pt>
                <c:pt idx="2">
                  <c:v>Liquid Crystals</c:v>
                </c:pt>
              </c:strCache>
            </c:strRef>
          </c:cat>
          <c:val>
            <c:numRef>
              <c:f>'リンク切公表時非表示（グラフの添え物）'!$CA$68</c:f>
              <c:numCache>
                <c:formatCode>#,##0.00_ "Mt"</c:formatCode>
                <c:ptCount val="1"/>
                <c:pt idx="0">
                  <c:v>0.28999999999999998</c:v>
                </c:pt>
              </c:numCache>
            </c:numRef>
          </c:val>
          <c:extLst>
            <c:ext xmlns:c16="http://schemas.microsoft.com/office/drawing/2014/chart" uri="{C3380CC4-5D6E-409C-BE32-E72D297353CC}">
              <c16:uniqueId val="{00000001-18E0-41DC-B83A-AB8F0BA7622D}"/>
            </c:ext>
          </c:extLst>
        </c:ser>
        <c:ser>
          <c:idx val="0"/>
          <c:order val="1"/>
          <c:tx>
            <c:strRef>
              <c:f>'8.F-gas'!$BE$38</c:f>
              <c:strCache>
                <c:ptCount val="1"/>
                <c:pt idx="0">
                  <c:v>2020</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8E0-41DC-B83A-AB8F0BA7622D}"/>
              </c:ext>
            </c:extLst>
          </c:dPt>
          <c:dPt>
            <c:idx val="1"/>
            <c:bubble3D val="0"/>
            <c:spPr>
              <a:solidFill>
                <a:schemeClr val="accent4"/>
              </a:solidFill>
              <a:ln>
                <a:noFill/>
              </a:ln>
              <a:effectLst/>
            </c:spPr>
            <c:extLst>
              <c:ext xmlns:c16="http://schemas.microsoft.com/office/drawing/2014/chart" uri="{C3380CC4-5D6E-409C-BE32-E72D297353CC}">
                <c16:uniqueId val="{00000005-18E0-41DC-B83A-AB8F0BA7622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8E0-41DC-B83A-AB8F0BA7622D}"/>
              </c:ext>
            </c:extLst>
          </c:dPt>
          <c:dLbls>
            <c:dLbl>
              <c:idx val="0"/>
              <c:layout>
                <c:manualLayout>
                  <c:x val="0.17741091210221174"/>
                  <c:y val="0.159957020964151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7314376752495378"/>
                      <c:h val="0.19183796263271119"/>
                    </c:manualLayout>
                  </c15:layout>
                </c:ext>
                <c:ext xmlns:c16="http://schemas.microsoft.com/office/drawing/2014/chart" uri="{C3380CC4-5D6E-409C-BE32-E72D297353CC}">
                  <c16:uniqueId val="{00000003-18E0-41DC-B83A-AB8F0BA7622D}"/>
                </c:ext>
              </c:extLst>
            </c:dLbl>
            <c:dLbl>
              <c:idx val="1"/>
              <c:layout>
                <c:manualLayout>
                  <c:x val="-0.17869875880506261"/>
                  <c:y val="-0.1558856876984914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0056989126"/>
                      <c:h val="0.24511794639216924"/>
                    </c:manualLayout>
                  </c15:layout>
                </c:ext>
                <c:ext xmlns:c16="http://schemas.microsoft.com/office/drawing/2014/chart" uri="{C3380CC4-5D6E-409C-BE32-E72D297353CC}">
                  <c16:uniqueId val="{00000005-18E0-41DC-B83A-AB8F0BA7622D}"/>
                </c:ext>
              </c:extLst>
            </c:dLbl>
            <c:dLbl>
              <c:idx val="2"/>
              <c:layout>
                <c:manualLayout>
                  <c:x val="-7.1274360035673293E-2"/>
                  <c:y val="-0.1493725339982832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8E0-41DC-B83A-AB8F0BA7622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8E0-41DC-B83A-AB8F0BA7622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8E0-41DC-B83A-AB8F0BA7622D}"/>
                </c:ext>
              </c:extLst>
            </c:dLbl>
            <c:dLbl>
              <c:idx val="5"/>
              <c:delete val="1"/>
              <c:extLst>
                <c:ext xmlns:c15="http://schemas.microsoft.com/office/drawing/2012/chart" uri="{CE6537A1-D6FC-4f65-9D91-7224C49458BB}"/>
                <c:ext xmlns:c16="http://schemas.microsoft.com/office/drawing/2014/chart" uri="{C3380CC4-5D6E-409C-BE32-E72D297353CC}">
                  <c16:uniqueId val="{0000000A-18E0-41DC-B83A-AB8F0BA7622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8E0-41DC-B83A-AB8F0BA7622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8E0-41DC-B83A-AB8F0BA7622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8E0-41DC-B83A-AB8F0BA7622D}"/>
                </c:ext>
              </c:extLst>
            </c:dLbl>
            <c:dLbl>
              <c:idx val="9"/>
              <c:delete val="1"/>
              <c:extLst>
                <c:ext xmlns:c15="http://schemas.microsoft.com/office/drawing/2012/chart" uri="{CE6537A1-D6FC-4f65-9D91-7224C49458BB}"/>
                <c:ext xmlns:c16="http://schemas.microsoft.com/office/drawing/2014/chart" uri="{C3380CC4-5D6E-409C-BE32-E72D297353CC}">
                  <c16:uniqueId val="{0000000E-18E0-41DC-B83A-AB8F0BA762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'8.F-gas'!$Y$31:$Y$33</c:f>
              <c:strCache>
                <c:ptCount val="3"/>
                <c:pt idx="0">
                  <c:v>Semiconductor Manufacturing</c:v>
                </c:pt>
                <c:pt idx="1">
                  <c:v>Fugitive emissions from NF3 manufacturing</c:v>
                </c:pt>
                <c:pt idx="2">
                  <c:v>Liquid Crystals</c:v>
                </c:pt>
              </c:strCache>
            </c:strRef>
          </c:cat>
          <c:val>
            <c:numRef>
              <c:f>'8.F-gas'!$BE$65:$BE$67</c:f>
              <c:numCache>
                <c:formatCode>0.0%</c:formatCode>
                <c:ptCount val="3"/>
                <c:pt idx="0">
                  <c:v>0.88194914688622039</c:v>
                </c:pt>
                <c:pt idx="1">
                  <c:v>5.2314218217838777E-2</c:v>
                </c:pt>
                <c:pt idx="2">
                  <c:v>6.5736634895940962E-2</c:v>
                </c:pt>
              </c:numCache>
            </c:numRef>
          </c:val>
          <c:extLst>
            <c:ext xmlns:c16="http://schemas.microsoft.com/office/drawing/2014/chart" uri="{C3380CC4-5D6E-409C-BE32-E72D297353CC}">
              <c16:uniqueId val="{0000000F-18E0-41DC-B83A-AB8F0BA762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'リンク切公表時非表示（グラフの添え物）'!$AX$56</c:f>
              <c:strCache>
                <c:ptCount val="1"/>
                <c:pt idx="0">
                  <c:v>  in CY2013</c:v>
                </c:pt>
              </c:strCache>
            </c:strRef>
          </c:tx>
          <c:spPr>
            <a:noFill/>
          </c:spPr>
          <c:dPt>
            <c:idx val="0"/>
            <c:bubble3D val="0"/>
            <c:spPr>
              <a:noFill/>
              <a:ln>
                <a:noFill/>
              </a:ln>
              <a:effectLst/>
            </c:spPr>
            <c:extLst>
              <c:ext xmlns:c16="http://schemas.microsoft.com/office/drawing/2014/chart" uri="{C3380CC4-5D6E-409C-BE32-E72D297353CC}">
                <c16:uniqueId val="{00000000-DCA4-4593-B2B1-616AEB980D0D}"/>
              </c:ext>
            </c:extLst>
          </c:dPt>
          <c:dLbls>
            <c:dLbl>
              <c:idx val="0"/>
              <c:layout>
                <c:manualLayout>
                  <c:x val="-2.9981644365606368E-3"/>
                  <c:y val="-0.1154470635449514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DCA4-4593-B2B1-616AEB980D0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'8.F-gas'!$Y$31:$Y$33</c:f>
              <c:strCache>
                <c:ptCount val="3"/>
                <c:pt idx="0">
                  <c:v>Semiconductor Manufacturing</c:v>
                </c:pt>
                <c:pt idx="1">
                  <c:v>Fugitive emissions from NF3 manufacturing</c:v>
                </c:pt>
                <c:pt idx="2">
                  <c:v>Liquid Crystals</c:v>
                </c:pt>
              </c:strCache>
            </c:strRef>
          </c:cat>
          <c:val>
            <c:numRef>
              <c:f>'リンク切公表時非表示（グラフの添え物）'!$AX$68</c:f>
              <c:numCache>
                <c:formatCode>###.0"Mt"</c:formatCode>
                <c:ptCount val="1"/>
                <c:pt idx="0">
                  <c:v>1.6</c:v>
                </c:pt>
              </c:numCache>
            </c:numRef>
          </c:val>
          <c:extLst>
            <c:ext xmlns:c16="http://schemas.microsoft.com/office/drawing/2014/chart" uri="{C3380CC4-5D6E-409C-BE32-E72D297353CC}">
              <c16:uniqueId val="{00000001-DCA4-4593-B2B1-616AEB980D0D}"/>
            </c:ext>
          </c:extLst>
        </c:ser>
        <c:ser>
          <c:idx val="0"/>
          <c:order val="1"/>
          <c:tx>
            <c:strRef>
              <c:f>'8.F-gas'!$AX$38</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DCA4-4593-B2B1-616AEB980D0D}"/>
              </c:ext>
            </c:extLst>
          </c:dPt>
          <c:dPt>
            <c:idx val="1"/>
            <c:bubble3D val="0"/>
            <c:spPr>
              <a:solidFill>
                <a:schemeClr val="accent4"/>
              </a:solidFill>
              <a:ln>
                <a:noFill/>
              </a:ln>
              <a:effectLst/>
            </c:spPr>
            <c:extLst>
              <c:ext xmlns:c16="http://schemas.microsoft.com/office/drawing/2014/chart" uri="{C3380CC4-5D6E-409C-BE32-E72D297353CC}">
                <c16:uniqueId val="{00000005-DCA4-4593-B2B1-616AEB980D0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DCA4-4593-B2B1-616AEB980D0D}"/>
              </c:ext>
            </c:extLst>
          </c:dPt>
          <c:dLbls>
            <c:dLbl>
              <c:idx val="0"/>
              <c:layout>
                <c:manualLayout>
                  <c:x val="0.23764190282469608"/>
                  <c:y val="-8.037446332962594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972458589837588"/>
                      <c:h val="0.19480136545976051"/>
                    </c:manualLayout>
                  </c15:layout>
                </c:ext>
                <c:ext xmlns:c16="http://schemas.microsoft.com/office/drawing/2014/chart" uri="{C3380CC4-5D6E-409C-BE32-E72D297353CC}">
                  <c16:uniqueId val="{00000003-DCA4-4593-B2B1-616AEB980D0D}"/>
                </c:ext>
              </c:extLst>
            </c:dLbl>
            <c:dLbl>
              <c:idx val="1"/>
              <c:layout>
                <c:manualLayout>
                  <c:x val="-0.31966151031874507"/>
                  <c:y val="6.8765613170108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8021551696"/>
                      <c:h val="0.20019284793194192"/>
                    </c:manualLayout>
                  </c15:layout>
                </c:ext>
                <c:ext xmlns:c16="http://schemas.microsoft.com/office/drawing/2014/chart" uri="{C3380CC4-5D6E-409C-BE32-E72D297353CC}">
                  <c16:uniqueId val="{00000005-DCA4-4593-B2B1-616AEB980D0D}"/>
                </c:ext>
              </c:extLst>
            </c:dLbl>
            <c:dLbl>
              <c:idx val="2"/>
              <c:layout>
                <c:manualLayout>
                  <c:x val="-0.21900944758708082"/>
                  <c:y val="-0.13617342467711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DCA4-4593-B2B1-616AEB980D0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DCA4-4593-B2B1-616AEB980D0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DCA4-4593-B2B1-616AEB980D0D}"/>
                </c:ext>
              </c:extLst>
            </c:dLbl>
            <c:dLbl>
              <c:idx val="5"/>
              <c:delete val="1"/>
              <c:extLst>
                <c:ext xmlns:c15="http://schemas.microsoft.com/office/drawing/2012/chart" uri="{CE6537A1-D6FC-4f65-9D91-7224C49458BB}"/>
                <c:ext xmlns:c16="http://schemas.microsoft.com/office/drawing/2014/chart" uri="{C3380CC4-5D6E-409C-BE32-E72D297353CC}">
                  <c16:uniqueId val="{0000000A-DCA4-4593-B2B1-616AEB980D0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DCA4-4593-B2B1-616AEB980D0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DCA4-4593-B2B1-616AEB980D0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DCA4-4593-B2B1-616AEB980D0D}"/>
                </c:ext>
              </c:extLst>
            </c:dLbl>
            <c:dLbl>
              <c:idx val="9"/>
              <c:delete val="1"/>
              <c:extLst>
                <c:ext xmlns:c15="http://schemas.microsoft.com/office/drawing/2012/chart" uri="{CE6537A1-D6FC-4f65-9D91-7224C49458BB}"/>
                <c:ext xmlns:c16="http://schemas.microsoft.com/office/drawing/2014/chart" uri="{C3380CC4-5D6E-409C-BE32-E72D297353CC}">
                  <c16:uniqueId val="{0000000E-DCA4-4593-B2B1-616AEB980D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'8.F-gas'!$Y$31:$Y$33</c:f>
              <c:strCache>
                <c:ptCount val="3"/>
                <c:pt idx="0">
                  <c:v>Semiconductor Manufacturing</c:v>
                </c:pt>
                <c:pt idx="1">
                  <c:v>Fugitive emissions from NF3 manufacturing</c:v>
                </c:pt>
                <c:pt idx="2">
                  <c:v>Liquid Crystals</c:v>
                </c:pt>
              </c:strCache>
            </c:strRef>
          </c:cat>
          <c:val>
            <c:numRef>
              <c:f>'8.F-gas'!$AX$65:$AX$67</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DCA4-4593-B2B1-616AEB980D0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'9.GHG-capita'!$T$6</c:f>
              <c:strCache>
                <c:ptCount val="1"/>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entury" panose="02040604050505020304" pitchFamily="18"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'9.GHG-capita'!$AA$6:$BE$6</c:f>
              <c:numCache>
                <c:formatCode>#,##0_);[Red]\(#,##0\)</c:formatCode>
                <c:ptCount val="31"/>
                <c:pt idx="0">
                  <c:v>1163.6778559924051</c:v>
                </c:pt>
                <c:pt idx="1">
                  <c:v>1175.149561746571</c:v>
                </c:pt>
                <c:pt idx="2">
                  <c:v>1184.6017345757909</c:v>
                </c:pt>
                <c:pt idx="3">
                  <c:v>1177.3635681757221</c:v>
                </c:pt>
                <c:pt idx="4">
                  <c:v>1232.3793700771109</c:v>
                </c:pt>
                <c:pt idx="5">
                  <c:v>1244.6769109409731</c:v>
                </c:pt>
                <c:pt idx="6">
                  <c:v>1257.2444695299946</c:v>
                </c:pt>
                <c:pt idx="7">
                  <c:v>1249.7708377106912</c:v>
                </c:pt>
                <c:pt idx="8">
                  <c:v>1209.4933694864314</c:v>
                </c:pt>
                <c:pt idx="9">
                  <c:v>1246.0740800484537</c:v>
                </c:pt>
                <c:pt idx="10">
                  <c:v>1268.9004427541749</c:v>
                </c:pt>
                <c:pt idx="11">
                  <c:v>1253.8458755900037</c:v>
                </c:pt>
                <c:pt idx="12">
                  <c:v>1282.9616075343329</c:v>
                </c:pt>
                <c:pt idx="13">
                  <c:v>1291.1412392001737</c:v>
                </c:pt>
                <c:pt idx="14">
                  <c:v>1286.4358560688645</c:v>
                </c:pt>
                <c:pt idx="15">
                  <c:v>1293.8556981296438</c:v>
                </c:pt>
                <c:pt idx="16">
                  <c:v>1270.8129331991793</c:v>
                </c:pt>
                <c:pt idx="17">
                  <c:v>1306.3961570689671</c:v>
                </c:pt>
                <c:pt idx="18">
                  <c:v>1235.2336931622849</c:v>
                </c:pt>
                <c:pt idx="19">
                  <c:v>1165.9115288779981</c:v>
                </c:pt>
                <c:pt idx="20">
                  <c:v>1217.5229690935673</c:v>
                </c:pt>
                <c:pt idx="21">
                  <c:v>1267.4109939688776</c:v>
                </c:pt>
                <c:pt idx="22">
                  <c:v>1308.4807574011593</c:v>
                </c:pt>
                <c:pt idx="23">
                  <c:v>1317.8739725360915</c:v>
                </c:pt>
                <c:pt idx="24">
                  <c:v>1266.6453756848675</c:v>
                </c:pt>
                <c:pt idx="25">
                  <c:v>1225.8185381788257</c:v>
                </c:pt>
                <c:pt idx="26">
                  <c:v>1206.0609825969566</c:v>
                </c:pt>
                <c:pt idx="27">
                  <c:v>1190.5048822836584</c:v>
                </c:pt>
                <c:pt idx="28">
                  <c:v>1145.5218235702539</c:v>
                </c:pt>
                <c:pt idx="29">
                  <c:v>1108.0773451770344</c:v>
                </c:pt>
                <c:pt idx="30">
                  <c:v>1044.1874568767598</c:v>
                </c:pt>
              </c:numCache>
            </c:numRef>
          </c:val>
          <c:extLst>
            <c:ext xmlns:c16="http://schemas.microsoft.com/office/drawing/2014/chart" uri="{C3380CC4-5D6E-409C-BE32-E72D297353CC}">
              <c16:uniqueId val="{00000000-3E90-412A-A16F-8159F0B7D4BF}"/>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'9.GHG-capita'!$T$9</c:f>
              <c:strCache>
                <c:ptCount val="1"/>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90-412A-A16F-8159F0B7D4BF}"/>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'9.GHG-capita'!$AA$9:$BE$9</c:f>
              <c:numCache>
                <c:formatCode>#,##0.00_);[Red]\(#,##0.00\)</c:formatCode>
                <c:ptCount val="31"/>
                <c:pt idx="0">
                  <c:v>9.4140315667085055</c:v>
                </c:pt>
                <c:pt idx="1">
                  <c:v>9.4692996973962416</c:v>
                </c:pt>
                <c:pt idx="2">
                  <c:v>9.509755670248067</c:v>
                </c:pt>
                <c:pt idx="3">
                  <c:v>9.423582642396406</c:v>
                </c:pt>
                <c:pt idx="4">
                  <c:v>9.8381780232076874</c:v>
                </c:pt>
                <c:pt idx="5">
                  <c:v>9.9122155844626345</c:v>
                </c:pt>
                <c:pt idx="6">
                  <c:v>9.9893092232577292</c:v>
                </c:pt>
                <c:pt idx="7">
                  <c:v>9.9064723932139422</c:v>
                </c:pt>
                <c:pt idx="8">
                  <c:v>9.563329191334299</c:v>
                </c:pt>
                <c:pt idx="9">
                  <c:v>9.8374010598534234</c:v>
                </c:pt>
                <c:pt idx="10">
                  <c:v>9.9971671899703356</c:v>
                </c:pt>
                <c:pt idx="11">
                  <c:v>9.8482977441170299</c:v>
                </c:pt>
                <c:pt idx="12">
                  <c:v>10.06354899780629</c:v>
                </c:pt>
                <c:pt idx="13">
                  <c:v>10.111213049948891</c:v>
                </c:pt>
                <c:pt idx="14">
                  <c:v>10.067032296468847</c:v>
                </c:pt>
                <c:pt idx="15">
                  <c:v>10.126602107958515</c:v>
                </c:pt>
                <c:pt idx="16">
                  <c:v>9.9359108466640542</c:v>
                </c:pt>
                <c:pt idx="17">
                  <c:v>10.203589364218344</c:v>
                </c:pt>
                <c:pt idx="18">
                  <c:v>9.6439343958830523</c:v>
                </c:pt>
                <c:pt idx="19">
                  <c:v>9.1064072175549722</c:v>
                </c:pt>
                <c:pt idx="20">
                  <c:v>9.5076381799115097</c:v>
                </c:pt>
                <c:pt idx="21">
                  <c:v>9.9144881947926837</c:v>
                </c:pt>
                <c:pt idx="22">
                  <c:v>10.255141543146634</c:v>
                </c:pt>
                <c:pt idx="23">
                  <c:v>10.343252162088419</c:v>
                </c:pt>
                <c:pt idx="24">
                  <c:v>9.9549964431368334</c:v>
                </c:pt>
                <c:pt idx="25">
                  <c:v>9.6449191363405777</c:v>
                </c:pt>
                <c:pt idx="26">
                  <c:v>9.5015728688014214</c:v>
                </c:pt>
                <c:pt idx="27">
                  <c:v>9.3957895377318792</c:v>
                </c:pt>
                <c:pt idx="28">
                  <c:v>9.0595777769133452</c:v>
                </c:pt>
                <c:pt idx="29">
                  <c:v>8.7826278018315431</c:v>
                </c:pt>
                <c:pt idx="30">
                  <c:v>8.2776040254463972</c:v>
                </c:pt>
              </c:numCache>
            </c:numRef>
          </c:val>
          <c:smooth val="0"/>
          <c:extLst>
            <c:ext xmlns:c16="http://schemas.microsoft.com/office/drawing/2014/chart" uri="{C3380CC4-5D6E-409C-BE32-E72D297353CC}">
              <c16:uniqueId val="{00000002-3E90-412A-A16F-8159F0B7D4BF}"/>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5945472"/>
        <c:crosses val="max"/>
        <c:crossBetween val="between"/>
        <c:majorUnit val="1"/>
      </c:valAx>
      <c:spPr>
        <a:noFill/>
        <a:ln w="25400">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ja-JP" altLang="en-US" sz="1600" b="1" baseline="0">
                <a:solidFill>
                  <a:schemeClr val="tx1"/>
                </a:solidFill>
                <a:latin typeface="+mn-ea"/>
                <a:ea typeface="+mn-ea"/>
              </a:rPr>
              <a:t>各温室効果ガスの排出量シェア</a:t>
            </a: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595604537994187"/>
          <c:y val="0.24985786808525753"/>
          <c:w val="0.62932333761143289"/>
          <c:h val="0.67952902774539514"/>
        </c:manualLayout>
      </c:layout>
      <c:doughnutChart>
        <c:varyColors val="1"/>
        <c:ser>
          <c:idx val="1"/>
          <c:order val="0"/>
          <c:tx>
            <c:strRef>
              <c:f>'リンク切公表時非表示（グラフの添え物）'!$CA$3:$CA$4</c:f>
              <c:strCache>
                <c:ptCount val="2"/>
                <c:pt idx="0">
                  <c:v>2020年度</c:v>
                </c:pt>
              </c:strCache>
            </c:strRef>
          </c:tx>
          <c:spPr>
            <a:noFill/>
            <a:ln>
              <a:noFill/>
            </a:ln>
          </c:spPr>
          <c:dPt>
            <c:idx val="0"/>
            <c:bubble3D val="0"/>
            <c:spPr>
              <a:noFill/>
              <a:ln w="19050">
                <a:noFill/>
              </a:ln>
              <a:effectLst/>
            </c:spPr>
            <c:extLst>
              <c:ext xmlns:c16="http://schemas.microsoft.com/office/drawing/2014/chart" uri="{C3380CC4-5D6E-409C-BE32-E72D297353CC}">
                <c16:uniqueId val="{00000001-AAE1-4481-9A55-95CC2BD7A257}"/>
              </c:ext>
            </c:extLst>
          </c:dPt>
          <c:dLbls>
            <c:dLbl>
              <c:idx val="0"/>
              <c:layout>
                <c:manualLayout>
                  <c:x val="-4.967510341981245E-3"/>
                  <c:y val="-7.3106214953755563E-2"/>
                </c:manualLayout>
              </c:layout>
              <c:tx>
                <c:rich>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fld id="{38B5CA8E-8DAB-4AA9-938F-81F3228CA595}" type="SERIESNAME">
                      <a:rPr lang="ja-JP" altLang="en-US" sz="1600"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[系列名]</a:t>
                    </a:fld>
                    <a:endParaRPr lang="ja-JP" altLang="en-US" sz="1600" baseline="0">
                      <a:solidFill>
                        <a:schemeClr val="tx1"/>
                      </a:solidFill>
                      <a:latin typeface="Calibri" panose="020F0502020204030204" pitchFamily="34" charset="0"/>
                      <a:ea typeface="+mj-ea"/>
                    </a:endParaRPr>
                  </a:p>
                  <a:p>
                    <a:pPr>
                      <a:defRPr>
                        <a:solidFill>
                          <a:schemeClr val="tx1"/>
                        </a:solidFill>
                        <a:latin typeface="Calibri" panose="020F0502020204030204" pitchFamily="34" charset="0"/>
                        <a:ea typeface="+mj-ea"/>
                      </a:defRPr>
                    </a:pPr>
                    <a:r>
                      <a:rPr lang="ja-JP" altLang="en-US" sz="1600" baseline="0">
                        <a:solidFill>
                          <a:schemeClr val="tx1"/>
                        </a:solidFill>
                        <a:latin typeface="Calibri" panose="020F0502020204030204" pitchFamily="34" charset="0"/>
                        <a:ea typeface="+mj-ea"/>
                      </a:rPr>
                      <a:t> </a:t>
                    </a:r>
                    <a:fld id="{A36F8668-6139-4DD9-A260-52721D3FE21F}" type="VALUE">
                      <a:rPr lang="ja-JP" altLang="en-US" sz="1600" b="1"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[値]</a:t>
                    </a:fld>
                    <a:endParaRPr lang="ja-JP" altLang="en-US" sz="1600" baseline="0">
                      <a:solidFill>
                        <a:schemeClr val="tx1"/>
                      </a:solidFill>
                      <a:latin typeface="Calibri" panose="020F0502020204030204" pitchFamily="34" charset="0"/>
                      <a:ea typeface="+mj-ea"/>
                    </a:endParaRPr>
                  </a:p>
                </c:rich>
              </c:tx>
              <c:numFmt formatCode="##&quot;億&quot;#,###&quot;万トン&quot;" sourceLinked="0"/>
              <c:spPr>
                <a:noFill/>
                <a:ln>
                  <a:noFill/>
                </a:ln>
                <a:effectLst/>
              </c:spPr>
              <c:txPr>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3114424064422627"/>
                      <c:h val="0.13269131110155599"/>
                    </c:manualLayout>
                  </c15:layout>
                  <c15:dlblFieldTable/>
                  <c15:showDataLabelsRange val="0"/>
                </c:ext>
                <c:ext xmlns:c16="http://schemas.microsoft.com/office/drawing/2014/chart" uri="{C3380CC4-5D6E-409C-BE32-E72D297353CC}">
                  <c16:uniqueId val="{00000001-AAE1-4481-9A55-95CC2BD7A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'リンク切公表時非表示（グラフの添え物）'!$CA$5</c:f>
              <c:numCache>
                <c:formatCode>##"億"#,###"万t"</c:formatCode>
                <c:ptCount val="1"/>
                <c:pt idx="0">
                  <c:v>115000</c:v>
                </c:pt>
              </c:numCache>
            </c:numRef>
          </c:val>
          <c:extLst>
            <c:ext xmlns:c16="http://schemas.microsoft.com/office/drawing/2014/chart" uri="{C3380CC4-5D6E-409C-BE32-E72D297353CC}">
              <c16:uniqueId val="{00000002-AAE1-4481-9A55-95CC2BD7A257}"/>
            </c:ext>
          </c:extLst>
        </c:ser>
        <c:ser>
          <c:idx val="0"/>
          <c:order val="1"/>
          <c:tx>
            <c:strRef>
              <c:f>'1.Total'!$BE$20</c:f>
              <c:strCache>
                <c:ptCount val="1"/>
                <c:pt idx="0">
                  <c:v>2020</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AAE1-4481-9A55-95CC2BD7A257}"/>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AAE1-4481-9A55-95CC2BD7A257}"/>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AAE1-4481-9A55-95CC2BD7A257}"/>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AAE1-4481-9A55-95CC2BD7A257}"/>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AAE1-4481-9A55-95CC2BD7A257}"/>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AAE1-4481-9A55-95CC2BD7A257}"/>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AAE1-4481-9A55-95CC2BD7A257}"/>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AAE1-4481-9A55-95CC2BD7A257}"/>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AAE1-4481-9A55-95CC2BD7A257}"/>
              </c:ext>
            </c:extLst>
          </c:dPt>
          <c:dLbls>
            <c:dLbl>
              <c:idx val="0"/>
              <c:layout>
                <c:manualLayout>
                  <c:x val="0.12539628264562758"/>
                  <c:y val="9.88777038983522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E1-4481-9A55-95CC2BD7A257}"/>
                </c:ext>
              </c:extLst>
            </c:dLbl>
            <c:dLbl>
              <c:idx val="1"/>
              <c:layout>
                <c:manualLayout>
                  <c:x val="-0.2139337201378291"/>
                  <c:y val="-3.60422709249396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6.9907833990804996E-2"/>
                      <c:h val="0.13887782744336177"/>
                    </c:manualLayout>
                  </c15:layout>
                </c:ext>
                <c:ext xmlns:c16="http://schemas.microsoft.com/office/drawing/2014/chart" uri="{C3380CC4-5D6E-409C-BE32-E72D297353CC}">
                  <c16:uniqueId val="{00000006-AAE1-4481-9A55-95CC2BD7A257}"/>
                </c:ext>
              </c:extLst>
            </c:dLbl>
            <c:dLbl>
              <c:idx val="2"/>
              <c:layout>
                <c:manualLayout>
                  <c:x val="-0.17868100146851335"/>
                  <c:y val="-0.14515358299279404"/>
                </c:manualLayout>
              </c:layout>
              <c:showLegendKey val="0"/>
              <c:showVal val="0"/>
              <c:showCatName val="1"/>
              <c:showSerName val="0"/>
              <c:showPercent val="1"/>
              <c:showBubbleSize val="0"/>
              <c:extLst>
                <c:ext xmlns:c15="http://schemas.microsoft.com/office/drawing/2012/chart" uri="{CE6537A1-D6FC-4f65-9D91-7224C49458BB}">
                  <c15:layout>
                    <c:manualLayout>
                      <c:w val="7.1210299749488906E-2"/>
                      <c:h val="0.10417182816389392"/>
                    </c:manualLayout>
                  </c15:layout>
                </c:ext>
                <c:ext xmlns:c16="http://schemas.microsoft.com/office/drawing/2014/chart" uri="{C3380CC4-5D6E-409C-BE32-E72D297353CC}">
                  <c16:uniqueId val="{00000008-AAE1-4481-9A55-95CC2BD7A257}"/>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AE1-4481-9A55-95CC2BD7A257}"/>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AE1-4481-9A55-95CC2BD7A257}"/>
                </c:ext>
              </c:extLst>
            </c:dLbl>
            <c:dLbl>
              <c:idx val="5"/>
              <c:layout>
                <c:manualLayout>
                  <c:x val="8.7869767821321276E-2"/>
                  <c:y val="-0.17016383612548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AAE1-4481-9A55-95CC2BD7A257}"/>
                </c:ext>
              </c:extLst>
            </c:dLbl>
            <c:dLbl>
              <c:idx val="6"/>
              <c:layout>
                <c:manualLayout>
                  <c:x val="0.16738340675900065"/>
                  <c:y val="-0.14594912460639331"/>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5124415714052623E-2"/>
                      <c:h val="0.12812477869448663"/>
                    </c:manualLayout>
                  </c15:layout>
                </c:ext>
                <c:ext xmlns:c16="http://schemas.microsoft.com/office/drawing/2014/chart" uri="{C3380CC4-5D6E-409C-BE32-E72D297353CC}">
                  <c16:uniqueId val="{00000010-AAE1-4481-9A55-95CC2BD7A257}"/>
                </c:ext>
              </c:extLst>
            </c:dLbl>
            <c:dLbl>
              <c:idx val="7"/>
              <c:delete val="1"/>
              <c:extLst>
                <c:ext xmlns:c15="http://schemas.microsoft.com/office/drawing/2012/chart" uri="{CE6537A1-D6FC-4f65-9D91-7224C49458BB}"/>
                <c:ext xmlns:c16="http://schemas.microsoft.com/office/drawing/2014/chart" uri="{C3380CC4-5D6E-409C-BE32-E72D297353CC}">
                  <c16:uniqueId val="{00000012-AAE1-4481-9A55-95CC2BD7A257}"/>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AAE1-4481-9A55-95CC2BD7A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('1.Total'!$BE$21,'1.Total'!$BE$24:$BE$25,'1.Total'!$BE$27:$BE$30)</c:f>
              <c:numCache>
                <c:formatCode>#0.0%;[Red]\-#0.0%</c:formatCode>
                <c:ptCount val="7"/>
                <c:pt idx="0">
                  <c:v>0.9079215743063167</c:v>
                </c:pt>
                <c:pt idx="1">
                  <c:v>2.4688656023488093E-2</c:v>
                </c:pt>
                <c:pt idx="2">
                  <c:v>1.7378652593137811E-2</c:v>
                </c:pt>
                <c:pt idx="3">
                  <c:v>4.4975250392239687E-2</c:v>
                </c:pt>
                <c:pt idx="4">
                  <c:v>3.0211119716355367E-3</c:v>
                </c:pt>
                <c:pt idx="5">
                  <c:v>1.7636207209833327E-3</c:v>
                </c:pt>
                <c:pt idx="6" formatCode="#0.00%;[Red]\-#0.00%">
                  <c:v>2.5113399219887092E-4</c:v>
                </c:pt>
              </c:numCache>
            </c:numRef>
          </c:val>
          <c:extLst>
            <c:ext xmlns:c16="http://schemas.microsoft.com/office/drawing/2014/chart" uri="{C3380CC4-5D6E-409C-BE32-E72D297353CC}">
              <c16:uniqueId val="{00000015-AAE1-4481-9A55-95CC2BD7A257}"/>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'9.GHG-capita'!$U$7</c:f>
              <c:strCache>
                <c:ptCount val="1"/>
                <c:pt idx="0">
                  <c:v>Mt CO2</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entury" panose="02040604050505020304" pitchFamily="18"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'9.GHG-capita'!$AA$7:$BE$7</c:f>
              <c:numCache>
                <c:formatCode>#,##0_);[Red]\(#,##0\)</c:formatCode>
                <c:ptCount val="31"/>
                <c:pt idx="0">
                  <c:v>1067.5618983855411</c:v>
                </c:pt>
                <c:pt idx="1">
                  <c:v>1077.8112664300413</c:v>
                </c:pt>
                <c:pt idx="2">
                  <c:v>1085.822118839797</c:v>
                </c:pt>
                <c:pt idx="3">
                  <c:v>1081.0016257430209</c:v>
                </c:pt>
                <c:pt idx="4">
                  <c:v>1130.9039129167625</c:v>
                </c:pt>
                <c:pt idx="5">
                  <c:v>1142.1411813057227</c:v>
                </c:pt>
                <c:pt idx="6">
                  <c:v>1153.5496329822022</c:v>
                </c:pt>
                <c:pt idx="7">
                  <c:v>1147.0967505250376</c:v>
                </c:pt>
                <c:pt idx="8">
                  <c:v>1113.1577684669046</c:v>
                </c:pt>
                <c:pt idx="9">
                  <c:v>1149.4786834938734</c:v>
                </c:pt>
                <c:pt idx="10">
                  <c:v>1170.3001609849173</c:v>
                </c:pt>
                <c:pt idx="11">
                  <c:v>1157.3601408356458</c:v>
                </c:pt>
                <c:pt idx="12">
                  <c:v>1188.9908054189971</c:v>
                </c:pt>
                <c:pt idx="13">
                  <c:v>1197.2982133972207</c:v>
                </c:pt>
                <c:pt idx="14">
                  <c:v>1193.4424110291955</c:v>
                </c:pt>
                <c:pt idx="15">
                  <c:v>1200.5211122516496</c:v>
                </c:pt>
                <c:pt idx="16">
                  <c:v>1178.7163480245581</c:v>
                </c:pt>
                <c:pt idx="17">
                  <c:v>1214.4893158623697</c:v>
                </c:pt>
                <c:pt idx="18">
                  <c:v>1146.9221417937933</c:v>
                </c:pt>
                <c:pt idx="19">
                  <c:v>1087.1315649887183</c:v>
                </c:pt>
                <c:pt idx="20">
                  <c:v>1137.0296587623225</c:v>
                </c:pt>
                <c:pt idx="21">
                  <c:v>1187.9850714465933</c:v>
                </c:pt>
                <c:pt idx="22">
                  <c:v>1227.315453541572</c:v>
                </c:pt>
                <c:pt idx="23">
                  <c:v>1235.3936393310541</c:v>
                </c:pt>
                <c:pt idx="24">
                  <c:v>1185.6230555570353</c:v>
                </c:pt>
                <c:pt idx="25">
                  <c:v>1145.9126025612925</c:v>
                </c:pt>
                <c:pt idx="26">
                  <c:v>1126.4734645511905</c:v>
                </c:pt>
                <c:pt idx="27">
                  <c:v>1110.0697856710565</c:v>
                </c:pt>
                <c:pt idx="28">
                  <c:v>1065.1423336585094</c:v>
                </c:pt>
                <c:pt idx="29">
                  <c:v>1028.6048376492499</c:v>
                </c:pt>
                <c:pt idx="30">
                  <c:v>967.40307048490035</c:v>
                </c:pt>
              </c:numCache>
            </c:numRef>
          </c:val>
          <c:extLst>
            <c:ext xmlns:c16="http://schemas.microsoft.com/office/drawing/2014/chart" uri="{C3380CC4-5D6E-409C-BE32-E72D297353CC}">
              <c16:uniqueId val="{00000000-D392-4D5B-9E95-22461049C2BA}"/>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'9.GHG-capita'!$U$10</c:f>
              <c:strCache>
                <c:ptCount val="1"/>
                <c:pt idx="0">
                  <c:v>t CO2/ 一人</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92-4D5B-9E95-22461049C2B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'9.GHG-capita'!$AA$10:$BE$10</c:f>
              <c:numCache>
                <c:formatCode>#,##0.00_);[Red]\(#,##0.00\)</c:formatCode>
                <c:ptCount val="31"/>
                <c:pt idx="0">
                  <c:v>8.6364635702772503</c:v>
                </c:pt>
                <c:pt idx="1">
                  <c:v>8.6849523084426483</c:v>
                </c:pt>
                <c:pt idx="2">
                  <c:v>8.7167718484012386</c:v>
                </c:pt>
                <c:pt idx="3">
                  <c:v>8.6523045490004709</c:v>
                </c:pt>
                <c:pt idx="4">
                  <c:v>9.0280917488265864</c:v>
                </c:pt>
                <c:pt idx="5">
                  <c:v>9.095653271527615</c:v>
                </c:pt>
                <c:pt idx="6">
                  <c:v>9.1654123501871325</c:v>
                </c:pt>
                <c:pt idx="7">
                  <c:v>9.0926127803057906</c:v>
                </c:pt>
                <c:pt idx="8">
                  <c:v>8.8016143372992008</c:v>
                </c:pt>
                <c:pt idx="9">
                  <c:v>9.0748078307204985</c:v>
                </c:pt>
                <c:pt idx="10">
                  <c:v>9.2203343758167531</c:v>
                </c:pt>
                <c:pt idx="11">
                  <c:v>9.090453209617376</c:v>
                </c:pt>
                <c:pt idx="12">
                  <c:v>9.3264421616412552</c:v>
                </c:pt>
                <c:pt idx="13">
                  <c:v>9.376307527348354</c:v>
                </c:pt>
                <c:pt idx="14">
                  <c:v>9.3393100317653239</c:v>
                </c:pt>
                <c:pt idx="15">
                  <c:v>9.396101623658895</c:v>
                </c:pt>
                <c:pt idx="16">
                  <c:v>9.2158493524253764</c:v>
                </c:pt>
                <c:pt idx="17">
                  <c:v>9.4857522346767613</c:v>
                </c:pt>
                <c:pt idx="18">
                  <c:v>8.954452873066062</c:v>
                </c:pt>
                <c:pt idx="19">
                  <c:v>8.4910925783297788</c:v>
                </c:pt>
                <c:pt idx="20">
                  <c:v>8.8790658326460044</c:v>
                </c:pt>
                <c:pt idx="21">
                  <c:v>9.293168532145792</c:v>
                </c:pt>
                <c:pt idx="22">
                  <c:v>9.61901321281813</c:v>
                </c:pt>
                <c:pt idx="23">
                  <c:v>9.6959103809080389</c:v>
                </c:pt>
                <c:pt idx="24">
                  <c:v>9.3182144959788484</c:v>
                </c:pt>
                <c:pt idx="25">
                  <c:v>9.0162075746034382</c:v>
                </c:pt>
                <c:pt idx="26">
                  <c:v>8.8745675904028207</c:v>
                </c:pt>
                <c:pt idx="27">
                  <c:v>8.7609737965570638</c:v>
                </c:pt>
                <c:pt idx="28">
                  <c:v>8.4238812536865133</c:v>
                </c:pt>
                <c:pt idx="29">
                  <c:v>8.1527282220479016</c:v>
                </c:pt>
                <c:pt idx="30">
                  <c:v>7.6689099239200438</c:v>
                </c:pt>
              </c:numCache>
            </c:numRef>
          </c:val>
          <c:smooth val="0"/>
          <c:extLst>
            <c:ext xmlns:c16="http://schemas.microsoft.com/office/drawing/2014/chart" uri="{C3380CC4-5D6E-409C-BE32-E72D297353CC}">
              <c16:uniqueId val="{00000002-D392-4D5B-9E95-22461049C2BA}"/>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6616832"/>
        <c:crosses val="autoZero"/>
        <c:auto val="1"/>
        <c:lblAlgn val="ctr"/>
        <c:lblOffset val="100"/>
        <c:tickLblSkip val="1"/>
        <c:noMultiLvlLbl val="0"/>
      </c:catAx>
      <c:valAx>
        <c:axId val="1866168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6704640"/>
        <c:crosses val="max"/>
        <c:crossBetween val="between"/>
        <c:majorUnit val="1"/>
      </c:valAx>
      <c:spPr>
        <a:solidFill>
          <a:schemeClr val="bg1"/>
        </a:solid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'9.GHG-capita'!$X$6</c:f>
              <c:strCache>
                <c:ptCount val="1"/>
                <c:pt idx="0">
                  <c:v>Total CO2 emissions </c:v>
                </c:pt>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entury" panose="02040604050505020304" pitchFamily="18"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'9.GHG-capita'!$AA$6:$BE$6</c:f>
              <c:numCache>
                <c:formatCode>#,##0_);[Red]\(#,##0\)</c:formatCode>
                <c:ptCount val="31"/>
                <c:pt idx="0">
                  <c:v>1163.6778559924051</c:v>
                </c:pt>
                <c:pt idx="1">
                  <c:v>1175.149561746571</c:v>
                </c:pt>
                <c:pt idx="2">
                  <c:v>1184.6017345757909</c:v>
                </c:pt>
                <c:pt idx="3">
                  <c:v>1177.3635681757221</c:v>
                </c:pt>
                <c:pt idx="4">
                  <c:v>1232.3793700771109</c:v>
                </c:pt>
                <c:pt idx="5">
                  <c:v>1244.6769109409731</c:v>
                </c:pt>
                <c:pt idx="6">
                  <c:v>1257.2444695299946</c:v>
                </c:pt>
                <c:pt idx="7">
                  <c:v>1249.7708377106912</c:v>
                </c:pt>
                <c:pt idx="8">
                  <c:v>1209.4933694864314</c:v>
                </c:pt>
                <c:pt idx="9">
                  <c:v>1246.0740800484537</c:v>
                </c:pt>
                <c:pt idx="10">
                  <c:v>1268.9004427541749</c:v>
                </c:pt>
                <c:pt idx="11">
                  <c:v>1253.8458755900037</c:v>
                </c:pt>
                <c:pt idx="12">
                  <c:v>1282.9616075343329</c:v>
                </c:pt>
                <c:pt idx="13">
                  <c:v>1291.1412392001737</c:v>
                </c:pt>
                <c:pt idx="14">
                  <c:v>1286.4358560688645</c:v>
                </c:pt>
                <c:pt idx="15">
                  <c:v>1293.8556981296438</c:v>
                </c:pt>
                <c:pt idx="16">
                  <c:v>1270.8129331991793</c:v>
                </c:pt>
                <c:pt idx="17">
                  <c:v>1306.3961570689671</c:v>
                </c:pt>
                <c:pt idx="18">
                  <c:v>1235.2336931622849</c:v>
                </c:pt>
                <c:pt idx="19">
                  <c:v>1165.9115288779981</c:v>
                </c:pt>
                <c:pt idx="20">
                  <c:v>1217.5229690935673</c:v>
                </c:pt>
                <c:pt idx="21">
                  <c:v>1267.4109939688776</c:v>
                </c:pt>
                <c:pt idx="22">
                  <c:v>1308.4807574011593</c:v>
                </c:pt>
                <c:pt idx="23">
                  <c:v>1317.8739725360915</c:v>
                </c:pt>
                <c:pt idx="24">
                  <c:v>1266.6453756848675</c:v>
                </c:pt>
                <c:pt idx="25">
                  <c:v>1225.8185381788257</c:v>
                </c:pt>
                <c:pt idx="26">
                  <c:v>1206.0609825969566</c:v>
                </c:pt>
                <c:pt idx="27">
                  <c:v>1190.5048822836584</c:v>
                </c:pt>
                <c:pt idx="28">
                  <c:v>1145.5218235702539</c:v>
                </c:pt>
                <c:pt idx="29">
                  <c:v>1108.0773451770344</c:v>
                </c:pt>
                <c:pt idx="30">
                  <c:v>1044.1874568767598</c:v>
                </c:pt>
              </c:numCache>
            </c:numRef>
          </c:val>
          <c:extLst>
            <c:ext xmlns:c16="http://schemas.microsoft.com/office/drawing/2014/chart" uri="{C3380CC4-5D6E-409C-BE32-E72D297353CC}">
              <c16:uniqueId val="{00000000-FD60-48C0-8A04-34CE3D2B0A7A}"/>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'9.GHG-capita'!$X$9</c:f>
              <c:strCache>
                <c:ptCount val="1"/>
                <c:pt idx="0">
                  <c:v>Total CO2 emissions per capita </c:v>
                </c:pt>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60-48C0-8A04-34CE3D2B0A7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'9.GHG-capita'!$AA$9:$BE$9</c:f>
              <c:numCache>
                <c:formatCode>#,##0.00_);[Red]\(#,##0.00\)</c:formatCode>
                <c:ptCount val="31"/>
                <c:pt idx="0">
                  <c:v>9.4140315667085055</c:v>
                </c:pt>
                <c:pt idx="1">
                  <c:v>9.4692996973962416</c:v>
                </c:pt>
                <c:pt idx="2">
                  <c:v>9.509755670248067</c:v>
                </c:pt>
                <c:pt idx="3">
                  <c:v>9.423582642396406</c:v>
                </c:pt>
                <c:pt idx="4">
                  <c:v>9.8381780232076874</c:v>
                </c:pt>
                <c:pt idx="5">
                  <c:v>9.9122155844626345</c:v>
                </c:pt>
                <c:pt idx="6">
                  <c:v>9.9893092232577292</c:v>
                </c:pt>
                <c:pt idx="7">
                  <c:v>9.9064723932139422</c:v>
                </c:pt>
                <c:pt idx="8">
                  <c:v>9.563329191334299</c:v>
                </c:pt>
                <c:pt idx="9">
                  <c:v>9.8374010598534234</c:v>
                </c:pt>
                <c:pt idx="10">
                  <c:v>9.9971671899703356</c:v>
                </c:pt>
                <c:pt idx="11">
                  <c:v>9.8482977441170299</c:v>
                </c:pt>
                <c:pt idx="12">
                  <c:v>10.06354899780629</c:v>
                </c:pt>
                <c:pt idx="13">
                  <c:v>10.111213049948891</c:v>
                </c:pt>
                <c:pt idx="14">
                  <c:v>10.067032296468847</c:v>
                </c:pt>
                <c:pt idx="15">
                  <c:v>10.126602107958515</c:v>
                </c:pt>
                <c:pt idx="16">
                  <c:v>9.9359108466640542</c:v>
                </c:pt>
                <c:pt idx="17">
                  <c:v>10.203589364218344</c:v>
                </c:pt>
                <c:pt idx="18">
                  <c:v>9.6439343958830523</c:v>
                </c:pt>
                <c:pt idx="19">
                  <c:v>9.1064072175549722</c:v>
                </c:pt>
                <c:pt idx="20">
                  <c:v>9.5076381799115097</c:v>
                </c:pt>
                <c:pt idx="21">
                  <c:v>9.9144881947926837</c:v>
                </c:pt>
                <c:pt idx="22">
                  <c:v>10.255141543146634</c:v>
                </c:pt>
                <c:pt idx="23">
                  <c:v>10.343252162088419</c:v>
                </c:pt>
                <c:pt idx="24">
                  <c:v>9.9549964431368334</c:v>
                </c:pt>
                <c:pt idx="25">
                  <c:v>9.6449191363405777</c:v>
                </c:pt>
                <c:pt idx="26">
                  <c:v>9.5015728688014214</c:v>
                </c:pt>
                <c:pt idx="27">
                  <c:v>9.3957895377318792</c:v>
                </c:pt>
                <c:pt idx="28">
                  <c:v>9.0595777769133452</c:v>
                </c:pt>
                <c:pt idx="29">
                  <c:v>8.7826278018315431</c:v>
                </c:pt>
                <c:pt idx="30">
                  <c:v>8.2776040254463972</c:v>
                </c:pt>
              </c:numCache>
            </c:numRef>
          </c:val>
          <c:smooth val="0"/>
          <c:extLst>
            <c:ext xmlns:c16="http://schemas.microsoft.com/office/drawing/2014/chart" uri="{C3380CC4-5D6E-409C-BE32-E72D297353CC}">
              <c16:uniqueId val="{00000002-FD60-48C0-8A04-34CE3D2B0A7A}"/>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15373568"/>
        <c:crosses val="max"/>
        <c:crossBetween val="between"/>
        <c:majorUnit val="1"/>
      </c:valAx>
      <c:spPr>
        <a:noFill/>
        <a:ln w="25400">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'9.GHG-capita'!$Y$7</c:f>
              <c:strCache>
                <c:ptCount val="1"/>
                <c:pt idx="0">
                  <c:v>CO2 emissions from fuel combustion</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entury" panose="02040604050505020304" pitchFamily="18"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'9.GHG-capita'!$AA$7:$BE$7</c:f>
              <c:numCache>
                <c:formatCode>#,##0_);[Red]\(#,##0\)</c:formatCode>
                <c:ptCount val="31"/>
                <c:pt idx="0">
                  <c:v>1067.5618983855411</c:v>
                </c:pt>
                <c:pt idx="1">
                  <c:v>1077.8112664300413</c:v>
                </c:pt>
                <c:pt idx="2">
                  <c:v>1085.822118839797</c:v>
                </c:pt>
                <c:pt idx="3">
                  <c:v>1081.0016257430209</c:v>
                </c:pt>
                <c:pt idx="4">
                  <c:v>1130.9039129167625</c:v>
                </c:pt>
                <c:pt idx="5">
                  <c:v>1142.1411813057227</c:v>
                </c:pt>
                <c:pt idx="6">
                  <c:v>1153.5496329822022</c:v>
                </c:pt>
                <c:pt idx="7">
                  <c:v>1147.0967505250376</c:v>
                </c:pt>
                <c:pt idx="8">
                  <c:v>1113.1577684669046</c:v>
                </c:pt>
                <c:pt idx="9">
                  <c:v>1149.4786834938734</c:v>
                </c:pt>
                <c:pt idx="10">
                  <c:v>1170.3001609849173</c:v>
                </c:pt>
                <c:pt idx="11">
                  <c:v>1157.3601408356458</c:v>
                </c:pt>
                <c:pt idx="12">
                  <c:v>1188.9908054189971</c:v>
                </c:pt>
                <c:pt idx="13">
                  <c:v>1197.2982133972207</c:v>
                </c:pt>
                <c:pt idx="14">
                  <c:v>1193.4424110291955</c:v>
                </c:pt>
                <c:pt idx="15">
                  <c:v>1200.5211122516496</c:v>
                </c:pt>
                <c:pt idx="16">
                  <c:v>1178.7163480245581</c:v>
                </c:pt>
                <c:pt idx="17">
                  <c:v>1214.4893158623697</c:v>
                </c:pt>
                <c:pt idx="18">
                  <c:v>1146.9221417937933</c:v>
                </c:pt>
                <c:pt idx="19">
                  <c:v>1087.1315649887183</c:v>
                </c:pt>
                <c:pt idx="20">
                  <c:v>1137.0296587623225</c:v>
                </c:pt>
                <c:pt idx="21">
                  <c:v>1187.9850714465933</c:v>
                </c:pt>
                <c:pt idx="22">
                  <c:v>1227.315453541572</c:v>
                </c:pt>
                <c:pt idx="23">
                  <c:v>1235.3936393310541</c:v>
                </c:pt>
                <c:pt idx="24">
                  <c:v>1185.6230555570353</c:v>
                </c:pt>
                <c:pt idx="25">
                  <c:v>1145.9126025612925</c:v>
                </c:pt>
                <c:pt idx="26">
                  <c:v>1126.4734645511905</c:v>
                </c:pt>
                <c:pt idx="27">
                  <c:v>1110.0697856710565</c:v>
                </c:pt>
                <c:pt idx="28">
                  <c:v>1065.1423336585094</c:v>
                </c:pt>
                <c:pt idx="29">
                  <c:v>1028.6048376492499</c:v>
                </c:pt>
                <c:pt idx="30">
                  <c:v>967.40307048490035</c:v>
                </c:pt>
              </c:numCache>
            </c:numRef>
          </c:val>
          <c:extLst>
            <c:ext xmlns:c16="http://schemas.microsoft.com/office/drawing/2014/chart" uri="{C3380CC4-5D6E-409C-BE32-E72D297353CC}">
              <c16:uniqueId val="{00000000-6C1C-4424-BF01-CD53080B658B}"/>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'9.GHG-capita'!$Y$10</c:f>
              <c:strCache>
                <c:ptCount val="1"/>
                <c:pt idx="0">
                  <c:v>CO2 emissions from fuel combustion per capita </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C-4424-BF01-CD53080B658B}"/>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'9.GHG-capita'!$AA$10:$BE$10</c:f>
              <c:numCache>
                <c:formatCode>#,##0.00_);[Red]\(#,##0.00\)</c:formatCode>
                <c:ptCount val="31"/>
                <c:pt idx="0">
                  <c:v>8.6364635702772503</c:v>
                </c:pt>
                <c:pt idx="1">
                  <c:v>8.6849523084426483</c:v>
                </c:pt>
                <c:pt idx="2">
                  <c:v>8.7167718484012386</c:v>
                </c:pt>
                <c:pt idx="3">
                  <c:v>8.6523045490004709</c:v>
                </c:pt>
                <c:pt idx="4">
                  <c:v>9.0280917488265864</c:v>
                </c:pt>
                <c:pt idx="5">
                  <c:v>9.095653271527615</c:v>
                </c:pt>
                <c:pt idx="6">
                  <c:v>9.1654123501871325</c:v>
                </c:pt>
                <c:pt idx="7">
                  <c:v>9.0926127803057906</c:v>
                </c:pt>
                <c:pt idx="8">
                  <c:v>8.8016143372992008</c:v>
                </c:pt>
                <c:pt idx="9">
                  <c:v>9.0748078307204985</c:v>
                </c:pt>
                <c:pt idx="10">
                  <c:v>9.2203343758167531</c:v>
                </c:pt>
                <c:pt idx="11">
                  <c:v>9.090453209617376</c:v>
                </c:pt>
                <c:pt idx="12">
                  <c:v>9.3264421616412552</c:v>
                </c:pt>
                <c:pt idx="13">
                  <c:v>9.376307527348354</c:v>
                </c:pt>
                <c:pt idx="14">
                  <c:v>9.3393100317653239</c:v>
                </c:pt>
                <c:pt idx="15">
                  <c:v>9.396101623658895</c:v>
                </c:pt>
                <c:pt idx="16">
                  <c:v>9.2158493524253764</c:v>
                </c:pt>
                <c:pt idx="17">
                  <c:v>9.4857522346767613</c:v>
                </c:pt>
                <c:pt idx="18">
                  <c:v>8.954452873066062</c:v>
                </c:pt>
                <c:pt idx="19">
                  <c:v>8.4910925783297788</c:v>
                </c:pt>
                <c:pt idx="20">
                  <c:v>8.8790658326460044</c:v>
                </c:pt>
                <c:pt idx="21">
                  <c:v>9.293168532145792</c:v>
                </c:pt>
                <c:pt idx="22">
                  <c:v>9.61901321281813</c:v>
                </c:pt>
                <c:pt idx="23">
                  <c:v>9.6959103809080389</c:v>
                </c:pt>
                <c:pt idx="24">
                  <c:v>9.3182144959788484</c:v>
                </c:pt>
                <c:pt idx="25">
                  <c:v>9.0162075746034382</c:v>
                </c:pt>
                <c:pt idx="26">
                  <c:v>8.8745675904028207</c:v>
                </c:pt>
                <c:pt idx="27">
                  <c:v>8.7609737965570638</c:v>
                </c:pt>
                <c:pt idx="28">
                  <c:v>8.4238812536865133</c:v>
                </c:pt>
                <c:pt idx="29">
                  <c:v>8.1527282220479016</c:v>
                </c:pt>
                <c:pt idx="30">
                  <c:v>7.6689099239200438</c:v>
                </c:pt>
              </c:numCache>
            </c:numRef>
          </c:val>
          <c:smooth val="0"/>
          <c:extLst>
            <c:ext xmlns:c16="http://schemas.microsoft.com/office/drawing/2014/chart" uri="{C3380CC4-5D6E-409C-BE32-E72D297353CC}">
              <c16:uniqueId val="{00000002-6C1C-4424-BF01-CD53080B658B}"/>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16640"/>
        <c:crosses val="autoZero"/>
        <c:auto val="1"/>
        <c:lblAlgn val="ctr"/>
        <c:lblOffset val="100"/>
        <c:tickLblSkip val="1"/>
        <c:noMultiLvlLbl val="0"/>
      </c:catAx>
      <c:valAx>
        <c:axId val="123616640"/>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06144"/>
        <c:crosses val="max"/>
        <c:crossBetween val="between"/>
        <c:majorUnit val="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'9.GHG-capita'!$S$5</c:f>
              <c:strCache>
                <c:ptCount val="1"/>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'9.GHG-capita'!$AA$5:$BE$5</c:f>
              <c:numCache>
                <c:formatCode>#,##0_);[Red]\(#,##0\)</c:formatCode>
                <c:ptCount val="31"/>
                <c:pt idx="0">
                  <c:v>1275.4494512256028</c:v>
                </c:pt>
                <c:pt idx="1">
                  <c:v>1289.7326923114069</c:v>
                </c:pt>
                <c:pt idx="2">
                  <c:v>1301.3104262313095</c:v>
                </c:pt>
                <c:pt idx="3">
                  <c:v>1296.8974382041429</c:v>
                </c:pt>
                <c:pt idx="4">
                  <c:v>1358.0567558200132</c:v>
                </c:pt>
                <c:pt idx="5">
                  <c:v>1379.48241265564</c:v>
                </c:pt>
                <c:pt idx="6">
                  <c:v>1392.5694306611499</c:v>
                </c:pt>
                <c:pt idx="7">
                  <c:v>1384.5299581837924</c:v>
                </c:pt>
                <c:pt idx="8">
                  <c:v>1335.6912086464852</c:v>
                </c:pt>
                <c:pt idx="9">
                  <c:v>1359.0874074647188</c:v>
                </c:pt>
                <c:pt idx="10">
                  <c:v>1378.9322071486854</c:v>
                </c:pt>
                <c:pt idx="11">
                  <c:v>1352.8175441508351</c:v>
                </c:pt>
                <c:pt idx="12">
                  <c:v>1376.4407864190025</c:v>
                </c:pt>
                <c:pt idx="13">
                  <c:v>1383.0044024667777</c:v>
                </c:pt>
                <c:pt idx="14">
                  <c:v>1374.3501350735842</c:v>
                </c:pt>
                <c:pt idx="15">
                  <c:v>1382.00288567901</c:v>
                </c:pt>
                <c:pt idx="16">
                  <c:v>1360.652464491234</c:v>
                </c:pt>
                <c:pt idx="17">
                  <c:v>1395.7971605387738</c:v>
                </c:pt>
                <c:pt idx="18">
                  <c:v>1322.7408873117056</c:v>
                </c:pt>
                <c:pt idx="19">
                  <c:v>1250.4222782990441</c:v>
                </c:pt>
                <c:pt idx="20">
                  <c:v>1303.8707654597811</c:v>
                </c:pt>
                <c:pt idx="21">
                  <c:v>1354.5510251469202</c:v>
                </c:pt>
                <c:pt idx="22">
                  <c:v>1397.2507277398117</c:v>
                </c:pt>
                <c:pt idx="23">
                  <c:v>1409.1164474703467</c:v>
                </c:pt>
                <c:pt idx="24">
                  <c:v>1360.1818906863614</c:v>
                </c:pt>
                <c:pt idx="25">
                  <c:v>1321.6240181959811</c:v>
                </c:pt>
                <c:pt idx="26">
                  <c:v>1304.8866090249458</c:v>
                </c:pt>
                <c:pt idx="27">
                  <c:v>1291.5800505983038</c:v>
                </c:pt>
                <c:pt idx="28">
                  <c:v>1247.6519993494455</c:v>
                </c:pt>
                <c:pt idx="29">
                  <c:v>1212.2214791279052</c:v>
                </c:pt>
                <c:pt idx="30">
                  <c:v>1150.0855210699833</c:v>
                </c:pt>
              </c:numCache>
            </c:numRef>
          </c:val>
          <c:extLst>
            <c:ext xmlns:c16="http://schemas.microsoft.com/office/drawing/2014/chart" uri="{C3380CC4-5D6E-409C-BE32-E72D297353CC}">
              <c16:uniqueId val="{00000000-CC43-486B-81A0-91CEA4F1E505}"/>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'9.GHG-capita'!$S$8</c:f>
              <c:strCache>
                <c:ptCount val="1"/>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43-486B-81A0-91CEA4F1E505}"/>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'9.GHG-capita'!$AA$8:$BE$8</c:f>
              <c:numCache>
                <c:formatCode>#,##0.00_);[Red]\(#,##0.00\)</c:formatCode>
                <c:ptCount val="31"/>
                <c:pt idx="0">
                  <c:v>10.318252026321305</c:v>
                </c:pt>
                <c:pt idx="1">
                  <c:v>10.39260515476432</c:v>
                </c:pt>
                <c:pt idx="2">
                  <c:v>10.446670677075867</c:v>
                </c:pt>
                <c:pt idx="3">
                  <c:v>10.380328148394746</c:v>
                </c:pt>
                <c:pt idx="4">
                  <c:v>10.841470129884751</c:v>
                </c:pt>
                <c:pt idx="5">
                  <c:v>10.985764216418254</c:v>
                </c:pt>
                <c:pt idx="6">
                  <c:v>11.064520063413424</c:v>
                </c:pt>
                <c:pt idx="7">
                  <c:v>10.974658228903607</c:v>
                </c:pt>
                <c:pt idx="8">
                  <c:v>10.561161432146919</c:v>
                </c:pt>
                <c:pt idx="9">
                  <c:v>10.729609191539382</c:v>
                </c:pt>
                <c:pt idx="10">
                  <c:v>10.864064156663611</c:v>
                </c:pt>
                <c:pt idx="11">
                  <c:v>10.625667976930119</c:v>
                </c:pt>
                <c:pt idx="12">
                  <c:v>10.79679954205954</c:v>
                </c:pt>
                <c:pt idx="13">
                  <c:v>10.830613830460145</c:v>
                </c:pt>
                <c:pt idx="14">
                  <c:v>10.755007434821884</c:v>
                </c:pt>
                <c:pt idx="15">
                  <c:v>10.816502455067074</c:v>
                </c:pt>
                <c:pt idx="16">
                  <c:v>10.638325458684719</c:v>
                </c:pt>
                <c:pt idx="17">
                  <c:v>10.90185468229889</c:v>
                </c:pt>
                <c:pt idx="18">
                  <c:v>10.327135999123275</c:v>
                </c:pt>
                <c:pt idx="19">
                  <c:v>9.7664824286041316</c:v>
                </c:pt>
                <c:pt idx="20">
                  <c:v>10.181928214943733</c:v>
                </c:pt>
                <c:pt idx="21">
                  <c:v>10.596152480900168</c:v>
                </c:pt>
                <c:pt idx="22">
                  <c:v>10.950871003021842</c:v>
                </c:pt>
                <c:pt idx="23">
                  <c:v>11.059363069356667</c:v>
                </c:pt>
                <c:pt idx="24">
                  <c:v>10.690131700422096</c:v>
                </c:pt>
                <c:pt idx="25">
                  <c:v>10.398730633559877</c:v>
                </c:pt>
                <c:pt idx="26">
                  <c:v>10.280139545246406</c:v>
                </c:pt>
                <c:pt idx="27">
                  <c:v>10.193502359500011</c:v>
                </c:pt>
                <c:pt idx="28">
                  <c:v>9.8672937468786035</c:v>
                </c:pt>
                <c:pt idx="29">
                  <c:v>9.6080748432458325</c:v>
                </c:pt>
                <c:pt idx="30">
                  <c:v>9.1170914533788583</c:v>
                </c:pt>
              </c:numCache>
            </c:numRef>
          </c:val>
          <c:smooth val="0"/>
          <c:extLst>
            <c:ext xmlns:c16="http://schemas.microsoft.com/office/drawing/2014/chart" uri="{C3380CC4-5D6E-409C-BE32-E72D297353CC}">
              <c16:uniqueId val="{00000002-CC43-486B-81A0-91CEA4F1E505}"/>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1.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'9.GHG-capita'!$W$5</c:f>
              <c:strCache>
                <c:ptCount val="1"/>
                <c:pt idx="0">
                  <c:v>Total GHG emissions</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'9.GHG-capita'!$AA$5:$BE$5</c:f>
              <c:numCache>
                <c:formatCode>#,##0_);[Red]\(#,##0\)</c:formatCode>
                <c:ptCount val="31"/>
                <c:pt idx="0">
                  <c:v>1275.4494512256028</c:v>
                </c:pt>
                <c:pt idx="1">
                  <c:v>1289.7326923114069</c:v>
                </c:pt>
                <c:pt idx="2">
                  <c:v>1301.3104262313095</c:v>
                </c:pt>
                <c:pt idx="3">
                  <c:v>1296.8974382041429</c:v>
                </c:pt>
                <c:pt idx="4">
                  <c:v>1358.0567558200132</c:v>
                </c:pt>
                <c:pt idx="5">
                  <c:v>1379.48241265564</c:v>
                </c:pt>
                <c:pt idx="6">
                  <c:v>1392.5694306611499</c:v>
                </c:pt>
                <c:pt idx="7">
                  <c:v>1384.5299581837924</c:v>
                </c:pt>
                <c:pt idx="8">
                  <c:v>1335.6912086464852</c:v>
                </c:pt>
                <c:pt idx="9">
                  <c:v>1359.0874074647188</c:v>
                </c:pt>
                <c:pt idx="10">
                  <c:v>1378.9322071486854</c:v>
                </c:pt>
                <c:pt idx="11">
                  <c:v>1352.8175441508351</c:v>
                </c:pt>
                <c:pt idx="12">
                  <c:v>1376.4407864190025</c:v>
                </c:pt>
                <c:pt idx="13">
                  <c:v>1383.0044024667777</c:v>
                </c:pt>
                <c:pt idx="14">
                  <c:v>1374.3501350735842</c:v>
                </c:pt>
                <c:pt idx="15">
                  <c:v>1382.00288567901</c:v>
                </c:pt>
                <c:pt idx="16">
                  <c:v>1360.652464491234</c:v>
                </c:pt>
                <c:pt idx="17">
                  <c:v>1395.7971605387738</c:v>
                </c:pt>
                <c:pt idx="18">
                  <c:v>1322.7408873117056</c:v>
                </c:pt>
                <c:pt idx="19">
                  <c:v>1250.4222782990441</c:v>
                </c:pt>
                <c:pt idx="20">
                  <c:v>1303.8707654597811</c:v>
                </c:pt>
                <c:pt idx="21">
                  <c:v>1354.5510251469202</c:v>
                </c:pt>
                <c:pt idx="22">
                  <c:v>1397.2507277398117</c:v>
                </c:pt>
                <c:pt idx="23">
                  <c:v>1409.1164474703467</c:v>
                </c:pt>
                <c:pt idx="24">
                  <c:v>1360.1818906863614</c:v>
                </c:pt>
                <c:pt idx="25">
                  <c:v>1321.6240181959811</c:v>
                </c:pt>
                <c:pt idx="26">
                  <c:v>1304.8866090249458</c:v>
                </c:pt>
                <c:pt idx="27">
                  <c:v>1291.5800505983038</c:v>
                </c:pt>
                <c:pt idx="28">
                  <c:v>1247.6519993494455</c:v>
                </c:pt>
                <c:pt idx="29">
                  <c:v>1212.2214791279052</c:v>
                </c:pt>
                <c:pt idx="30">
                  <c:v>1150.0855210699833</c:v>
                </c:pt>
              </c:numCache>
            </c:numRef>
          </c:val>
          <c:extLst>
            <c:ext xmlns:c16="http://schemas.microsoft.com/office/drawing/2014/chart" uri="{C3380CC4-5D6E-409C-BE32-E72D297353CC}">
              <c16:uniqueId val="{00000000-D762-4108-B071-E1CEA48F3259}"/>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'9.GHG-capita'!$W$8</c:f>
              <c:strCache>
                <c:ptCount val="1"/>
                <c:pt idx="0">
                  <c:v>Total GHG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62-4108-B071-E1CEA48F3259}"/>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'9.GHG-capita'!$AA$8:$BE$8</c:f>
              <c:numCache>
                <c:formatCode>#,##0.00_);[Red]\(#,##0.00\)</c:formatCode>
                <c:ptCount val="31"/>
                <c:pt idx="0">
                  <c:v>10.318252026321305</c:v>
                </c:pt>
                <c:pt idx="1">
                  <c:v>10.39260515476432</c:v>
                </c:pt>
                <c:pt idx="2">
                  <c:v>10.446670677075867</c:v>
                </c:pt>
                <c:pt idx="3">
                  <c:v>10.380328148394746</c:v>
                </c:pt>
                <c:pt idx="4">
                  <c:v>10.841470129884751</c:v>
                </c:pt>
                <c:pt idx="5">
                  <c:v>10.985764216418254</c:v>
                </c:pt>
                <c:pt idx="6">
                  <c:v>11.064520063413424</c:v>
                </c:pt>
                <c:pt idx="7">
                  <c:v>10.974658228903607</c:v>
                </c:pt>
                <c:pt idx="8">
                  <c:v>10.561161432146919</c:v>
                </c:pt>
                <c:pt idx="9">
                  <c:v>10.729609191539382</c:v>
                </c:pt>
                <c:pt idx="10">
                  <c:v>10.864064156663611</c:v>
                </c:pt>
                <c:pt idx="11">
                  <c:v>10.625667976930119</c:v>
                </c:pt>
                <c:pt idx="12">
                  <c:v>10.79679954205954</c:v>
                </c:pt>
                <c:pt idx="13">
                  <c:v>10.830613830460145</c:v>
                </c:pt>
                <c:pt idx="14">
                  <c:v>10.755007434821884</c:v>
                </c:pt>
                <c:pt idx="15">
                  <c:v>10.816502455067074</c:v>
                </c:pt>
                <c:pt idx="16">
                  <c:v>10.638325458684719</c:v>
                </c:pt>
                <c:pt idx="17">
                  <c:v>10.90185468229889</c:v>
                </c:pt>
                <c:pt idx="18">
                  <c:v>10.327135999123275</c:v>
                </c:pt>
                <c:pt idx="19">
                  <c:v>9.7664824286041316</c:v>
                </c:pt>
                <c:pt idx="20">
                  <c:v>10.181928214943733</c:v>
                </c:pt>
                <c:pt idx="21">
                  <c:v>10.596152480900168</c:v>
                </c:pt>
                <c:pt idx="22">
                  <c:v>10.950871003021842</c:v>
                </c:pt>
                <c:pt idx="23">
                  <c:v>11.059363069356667</c:v>
                </c:pt>
                <c:pt idx="24">
                  <c:v>10.690131700422096</c:v>
                </c:pt>
                <c:pt idx="25">
                  <c:v>10.398730633559877</c:v>
                </c:pt>
                <c:pt idx="26">
                  <c:v>10.280139545246406</c:v>
                </c:pt>
                <c:pt idx="27">
                  <c:v>10.193502359500011</c:v>
                </c:pt>
                <c:pt idx="28">
                  <c:v>9.8672937468786035</c:v>
                </c:pt>
                <c:pt idx="29">
                  <c:v>9.6080748432458325</c:v>
                </c:pt>
                <c:pt idx="30">
                  <c:v>9.1170914533788583</c:v>
                </c:pt>
              </c:numCache>
            </c:numRef>
          </c:val>
          <c:smooth val="0"/>
          <c:extLst>
            <c:ext xmlns:c16="http://schemas.microsoft.com/office/drawing/2014/chart" uri="{C3380CC4-5D6E-409C-BE32-E72D297353CC}">
              <c16:uniqueId val="{00000002-D762-4108-B071-E1CEA48F3259}"/>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1.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Century" panose="02040604050505020304" pitchFamily="18" charset="0"/>
                <a:ea typeface="+mn-ea"/>
                <a:cs typeface="+mn-cs"/>
              </a:defRPr>
            </a:pPr>
            <a:r>
              <a:rPr lang="en-US" altLang="en-US" sz="1600">
                <a:latin typeface="Century" panose="02040604050505020304" pitchFamily="18" charset="0"/>
                <a:ea typeface="+mn-ea"/>
              </a:rPr>
              <a:t>GDP</a:t>
            </a:r>
            <a:r>
              <a:rPr lang="ja-JP" altLang="en-US" sz="1600">
                <a:latin typeface="Century" panose="02040604050505020304" pitchFamily="18" charset="0"/>
                <a:ea typeface="+mn-ea"/>
              </a:rPr>
              <a:t>あたり</a:t>
            </a:r>
            <a:r>
              <a:rPr lang="en-US" altLang="en-US" sz="1600">
                <a:latin typeface="Century" panose="02040604050505020304" pitchFamily="18" charset="0"/>
                <a:ea typeface="+mn-ea"/>
              </a:rPr>
              <a:t>C</a:t>
            </a:r>
            <a:r>
              <a:rPr lang="en-US" altLang="en-US" sz="1600" b="1">
                <a:latin typeface="Century" panose="02040604050505020304" pitchFamily="18" charset="0"/>
                <a:ea typeface="+mn-ea"/>
              </a:rPr>
              <a:t>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排出量（総</a:t>
            </a:r>
            <a:r>
              <a:rPr lang="en-US" altLang="en-US" sz="1600">
                <a:latin typeface="Century" panose="02040604050505020304" pitchFamily="18" charset="0"/>
                <a:ea typeface="+mn-ea"/>
              </a:rPr>
              <a:t>CO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a:t>
            </a:r>
          </a:p>
        </c:rich>
      </c:tx>
      <c:layout>
        <c:manualLayout>
          <c:xMode val="edge"/>
          <c:yMode val="edge"/>
          <c:x val="0.29320168312294326"/>
          <c:y val="2.822221296412024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Century" panose="02040604050505020304" pitchFamily="18" charset="0"/>
              <a:ea typeface="+mn-ea"/>
              <a:cs typeface="+mn-cs"/>
            </a:defRPr>
          </a:pPr>
          <a:endParaRPr lang="ja-JP"/>
        </a:p>
      </c:txPr>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'10.GHG-GDP'!$S$9</c:f>
              <c:strCache>
                <c:ptCount val="1"/>
                <c:pt idx="0">
                  <c:v>GDPあたりCO2 排出量（総CO2 排出量）</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'10.GHG-GDP'!$AA$9:$BE$9</c:f>
              <c:numCache>
                <c:formatCode>#,##0.00_);[Red]\(#,##0.00\)</c:formatCode>
                <c:ptCount val="31"/>
                <c:pt idx="4">
                  <c:v>2.7512576544959746</c:v>
                </c:pt>
                <c:pt idx="5">
                  <c:v>2.6930467193767584</c:v>
                </c:pt>
                <c:pt idx="6">
                  <c:v>2.6423523702567113</c:v>
                </c:pt>
                <c:pt idx="7">
                  <c:v>2.6299299188984828</c:v>
                </c:pt>
                <c:pt idx="8">
                  <c:v>2.570599133507665</c:v>
                </c:pt>
                <c:pt idx="9">
                  <c:v>2.6326311500522239</c:v>
                </c:pt>
                <c:pt idx="10">
                  <c:v>2.6129234807492843</c:v>
                </c:pt>
                <c:pt idx="11">
                  <c:v>2.6007383677634817</c:v>
                </c:pt>
                <c:pt idx="12">
                  <c:v>2.636878449901372</c:v>
                </c:pt>
                <c:pt idx="13">
                  <c:v>2.6034999616881205</c:v>
                </c:pt>
                <c:pt idx="14">
                  <c:v>2.5511107375464577</c:v>
                </c:pt>
                <c:pt idx="15">
                  <c:v>2.5116700821870581</c:v>
                </c:pt>
                <c:pt idx="16">
                  <c:v>2.4354985308182475</c:v>
                </c:pt>
                <c:pt idx="17">
                  <c:v>2.4776606995826937</c:v>
                </c:pt>
                <c:pt idx="18">
                  <c:v>2.4303094392129032</c:v>
                </c:pt>
                <c:pt idx="19">
                  <c:v>2.3512087740984375</c:v>
                </c:pt>
                <c:pt idx="20">
                  <c:v>2.3776787323404633</c:v>
                </c:pt>
                <c:pt idx="21">
                  <c:v>2.46252281071959</c:v>
                </c:pt>
                <c:pt idx="22">
                  <c:v>2.5264011497488803</c:v>
                </c:pt>
                <c:pt idx="23">
                  <c:v>2.4768323970138564</c:v>
                </c:pt>
                <c:pt idx="24">
                  <c:v>2.389033277186714</c:v>
                </c:pt>
                <c:pt idx="25">
                  <c:v>2.2725202145732855</c:v>
                </c:pt>
                <c:pt idx="26">
                  <c:v>2.2192165652587925</c:v>
                </c:pt>
                <c:pt idx="27">
                  <c:v>2.1519758370232656</c:v>
                </c:pt>
                <c:pt idx="28">
                  <c:v>2.06675784567333</c:v>
                </c:pt>
                <c:pt idx="29">
                  <c:v>2.0123978028929184</c:v>
                </c:pt>
                <c:pt idx="30">
                  <c:v>1.9860273761561631</c:v>
                </c:pt>
              </c:numCache>
            </c:numRef>
          </c:val>
          <c:smooth val="0"/>
          <c:extLst>
            <c:ext xmlns:c16="http://schemas.microsoft.com/office/drawing/2014/chart" uri="{C3380CC4-5D6E-409C-BE32-E72D297353CC}">
              <c16:uniqueId val="{00000000-6F22-4478-85CA-C099410CDE04}"/>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90450304"/>
        <c:crosses val="autoZero"/>
        <c:auto val="1"/>
        <c:lblAlgn val="ctr"/>
        <c:lblOffset val="100"/>
        <c:tickLblSkip val="1"/>
        <c:noMultiLvlLbl val="0"/>
      </c:catAx>
      <c:valAx>
        <c:axId val="190450304"/>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90448768"/>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GDP</a:t>
            </a:r>
            <a:r>
              <a:rPr lang="ja-JP"/>
              <a:t>あたり</a:t>
            </a:r>
            <a:r>
              <a:rPr lang="en-US"/>
              <a:t>CO</a:t>
            </a:r>
            <a:r>
              <a:rPr lang="en-US" baseline="-25000"/>
              <a:t>2</a:t>
            </a:r>
            <a:r>
              <a:rPr lang="ja-JP"/>
              <a:t>排出量（エネルギー起源</a:t>
            </a:r>
            <a:r>
              <a:rPr lang="en-US"/>
              <a:t>CO</a:t>
            </a:r>
            <a:r>
              <a:rPr lang="en-US" baseline="-25000"/>
              <a:t>2</a:t>
            </a:r>
            <a:r>
              <a:rPr lang="ja-JP"/>
              <a:t>排出量）</a:t>
            </a:r>
          </a:p>
        </c:rich>
      </c:tx>
      <c:layout>
        <c:manualLayout>
          <c:xMode val="edge"/>
          <c:yMode val="edge"/>
          <c:x val="0.19584815786915524"/>
          <c:y val="3.29258842644669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'10.GHG-GDP'!$T$10</c:f>
              <c:strCache>
                <c:ptCount val="1"/>
                <c:pt idx="0">
                  <c:v>GDPあたりCO2 排出量（エネルギー起源CO2）</c:v>
                </c:pt>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'10.GHG-GDP'!$AA$10:$BE$10</c:f>
              <c:numCache>
                <c:formatCode>#,##0.00_);[Red]\(#,##0.00\)</c:formatCode>
                <c:ptCount val="31"/>
                <c:pt idx="4">
                  <c:v>2.5247161080901646</c:v>
                </c:pt>
                <c:pt idx="5">
                  <c:v>2.4711951626507989</c:v>
                </c:pt>
                <c:pt idx="6">
                  <c:v>2.4244167946579003</c:v>
                </c:pt>
                <c:pt idx="7">
                  <c:v>2.4138697856025497</c:v>
                </c:pt>
                <c:pt idx="8">
                  <c:v>2.3658520726685572</c:v>
                </c:pt>
                <c:pt idx="9">
                  <c:v>2.4285501455654388</c:v>
                </c:pt>
                <c:pt idx="10">
                  <c:v>2.4098854938728778</c:v>
                </c:pt>
                <c:pt idx="11">
                  <c:v>2.4006067908266986</c:v>
                </c:pt>
                <c:pt idx="12">
                  <c:v>2.4437397140555728</c:v>
                </c:pt>
                <c:pt idx="13">
                  <c:v>2.4142717760606249</c:v>
                </c:pt>
                <c:pt idx="14">
                  <c:v>2.366696897522524</c:v>
                </c:pt>
                <c:pt idx="15">
                  <c:v>2.3304862860945299</c:v>
                </c:pt>
                <c:pt idx="16">
                  <c:v>2.2589964729414</c:v>
                </c:pt>
                <c:pt idx="17">
                  <c:v>2.3033537198444245</c:v>
                </c:pt>
                <c:pt idx="18">
                  <c:v>2.2565573807397192</c:v>
                </c:pt>
                <c:pt idx="19">
                  <c:v>2.1923389647417322</c:v>
                </c:pt>
                <c:pt idx="20">
                  <c:v>2.2204847927363773</c:v>
                </c:pt>
                <c:pt idx="21">
                  <c:v>2.3082017996945154</c:v>
                </c:pt>
                <c:pt idx="22">
                  <c:v>2.3696880182559483</c:v>
                </c:pt>
                <c:pt idx="23">
                  <c:v>2.3218176037513394</c:v>
                </c:pt>
                <c:pt idx="24">
                  <c:v>2.2362162198666207</c:v>
                </c:pt>
                <c:pt idx="25">
                  <c:v>2.1243842154024639</c:v>
                </c:pt>
                <c:pt idx="26">
                  <c:v>2.0727712851414597</c:v>
                </c:pt>
                <c:pt idx="27">
                  <c:v>2.0065800583626041</c:v>
                </c:pt>
                <c:pt idx="28">
                  <c:v>1.9217366527216713</c:v>
                </c:pt>
                <c:pt idx="29">
                  <c:v>1.868066452526981</c:v>
                </c:pt>
                <c:pt idx="30">
                  <c:v>1.8399847356022228</c:v>
                </c:pt>
              </c:numCache>
            </c:numRef>
          </c:val>
          <c:smooth val="0"/>
          <c:extLst>
            <c:ext xmlns:c16="http://schemas.microsoft.com/office/drawing/2014/chart" uri="{C3380CC4-5D6E-409C-BE32-E72D297353CC}">
              <c16:uniqueId val="{00000000-B804-4065-B6B5-6151BE754800}"/>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89728"/>
        <c:crosses val="autoZero"/>
        <c:auto val="1"/>
        <c:lblAlgn val="ctr"/>
        <c:lblOffset val="100"/>
        <c:tickLblSkip val="1"/>
        <c:noMultiLvlLbl val="0"/>
      </c:catAx>
      <c:valAx>
        <c:axId val="190489728"/>
        <c:scaling>
          <c:orientation val="minMax"/>
          <c:max val="3"/>
          <c:min val="1.5"/>
        </c:scaling>
        <c:delete val="0"/>
        <c:axPos val="l"/>
        <c:numFmt formatCode="#,##0.0;[Red]\-#,##0.0" sourceLinked="0"/>
        <c:majorTickMark val="out"/>
        <c:minorTickMark val="none"/>
        <c:tickLblPos val="nextTo"/>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Century" panose="02040604050505020304" pitchFamily="18" charset="0"/>
                <a:ea typeface="+mn-ea"/>
                <a:cs typeface="Times New Roman" panose="02020603050405020304" pitchFamily="18" charset="0"/>
              </a:defRPr>
            </a:pPr>
            <a:r>
              <a:rPr lang="en-US" altLang="ja-JP" sz="1600" b="1" i="0" baseline="0">
                <a:effectLst/>
                <a:latin typeface="Century" panose="02040604050505020304" pitchFamily="18" charset="0"/>
                <a:cs typeface="Times New Roman" panose="02020603050405020304" pitchFamily="18" charset="0"/>
              </a:rPr>
              <a:t>Total CO</a:t>
            </a:r>
            <a:r>
              <a:rPr lang="en-US" altLang="ja-JP" sz="1600" b="1" i="0" baseline="-25000">
                <a:effectLst/>
                <a:latin typeface="Century" panose="02040604050505020304" pitchFamily="18" charset="0"/>
                <a:cs typeface="Times New Roman" panose="02020603050405020304" pitchFamily="18" charset="0"/>
              </a:rPr>
              <a:t>2</a:t>
            </a:r>
            <a:r>
              <a:rPr lang="en-US" altLang="ja-JP" sz="1600" b="1" i="0" baseline="0">
                <a:effectLst/>
                <a:latin typeface="Century" panose="02040604050505020304" pitchFamily="18" charset="0"/>
                <a:cs typeface="Times New Roman" panose="02020603050405020304" pitchFamily="18" charset="0"/>
              </a:rPr>
              <a:t> emissions per GDP</a:t>
            </a:r>
            <a:endParaRPr lang="ja-JP" altLang="ja-JP" sz="1600">
              <a:effectLst/>
              <a:latin typeface="Century" panose="02040604050505020304" pitchFamily="18" charset="0"/>
              <a:cs typeface="Times New Roman" panose="02020603050405020304" pitchFamily="18" charset="0"/>
            </a:endParaRPr>
          </a:p>
        </c:rich>
      </c:tx>
      <c:layout>
        <c:manualLayout>
          <c:xMode val="edge"/>
          <c:yMode val="edge"/>
          <c:x val="0.29320168312294376"/>
          <c:y val="2.822221296412025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Century" panose="02040604050505020304" pitchFamily="18" charset="0"/>
              <a:ea typeface="+mn-ea"/>
              <a:cs typeface="Times New Roman" panose="02020603050405020304" pitchFamily="18" charset="0"/>
            </a:defRPr>
          </a:pPr>
          <a:endParaRPr lang="ja-JP"/>
        </a:p>
      </c:txPr>
    </c:title>
    <c:autoTitleDeleted val="0"/>
    <c:plotArea>
      <c:layout>
        <c:manualLayout>
          <c:layoutTarget val="inner"/>
          <c:xMode val="edge"/>
          <c:yMode val="edge"/>
          <c:x val="0.15890083184046513"/>
          <c:y val="0.15026050644608074"/>
          <c:w val="0.74843486111111113"/>
          <c:h val="0.6987216666666678"/>
        </c:manualLayout>
      </c:layout>
      <c:lineChart>
        <c:grouping val="standard"/>
        <c:varyColors val="0"/>
        <c:ser>
          <c:idx val="2"/>
          <c:order val="0"/>
          <c:tx>
            <c:strRef>
              <c:f>'10.GHG-GDP'!$X$9</c:f>
              <c:strCache>
                <c:ptCount val="1"/>
                <c:pt idx="0">
                  <c:v>Total CO2 emissions per GDP</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alpha val="85000"/>
                  </a:schemeClr>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'10.GHG-GDP'!$AA$9:$BE$9</c:f>
              <c:numCache>
                <c:formatCode>#,##0.00_);[Red]\(#,##0.00\)</c:formatCode>
                <c:ptCount val="31"/>
                <c:pt idx="4">
                  <c:v>2.7512576544959746</c:v>
                </c:pt>
                <c:pt idx="5">
                  <c:v>2.6930467193767584</c:v>
                </c:pt>
                <c:pt idx="6">
                  <c:v>2.6423523702567113</c:v>
                </c:pt>
                <c:pt idx="7">
                  <c:v>2.6299299188984828</c:v>
                </c:pt>
                <c:pt idx="8">
                  <c:v>2.570599133507665</c:v>
                </c:pt>
                <c:pt idx="9">
                  <c:v>2.6326311500522239</c:v>
                </c:pt>
                <c:pt idx="10">
                  <c:v>2.6129234807492843</c:v>
                </c:pt>
                <c:pt idx="11">
                  <c:v>2.6007383677634817</c:v>
                </c:pt>
                <c:pt idx="12">
                  <c:v>2.636878449901372</c:v>
                </c:pt>
                <c:pt idx="13">
                  <c:v>2.6034999616881205</c:v>
                </c:pt>
                <c:pt idx="14">
                  <c:v>2.5511107375464577</c:v>
                </c:pt>
                <c:pt idx="15">
                  <c:v>2.5116700821870581</c:v>
                </c:pt>
                <c:pt idx="16">
                  <c:v>2.4354985308182475</c:v>
                </c:pt>
                <c:pt idx="17">
                  <c:v>2.4776606995826937</c:v>
                </c:pt>
                <c:pt idx="18">
                  <c:v>2.4303094392129032</c:v>
                </c:pt>
                <c:pt idx="19">
                  <c:v>2.3512087740984375</c:v>
                </c:pt>
                <c:pt idx="20">
                  <c:v>2.3776787323404633</c:v>
                </c:pt>
                <c:pt idx="21">
                  <c:v>2.46252281071959</c:v>
                </c:pt>
                <c:pt idx="22">
                  <c:v>2.5264011497488803</c:v>
                </c:pt>
                <c:pt idx="23">
                  <c:v>2.4768323970138564</c:v>
                </c:pt>
                <c:pt idx="24">
                  <c:v>2.389033277186714</c:v>
                </c:pt>
                <c:pt idx="25">
                  <c:v>2.2725202145732855</c:v>
                </c:pt>
                <c:pt idx="26">
                  <c:v>2.2192165652587925</c:v>
                </c:pt>
                <c:pt idx="27">
                  <c:v>2.1519758370232656</c:v>
                </c:pt>
                <c:pt idx="28">
                  <c:v>2.06675784567333</c:v>
                </c:pt>
                <c:pt idx="29">
                  <c:v>2.0123978028929184</c:v>
                </c:pt>
                <c:pt idx="30">
                  <c:v>1.9860273761561631</c:v>
                </c:pt>
              </c:numCache>
            </c:numRef>
          </c:val>
          <c:smooth val="0"/>
          <c:extLst>
            <c:ext xmlns:c16="http://schemas.microsoft.com/office/drawing/2014/chart" uri="{C3380CC4-5D6E-409C-BE32-E72D297353CC}">
              <c16:uniqueId val="{00000000-5F83-44CE-BDFE-520734903C92}"/>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4191872"/>
        <c:crosses val="autoZero"/>
        <c:auto val="1"/>
        <c:lblAlgn val="ctr"/>
        <c:lblOffset val="100"/>
        <c:tickLblSkip val="1"/>
        <c:noMultiLvlLbl val="0"/>
      </c:catAx>
      <c:valAx>
        <c:axId val="124191872"/>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850112"/>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Energy-related CO</a:t>
            </a:r>
            <a:r>
              <a:rPr lang="en-US" baseline="-25000"/>
              <a:t>2</a:t>
            </a:r>
            <a:r>
              <a:rPr lang="en-US"/>
              <a:t> emissions per GDP</a:t>
            </a:r>
            <a:endParaRPr lang="ja-JP"/>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'10.GHG-GDP'!$X$10</c:f>
              <c:strCache>
                <c:ptCount val="1"/>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'10.GHG-GDP'!$AA$10:$BE$10</c:f>
              <c:numCache>
                <c:formatCode>#,##0.00_);[Red]\(#,##0.00\)</c:formatCode>
                <c:ptCount val="31"/>
                <c:pt idx="4">
                  <c:v>2.5247161080901646</c:v>
                </c:pt>
                <c:pt idx="5">
                  <c:v>2.4711951626507989</c:v>
                </c:pt>
                <c:pt idx="6">
                  <c:v>2.4244167946579003</c:v>
                </c:pt>
                <c:pt idx="7">
                  <c:v>2.4138697856025497</c:v>
                </c:pt>
                <c:pt idx="8">
                  <c:v>2.3658520726685572</c:v>
                </c:pt>
                <c:pt idx="9">
                  <c:v>2.4285501455654388</c:v>
                </c:pt>
                <c:pt idx="10">
                  <c:v>2.4098854938728778</c:v>
                </c:pt>
                <c:pt idx="11">
                  <c:v>2.4006067908266986</c:v>
                </c:pt>
                <c:pt idx="12">
                  <c:v>2.4437397140555728</c:v>
                </c:pt>
                <c:pt idx="13">
                  <c:v>2.4142717760606249</c:v>
                </c:pt>
                <c:pt idx="14">
                  <c:v>2.366696897522524</c:v>
                </c:pt>
                <c:pt idx="15">
                  <c:v>2.3304862860945299</c:v>
                </c:pt>
                <c:pt idx="16">
                  <c:v>2.2589964729414</c:v>
                </c:pt>
                <c:pt idx="17">
                  <c:v>2.3033537198444245</c:v>
                </c:pt>
                <c:pt idx="18">
                  <c:v>2.2565573807397192</c:v>
                </c:pt>
                <c:pt idx="19">
                  <c:v>2.1923389647417322</c:v>
                </c:pt>
                <c:pt idx="20">
                  <c:v>2.2204847927363773</c:v>
                </c:pt>
                <c:pt idx="21">
                  <c:v>2.3082017996945154</c:v>
                </c:pt>
                <c:pt idx="22">
                  <c:v>2.3696880182559483</c:v>
                </c:pt>
                <c:pt idx="23">
                  <c:v>2.3218176037513394</c:v>
                </c:pt>
                <c:pt idx="24">
                  <c:v>2.2362162198666207</c:v>
                </c:pt>
                <c:pt idx="25">
                  <c:v>2.1243842154024639</c:v>
                </c:pt>
                <c:pt idx="26">
                  <c:v>2.0727712851414597</c:v>
                </c:pt>
                <c:pt idx="27">
                  <c:v>2.0065800583626041</c:v>
                </c:pt>
                <c:pt idx="28">
                  <c:v>1.9217366527216713</c:v>
                </c:pt>
                <c:pt idx="29">
                  <c:v>1.868066452526981</c:v>
                </c:pt>
                <c:pt idx="30">
                  <c:v>1.8399847356022228</c:v>
                </c:pt>
              </c:numCache>
            </c:numRef>
          </c:val>
          <c:smooth val="0"/>
          <c:extLst>
            <c:ext xmlns:c16="http://schemas.microsoft.com/office/drawing/2014/chart" uri="{C3380CC4-5D6E-409C-BE32-E72D297353CC}">
              <c16:uniqueId val="{00000000-9D97-499A-AC6F-D3C862B03A51}"/>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25372672"/>
        <c:crosses val="autoZero"/>
        <c:auto val="1"/>
        <c:lblAlgn val="ctr"/>
        <c:lblOffset val="100"/>
        <c:tickLblSkip val="1"/>
        <c:noMultiLvlLbl val="0"/>
      </c:catAx>
      <c:valAx>
        <c:axId val="125372672"/>
        <c:scaling>
          <c:orientation val="minMax"/>
          <c:max val="3"/>
          <c:min val="1.5"/>
        </c:scaling>
        <c:delete val="0"/>
        <c:axPos val="l"/>
        <c:numFmt formatCode="#,##0.0;[Red]\-#,##0.0" sourceLinked="0"/>
        <c:majorTickMark val="out"/>
        <c:minorTickMark val="none"/>
        <c:tickLblPos val="nextTo"/>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Century" panose="02040604050505020304" pitchFamily="18" charset="0"/>
              </a:defRPr>
            </a:pPr>
            <a:r>
              <a:rPr lang="en-US" altLang="en-US" sz="1600">
                <a:latin typeface="Century" panose="02040604050505020304" pitchFamily="18" charset="0"/>
                <a:ea typeface="+mn-ea"/>
              </a:rPr>
              <a:t>GDP</a:t>
            </a:r>
            <a:r>
              <a:rPr lang="ja-JP" altLang="en-US" sz="1600">
                <a:latin typeface="Century" panose="02040604050505020304" pitchFamily="18" charset="0"/>
                <a:ea typeface="+mn-ea"/>
              </a:rPr>
              <a:t>あたり</a:t>
            </a:r>
            <a:r>
              <a:rPr lang="en-US" altLang="ja-JP" sz="1600">
                <a:latin typeface="Century" panose="02040604050505020304" pitchFamily="18" charset="0"/>
                <a:ea typeface="+mn-ea"/>
              </a:rPr>
              <a:t>GHG</a:t>
            </a:r>
            <a:r>
              <a:rPr lang="ja-JP" altLang="en-US" sz="1600">
                <a:latin typeface="Century" panose="02040604050505020304" pitchFamily="18" charset="0"/>
                <a:ea typeface="+mn-ea"/>
              </a:rPr>
              <a:t>排出量</a:t>
            </a:r>
          </a:p>
        </c:rich>
      </c:tx>
      <c:layout>
        <c:manualLayout>
          <c:xMode val="edge"/>
          <c:yMode val="edge"/>
          <c:x val="0.34948378804177282"/>
          <c:y val="2.8222300786007209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'10.GHG-GDP'!$R$8</c:f>
              <c:strCache>
                <c:ptCount val="1"/>
                <c:pt idx="0">
                  <c:v>GDPあたりGHG 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'10.GHG-GDP'!$AA$8:$BE$8</c:f>
              <c:numCache>
                <c:formatCode>#,##0.00_);[Red]\(#,##0.00\)</c:formatCode>
                <c:ptCount val="31"/>
                <c:pt idx="4">
                  <c:v>3.0318294312700118</c:v>
                </c:pt>
                <c:pt idx="5">
                  <c:v>2.9847188078966345</c:v>
                </c:pt>
                <c:pt idx="6">
                  <c:v>2.9267650206726494</c:v>
                </c:pt>
                <c:pt idx="7">
                  <c:v>2.9135075413575331</c:v>
                </c:pt>
                <c:pt idx="8">
                  <c:v>2.8388139614509718</c:v>
                </c:pt>
                <c:pt idx="9">
                  <c:v>2.8713989816690582</c:v>
                </c:pt>
                <c:pt idx="10">
                  <c:v>2.839501209881961</c:v>
                </c:pt>
                <c:pt idx="11">
                  <c:v>2.8060262909116154</c:v>
                </c:pt>
                <c:pt idx="12">
                  <c:v>2.8290067496633462</c:v>
                </c:pt>
                <c:pt idx="13">
                  <c:v>2.7887358869175789</c:v>
                </c:pt>
                <c:pt idx="14">
                  <c:v>2.7254521631951136</c:v>
                </c:pt>
                <c:pt idx="15">
                  <c:v>2.6827839506939699</c:v>
                </c:pt>
                <c:pt idx="16">
                  <c:v>2.6076749706034295</c:v>
                </c:pt>
                <c:pt idx="17">
                  <c:v>2.6472152038590737</c:v>
                </c:pt>
                <c:pt idx="18">
                  <c:v>2.6024789332265619</c:v>
                </c:pt>
                <c:pt idx="19">
                  <c:v>2.5216354408075468</c:v>
                </c:pt>
                <c:pt idx="20">
                  <c:v>2.5463057925406178</c:v>
                </c:pt>
                <c:pt idx="21">
                  <c:v>2.6318319894499864</c:v>
                </c:pt>
                <c:pt idx="22">
                  <c:v>2.6977972928394189</c:v>
                </c:pt>
                <c:pt idx="23">
                  <c:v>2.6483148927687368</c:v>
                </c:pt>
                <c:pt idx="24">
                  <c:v>2.5654534901842307</c:v>
                </c:pt>
                <c:pt idx="25">
                  <c:v>2.4501320577824313</c:v>
                </c:pt>
                <c:pt idx="26">
                  <c:v>2.4010609913746501</c:v>
                </c:pt>
                <c:pt idx="27">
                  <c:v>2.3346809423723003</c:v>
                </c:pt>
                <c:pt idx="28">
                  <c:v>2.2510217660356431</c:v>
                </c:pt>
                <c:pt idx="29">
                  <c:v>2.2015357067216752</c:v>
                </c:pt>
                <c:pt idx="30">
                  <c:v>2.187443753248794</c:v>
                </c:pt>
              </c:numCache>
            </c:numRef>
          </c:val>
          <c:smooth val="0"/>
          <c:extLst>
            <c:ext xmlns:c16="http://schemas.microsoft.com/office/drawing/2014/chart" uri="{C3380CC4-5D6E-409C-BE32-E72D297353CC}">
              <c16:uniqueId val="{00000000-3BD7-4554-811F-264CE4E9FC35}"/>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90450304"/>
        <c:crosses val="autoZero"/>
        <c:auto val="1"/>
        <c:lblAlgn val="ctr"/>
        <c:lblOffset val="100"/>
        <c:tickLblSkip val="1"/>
        <c:noMultiLvlLbl val="0"/>
      </c:catAx>
      <c:valAx>
        <c:axId val="190450304"/>
        <c:scaling>
          <c:orientation val="minMax"/>
          <c:max val="3.5"/>
          <c:min val="1.5"/>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90448768"/>
        <c:crosses val="autoZero"/>
        <c:crossBetween val="between"/>
        <c:majorUnit val="0.1"/>
      </c:val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en-US" altLang="ja-JP" sz="1600" b="1" i="0" u="none" strike="noStrike" baseline="0">
                <a:solidFill>
                  <a:sysClr val="windowText" lastClr="000000"/>
                </a:solidFill>
                <a:effectLst/>
              </a:rPr>
              <a:t>Proportion of GHGs among total emission </a:t>
            </a:r>
            <a:endParaRPr lang="ja-JP" altLang="en-US" sz="1600" b="1" baseline="0">
              <a:solidFill>
                <a:sysClr val="windowText" lastClr="000000"/>
              </a:solidFill>
              <a:latin typeface="+mn-ea"/>
              <a:ea typeface="+mn-ea"/>
            </a:endParaRP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'リンク切公表時非表示（グラフの添え物）'!$CA$7</c:f>
              <c:strCache>
                <c:ptCount val="1"/>
                <c:pt idx="0">
                  <c:v>FY2020</c:v>
                </c:pt>
              </c:strCache>
            </c:strRef>
          </c:tx>
          <c:spPr>
            <a:noFill/>
            <a:ln>
              <a:noFill/>
            </a:ln>
          </c:spPr>
          <c:dPt>
            <c:idx val="0"/>
            <c:bubble3D val="0"/>
            <c:spPr>
              <a:noFill/>
              <a:ln w="19050">
                <a:noFill/>
              </a:ln>
              <a:effectLst/>
            </c:spPr>
            <c:extLst>
              <c:ext xmlns:c16="http://schemas.microsoft.com/office/drawing/2014/chart" uri="{C3380CC4-5D6E-409C-BE32-E72D297353CC}">
                <c16:uniqueId val="{00000001-675A-4FBE-8969-A725B1A3D329}"/>
              </c:ext>
            </c:extLst>
          </c:dPt>
          <c:dLbls>
            <c:dLbl>
              <c:idx val="0"/>
              <c:layout>
                <c:manualLayout>
                  <c:x val="4.4363136778869158E-3"/>
                  <c:y val="-0.12111115897112494"/>
                </c:manualLayout>
              </c:layout>
              <c:tx>
                <c:rich>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fld id="{38B5CA8E-8DAB-4AA9-938F-81F3228CA595}" type="SERIESNAME">
                      <a:rPr lang="en-US" altLang="ja-JP" sz="1800" baseline="0">
                        <a:solidFill>
                          <a:schemeClr val="tx1"/>
                        </a:solidFill>
                        <a:latin typeface="Calibli"/>
                        <a:ea typeface="+mj-ea"/>
                      </a:rPr>
                      <a:pPr algn="ctr">
                        <a:defRPr sz="1800">
                          <a:solidFill>
                            <a:schemeClr val="tx1"/>
                          </a:solidFill>
                          <a:latin typeface="+mj-ea"/>
                          <a:ea typeface="+mj-ea"/>
                        </a:defRPr>
                      </a:pPr>
                      <a:t>[系列名]</a:t>
                    </a:fld>
                    <a:endParaRPr lang="en-US" altLang="ja-JP" sz="1800" baseline="0">
                      <a:solidFill>
                        <a:schemeClr val="tx1"/>
                      </a:solidFill>
                      <a:latin typeface="Calibli"/>
                      <a:ea typeface="+mj-ea"/>
                    </a:endParaRPr>
                  </a:p>
                  <a:p>
                    <a:pPr algn="ctr">
                      <a:defRPr sz="1800">
                        <a:solidFill>
                          <a:schemeClr val="tx1"/>
                        </a:solidFill>
                        <a:latin typeface="+mj-ea"/>
                        <a:ea typeface="+mj-ea"/>
                      </a:defRPr>
                    </a:pPr>
                    <a:r>
                      <a:rPr lang="en-US" altLang="ja-JP" sz="1800" baseline="0">
                        <a:solidFill>
                          <a:schemeClr val="tx1"/>
                        </a:solidFill>
                        <a:latin typeface="Calibli"/>
                        <a:ea typeface="+mj-ea"/>
                      </a:rPr>
                      <a:t> </a:t>
                    </a:r>
                    <a:fld id="{A36F8668-6139-4DD9-A260-52721D3FE21F}" type="VALUE">
                      <a:rPr lang="en-US" altLang="ja-JP" sz="1800" b="1" baseline="0">
                        <a:solidFill>
                          <a:schemeClr val="tx1"/>
                        </a:solidFill>
                        <a:latin typeface="Calibli"/>
                        <a:ea typeface="+mj-ea"/>
                      </a:rPr>
                      <a:pPr algn="ctr">
                        <a:defRPr sz="1800">
                          <a:solidFill>
                            <a:schemeClr val="tx1"/>
                          </a:solidFill>
                          <a:latin typeface="+mj-ea"/>
                          <a:ea typeface="+mj-ea"/>
                        </a:defRPr>
                      </a:pPr>
                      <a:t>[値]</a:t>
                    </a:fld>
                    <a:endParaRPr lang="en-US" altLang="ja-JP" sz="1800" baseline="0">
                      <a:solidFill>
                        <a:schemeClr val="tx1"/>
                      </a:solidFill>
                      <a:latin typeface="Calibli"/>
                      <a:ea typeface="+mj-ea"/>
                    </a:endParaRPr>
                  </a:p>
                </c:rich>
              </c:tx>
              <c:numFmt formatCode="#,###&quot;Mt&quot;" sourceLinked="0"/>
              <c:spPr>
                <a:noFill/>
                <a:ln>
                  <a:noFill/>
                </a:ln>
                <a:effectLst/>
              </c:spPr>
              <c:txPr>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26720289601886"/>
                      <c:h val="0.28076624068001738"/>
                    </c:manualLayout>
                  </c15:layout>
                  <c15:dlblFieldTable/>
                  <c15:showDataLabelsRange val="0"/>
                </c:ext>
                <c:ext xmlns:c16="http://schemas.microsoft.com/office/drawing/2014/chart" uri="{C3380CC4-5D6E-409C-BE32-E72D297353CC}">
                  <c16:uniqueId val="{00000001-675A-4FBE-8969-A725B1A3D32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'リンク切公表時非表示（グラフの添え物）'!$CA$8</c:f>
              <c:numCache>
                <c:formatCode>#,###"Mt"</c:formatCode>
                <c:ptCount val="1"/>
                <c:pt idx="0">
                  <c:v>1150.0855210699833</c:v>
                </c:pt>
              </c:numCache>
            </c:numRef>
          </c:val>
          <c:extLst>
            <c:ext xmlns:c16="http://schemas.microsoft.com/office/drawing/2014/chart" uri="{C3380CC4-5D6E-409C-BE32-E72D297353CC}">
              <c16:uniqueId val="{00000002-675A-4FBE-8969-A725B1A3D329}"/>
            </c:ext>
          </c:extLst>
        </c:ser>
        <c:ser>
          <c:idx val="0"/>
          <c:order val="1"/>
          <c:tx>
            <c:strRef>
              <c:f>'1.Total'!$BE$4</c:f>
              <c:strCache>
                <c:ptCount val="1"/>
                <c:pt idx="0">
                  <c:v>2020</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675A-4FBE-8969-A725B1A3D329}"/>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675A-4FBE-8969-A725B1A3D329}"/>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675A-4FBE-8969-A725B1A3D329}"/>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675A-4FBE-8969-A725B1A3D329}"/>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675A-4FBE-8969-A725B1A3D329}"/>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675A-4FBE-8969-A725B1A3D329}"/>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675A-4FBE-8969-A725B1A3D329}"/>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675A-4FBE-8969-A725B1A3D329}"/>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675A-4FBE-8969-A725B1A3D329}"/>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75A-4FBE-8969-A725B1A3D329}"/>
                </c:ext>
              </c:extLst>
            </c:dLbl>
            <c:dLbl>
              <c:idx val="1"/>
              <c:layout>
                <c:manualLayout>
                  <c:x val="-0.22457812056712517"/>
                  <c:y val="-5.008957078607448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2998276411715052E-2"/>
                      <c:h val="0.13880147573270377"/>
                    </c:manualLayout>
                  </c15:layout>
                </c:ext>
                <c:ext xmlns:c16="http://schemas.microsoft.com/office/drawing/2014/chart" uri="{C3380CC4-5D6E-409C-BE32-E72D297353CC}">
                  <c16:uniqueId val="{00000006-675A-4FBE-8969-A725B1A3D329}"/>
                </c:ext>
              </c:extLst>
            </c:dLbl>
            <c:dLbl>
              <c:idx val="2"/>
              <c:layout>
                <c:manualLayout>
                  <c:x val="-0.16115836961790922"/>
                  <c:y val="-0.15916263864672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5A-4FBE-8969-A725B1A3D329}"/>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5A-4FBE-8969-A725B1A3D329}"/>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75A-4FBE-8969-A725B1A3D329}"/>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75A-4FBE-8969-A725B1A3D329}"/>
                </c:ext>
              </c:extLst>
            </c:dLbl>
            <c:dLbl>
              <c:idx val="6"/>
              <c:layout>
                <c:manualLayout>
                  <c:x val="0.24128303069868262"/>
                  <c:y val="-0.151552834444860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892810194910406"/>
                      <c:h val="0.14493576376478026"/>
                    </c:manualLayout>
                  </c15:layout>
                </c:ext>
                <c:ext xmlns:c16="http://schemas.microsoft.com/office/drawing/2014/chart" uri="{C3380CC4-5D6E-409C-BE32-E72D297353CC}">
                  <c16:uniqueId val="{00000010-675A-4FBE-8969-A725B1A3D329}"/>
                </c:ext>
              </c:extLst>
            </c:dLbl>
            <c:dLbl>
              <c:idx val="7"/>
              <c:delete val="1"/>
              <c:extLst>
                <c:ext xmlns:c15="http://schemas.microsoft.com/office/drawing/2012/chart" uri="{CE6537A1-D6FC-4f65-9D91-7224C49458BB}"/>
                <c:ext xmlns:c16="http://schemas.microsoft.com/office/drawing/2014/chart" uri="{C3380CC4-5D6E-409C-BE32-E72D297353CC}">
                  <c16:uniqueId val="{00000012-675A-4FBE-8969-A725B1A3D329}"/>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75A-4FBE-8969-A725B1A3D32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('1.Total'!$BE$21,'1.Total'!$BE$24,'1.Total'!$BE$25,'1.Total'!$BE$27,'1.Total'!$BE$28,'1.Total'!$BE$29,'1.Total'!$BE$30)</c:f>
              <c:numCache>
                <c:formatCode>#0.0%;[Red]\-#0.0%</c:formatCode>
                <c:ptCount val="7"/>
                <c:pt idx="0">
                  <c:v>0.9079215743063167</c:v>
                </c:pt>
                <c:pt idx="1">
                  <c:v>2.4688656023488093E-2</c:v>
                </c:pt>
                <c:pt idx="2">
                  <c:v>1.7378652593137811E-2</c:v>
                </c:pt>
                <c:pt idx="3">
                  <c:v>4.4975250392239687E-2</c:v>
                </c:pt>
                <c:pt idx="4">
                  <c:v>3.0211119716355367E-3</c:v>
                </c:pt>
                <c:pt idx="5">
                  <c:v>1.7636207209833327E-3</c:v>
                </c:pt>
                <c:pt idx="6" formatCode="#0.00%;[Red]\-#0.00%">
                  <c:v>2.5113399219887092E-4</c:v>
                </c:pt>
              </c:numCache>
            </c:numRef>
          </c:val>
          <c:extLst>
            <c:ext xmlns:c16="http://schemas.microsoft.com/office/drawing/2014/chart" uri="{C3380CC4-5D6E-409C-BE32-E72D297353CC}">
              <c16:uniqueId val="{00000015-675A-4FBE-8969-A725B1A3D329}"/>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Century" panose="02040604050505020304" pitchFamily="18" charset="0"/>
                <a:cs typeface="Times New Roman" panose="02020603050405020304" pitchFamily="18" charset="0"/>
              </a:defRPr>
            </a:pPr>
            <a:r>
              <a:rPr lang="en-US" altLang="ja-JP" sz="1600" b="1" i="0" baseline="0">
                <a:effectLst/>
                <a:latin typeface="Century" panose="02040604050505020304" pitchFamily="18" charset="0"/>
                <a:cs typeface="Times New Roman" panose="02020603050405020304" pitchFamily="18" charset="0"/>
              </a:rPr>
              <a:t>Total GHG emissions per GDP</a:t>
            </a:r>
            <a:endParaRPr lang="ja-JP" altLang="ja-JP" sz="1600">
              <a:effectLst/>
              <a:latin typeface="Century" panose="02040604050505020304" pitchFamily="18" charset="0"/>
              <a:cs typeface="Times New Roman" panose="02020603050405020304" pitchFamily="18" charset="0"/>
            </a:endParaRPr>
          </a:p>
        </c:rich>
      </c:tx>
      <c:layout>
        <c:manualLayout>
          <c:xMode val="edge"/>
          <c:yMode val="edge"/>
          <c:x val="0.29320168312294376"/>
          <c:y val="2.8222212964120252E-2"/>
        </c:manualLayout>
      </c:layout>
      <c:overlay val="0"/>
    </c:title>
    <c:autoTitleDeleted val="0"/>
    <c:plotArea>
      <c:layout>
        <c:manualLayout>
          <c:layoutTarget val="inner"/>
          <c:xMode val="edge"/>
          <c:yMode val="edge"/>
          <c:x val="0.15890083184046513"/>
          <c:y val="0.15026050644608074"/>
          <c:w val="0.74843486111111113"/>
          <c:h val="0.6987216666666678"/>
        </c:manualLayout>
      </c:layout>
      <c:lineChart>
        <c:grouping val="standard"/>
        <c:varyColors val="0"/>
        <c:ser>
          <c:idx val="2"/>
          <c:order val="0"/>
          <c:tx>
            <c:strRef>
              <c:f>'10.GHG-GDP'!$X$8</c:f>
              <c:strCache>
                <c:ptCount val="1"/>
              </c:strCache>
            </c:strRef>
          </c:tx>
          <c:spPr>
            <a:ln>
              <a:solidFill>
                <a:srgbClr val="C0504D">
                  <a:alpha val="85000"/>
                </a:srgbClr>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'10.GHG-GDP'!$AA$4:$BE$4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'10.GHG-GDP'!$AA$8:$BE$8</c:f>
              <c:numCache>
                <c:formatCode>#,##0.00_);[Red]\(#,##0.00\)</c:formatCode>
                <c:ptCount val="31"/>
                <c:pt idx="4">
                  <c:v>3.0318294312700118</c:v>
                </c:pt>
                <c:pt idx="5">
                  <c:v>2.9847188078966345</c:v>
                </c:pt>
                <c:pt idx="6">
                  <c:v>2.9267650206726494</c:v>
                </c:pt>
                <c:pt idx="7">
                  <c:v>2.9135075413575331</c:v>
                </c:pt>
                <c:pt idx="8">
                  <c:v>2.8388139614509718</c:v>
                </c:pt>
                <c:pt idx="9">
                  <c:v>2.8713989816690582</c:v>
                </c:pt>
                <c:pt idx="10">
                  <c:v>2.839501209881961</c:v>
                </c:pt>
                <c:pt idx="11">
                  <c:v>2.8060262909116154</c:v>
                </c:pt>
                <c:pt idx="12">
                  <c:v>2.8290067496633462</c:v>
                </c:pt>
                <c:pt idx="13">
                  <c:v>2.7887358869175789</c:v>
                </c:pt>
                <c:pt idx="14">
                  <c:v>2.7254521631951136</c:v>
                </c:pt>
                <c:pt idx="15">
                  <c:v>2.6827839506939699</c:v>
                </c:pt>
                <c:pt idx="16">
                  <c:v>2.6076749706034295</c:v>
                </c:pt>
                <c:pt idx="17">
                  <c:v>2.6472152038590737</c:v>
                </c:pt>
                <c:pt idx="18">
                  <c:v>2.6024789332265619</c:v>
                </c:pt>
                <c:pt idx="19">
                  <c:v>2.5216354408075468</c:v>
                </c:pt>
                <c:pt idx="20">
                  <c:v>2.5463057925406178</c:v>
                </c:pt>
                <c:pt idx="21">
                  <c:v>2.6318319894499864</c:v>
                </c:pt>
                <c:pt idx="22">
                  <c:v>2.6977972928394189</c:v>
                </c:pt>
                <c:pt idx="23">
                  <c:v>2.6483148927687368</c:v>
                </c:pt>
                <c:pt idx="24">
                  <c:v>2.5654534901842307</c:v>
                </c:pt>
                <c:pt idx="25">
                  <c:v>2.4501320577824313</c:v>
                </c:pt>
                <c:pt idx="26">
                  <c:v>2.4010609913746501</c:v>
                </c:pt>
                <c:pt idx="27">
                  <c:v>2.3346809423723003</c:v>
                </c:pt>
                <c:pt idx="28">
                  <c:v>2.2510217660356431</c:v>
                </c:pt>
                <c:pt idx="29">
                  <c:v>2.2015357067216752</c:v>
                </c:pt>
                <c:pt idx="30">
                  <c:v>2.187443753248794</c:v>
                </c:pt>
              </c:numCache>
            </c:numRef>
          </c:val>
          <c:smooth val="0"/>
          <c:extLst>
            <c:ext xmlns:c16="http://schemas.microsoft.com/office/drawing/2014/chart" uri="{C3380CC4-5D6E-409C-BE32-E72D297353CC}">
              <c16:uniqueId val="{00000000-954E-4B1E-89C4-4467F53CF124}"/>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4191872"/>
        <c:crosses val="autoZero"/>
        <c:auto val="1"/>
        <c:lblAlgn val="ctr"/>
        <c:lblOffset val="100"/>
        <c:tickLblSkip val="1"/>
        <c:noMultiLvlLbl val="0"/>
      </c:catAx>
      <c:valAx>
        <c:axId val="124191872"/>
        <c:scaling>
          <c:orientation val="minMax"/>
          <c:max val="3.5"/>
          <c:min val="1.5"/>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2020</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（燃料種別）</a:t>
            </a:r>
          </a:p>
        </c:rich>
      </c:tx>
      <c:layout>
        <c:manualLayout>
          <c:xMode val="edge"/>
          <c:yMode val="edge"/>
          <c:x val="0.22725293869713853"/>
          <c:y val="8.1503975532891598E-2"/>
        </c:manualLayout>
      </c:layout>
      <c:overlay val="0"/>
    </c:title>
    <c:autoTitleDeleted val="0"/>
    <c:plotArea>
      <c:layout>
        <c:manualLayout>
          <c:layoutTarget val="inner"/>
          <c:xMode val="edge"/>
          <c:yMode val="edge"/>
          <c:x val="0.18235732683931999"/>
          <c:y val="0.24892469302201467"/>
          <c:w val="0.67252020793331146"/>
          <c:h val="0.46079665194503783"/>
        </c:manualLayout>
      </c:layout>
      <c:doughnutChart>
        <c:varyColors val="1"/>
        <c:ser>
          <c:idx val="1"/>
          <c:order val="0"/>
          <c:tx>
            <c:strRef>
              <c:f>'リンク切公表時非表示（グラフの添え物）'!$CA$71</c:f>
              <c:strCache>
                <c:ptCount val="1"/>
                <c:pt idx="0">
                  <c:v>世帯当たりCO2排出量</c:v>
                </c:pt>
              </c:strCache>
            </c:strRef>
          </c:tx>
          <c:spPr>
            <a:noFill/>
            <a:ln>
              <a:noFill/>
            </a:ln>
          </c:spPr>
          <c:dLbls>
            <c:dLbl>
              <c:idx val="0"/>
              <c:layout>
                <c:manualLayout>
                  <c:x val="9.4092352362665665E-2"/>
                  <c:y val="-2.0706630483179955E-2"/>
                </c:manualLayout>
              </c:layout>
              <c:tx>
                <c:rich>
                  <a:bodyPr wrap="square" lIns="38100" tIns="19050" rIns="38100" bIns="19050" anchor="ctr" anchorCtr="0">
                    <a:noAutofit/>
                  </a:bodyPr>
                  <a:lstStyle/>
                  <a:p>
                    <a:pPr algn="l">
                      <a:defRPr b="1"/>
                    </a:pPr>
                    <a:fld id="{5391F2BC-3640-4F7A-B7CE-5BA6E9A5A969}" type="VALUE">
                      <a:rPr lang="en-US" altLang="ja-JP" sz="1200"/>
                      <a:pPr algn="l">
                        <a:defRPr b="1"/>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062238605850436"/>
                  <c:y val="8.5504609384093169E-2"/>
                </c:manualLayout>
              </c:layout>
              <c:tx>
                <c:rich>
                  <a:bodyPr wrap="square" lIns="38100" tIns="19050" rIns="38100" bIns="19050" anchor="ctr" anchorCtr="0">
                    <a:spAutoFit/>
                  </a:bodyPr>
                  <a:lstStyle/>
                  <a:p>
                    <a:pPr algn="l">
                      <a:defRPr sz="1100" b="1">
                        <a:solidFill>
                          <a:sysClr val="windowText" lastClr="000000"/>
                        </a:solidFill>
                      </a:defRPr>
                    </a:pPr>
                    <a:fld id="{D9A0223F-6EBD-4311-8284-331C0B075F5D}" type="VALUE">
                      <a:rPr lang="ja-JP" altLang="en-US" sz="1100" b="0">
                        <a:solidFill>
                          <a:sysClr val="windowText" lastClr="000000"/>
                        </a:solidFill>
                      </a:rPr>
                      <a:pPr algn="l">
                        <a:defRPr sz="11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'リンク切公表時非表示（グラフの添え物）'!$CA$72:$CA$73</c:f>
              <c:numCache>
                <c:formatCode>"（"0000"年度）"</c:formatCode>
                <c:ptCount val="2"/>
                <c:pt idx="0" formatCode="&quot;約&quot;#,##0">
                  <c:v>3900</c:v>
                </c:pt>
                <c:pt idx="1">
                  <c:v>2020</c:v>
                </c:pt>
              </c:numCache>
            </c:numRef>
          </c:val>
          <c:extLst>
            <c:ext xmlns:c16="http://schemas.microsoft.com/office/drawing/2014/chart" uri="{C3380CC4-5D6E-409C-BE32-E72D297353CC}">
              <c16:uniqueId val="{00000000-1216-4813-8149-C105A1D41FED}"/>
            </c:ext>
          </c:extLst>
        </c:ser>
        <c:ser>
          <c:idx val="0"/>
          <c:order val="1"/>
          <c:tx>
            <c:strRef>
              <c:f>'11.Household (per household)'!$BE$25</c:f>
              <c:strCache>
                <c:ptCount val="1"/>
                <c:pt idx="0">
                  <c:v>2020</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2.1524050529581028E-3"/>
                  <c:y val="-1.516395151357683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2952388726761"/>
                      <c:h val="7.5999950612432671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3919692783215473"/>
                  <c:y val="4.51886277952173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0.1506231442888587"/>
                  <c:y val="-9.526460618626729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household)'!$W$27:$W$36</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'11.Household (per household)'!$BE$27:$BE$36</c:f>
              <c:numCache>
                <c:formatCode>0.0%</c:formatCode>
                <c:ptCount val="10"/>
                <c:pt idx="0">
                  <c:v>0</c:v>
                </c:pt>
                <c:pt idx="1">
                  <c:v>9.1181425439298247E-2</c:v>
                </c:pt>
                <c:pt idx="2">
                  <c:v>5.3103971818410756E-2</c:v>
                </c:pt>
                <c:pt idx="3">
                  <c:v>9.6039594162000558E-2</c:v>
                </c:pt>
                <c:pt idx="4">
                  <c:v>0.47644752489359682</c:v>
                </c:pt>
                <c:pt idx="5" formatCode="0.00%">
                  <c:v>2.3266939076365653E-4</c:v>
                </c:pt>
                <c:pt idx="6">
                  <c:v>0.21591718255856462</c:v>
                </c:pt>
                <c:pt idx="7">
                  <c:v>1.0823184139035802E-2</c:v>
                </c:pt>
                <c:pt idx="8">
                  <c:v>3.8046252578238897E-2</c:v>
                </c:pt>
                <c:pt idx="9">
                  <c:v>1.820819502009063E-2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2020</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（用途別）</a:t>
            </a:r>
          </a:p>
        </c:rich>
      </c:tx>
      <c:layout>
        <c:manualLayout>
          <c:xMode val="edge"/>
          <c:yMode val="edge"/>
          <c:x val="0.18458730732369744"/>
          <c:y val="0"/>
        </c:manualLayout>
      </c:layout>
      <c:overlay val="0"/>
    </c:title>
    <c:autoTitleDeleted val="0"/>
    <c:plotArea>
      <c:layout>
        <c:manualLayout>
          <c:layoutTarget val="inner"/>
          <c:xMode val="edge"/>
          <c:yMode val="edge"/>
          <c:x val="0.1023014458834474"/>
          <c:y val="0.13297371223186752"/>
          <c:w val="0.72226823617771663"/>
          <c:h val="0.51925492448289934"/>
        </c:manualLayout>
      </c:layout>
      <c:doughnutChart>
        <c:varyColors val="1"/>
        <c:ser>
          <c:idx val="1"/>
          <c:order val="0"/>
          <c:tx>
            <c:strRef>
              <c:f>'リンク切公表時非表示（グラフの添え物）'!$CA$71</c:f>
              <c:strCache>
                <c:ptCount val="1"/>
                <c:pt idx="0">
                  <c:v>世帯当たりCO2排出量</c:v>
                </c:pt>
              </c:strCache>
            </c:strRef>
          </c:tx>
          <c:spPr>
            <a:noFill/>
          </c:spPr>
          <c:dPt>
            <c:idx val="0"/>
            <c:bubble3D val="0"/>
            <c:extLst>
              <c:ext xmlns:c16="http://schemas.microsoft.com/office/drawing/2014/chart" uri="{C3380CC4-5D6E-409C-BE32-E72D297353CC}">
                <c16:uniqueId val="{00000001-AE74-467D-ABEB-D5CA3C42956C}"/>
              </c:ext>
            </c:extLst>
          </c:dPt>
          <c:dLbls>
            <c:dLbl>
              <c:idx val="0"/>
              <c:layout>
                <c:manualLayout>
                  <c:x val="9.2207103128299814E-2"/>
                  <c:y val="-2.5905152784295293E-2"/>
                </c:manualLayout>
              </c:layout>
              <c:tx>
                <c:rich>
                  <a:bodyPr wrap="square" lIns="38100" tIns="19050" rIns="38100" bIns="19050" anchor="ctr" anchorCtr="0">
                    <a:noAutofit/>
                  </a:bodyPr>
                  <a:lstStyle/>
                  <a:p>
                    <a:pPr algn="l">
                      <a:defRPr/>
                    </a:pPr>
                    <a:fld id="{B086859C-FA85-44F7-ADE8-01EEC6B896F0}" type="VALUE">
                      <a:rPr lang="en-US" altLang="ja-JP" sz="1200" b="1" i="0"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5779124162763589"/>
                  <c:y val="9.0733624689935927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'リンク切公表時非表示（グラフの添え物）'!$CA$72:$CA$73</c:f>
              <c:numCache>
                <c:formatCode>"（"0000"年度）"</c:formatCode>
                <c:ptCount val="2"/>
                <c:pt idx="0" formatCode="&quot;約&quot;#,##0">
                  <c:v>3900</c:v>
                </c:pt>
                <c:pt idx="1">
                  <c:v>2020</c:v>
                </c:pt>
              </c:numCache>
            </c:numRef>
          </c:val>
          <c:extLst>
            <c:ext xmlns:c16="http://schemas.microsoft.com/office/drawing/2014/chart" uri="{C3380CC4-5D6E-409C-BE32-E72D297353CC}">
              <c16:uniqueId val="{00000000-AE74-467D-ABEB-D5CA3C42956C}"/>
            </c:ext>
          </c:extLst>
        </c:ser>
        <c:ser>
          <c:idx val="0"/>
          <c:order val="1"/>
          <c:tx>
            <c:strRef>
              <c:f>'11.Household (per household)'!$BE$51</c:f>
              <c:strCache>
                <c:ptCount val="1"/>
                <c:pt idx="0">
                  <c:v>2020</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283-408C-AD03-DDADFEE26285}"/>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283-408C-AD03-DDADFEE26285}"/>
              </c:ext>
            </c:extLst>
          </c:dPt>
          <c:dLbls>
            <c:dLbl>
              <c:idx val="0"/>
              <c:layout>
                <c:manualLayout>
                  <c:x val="3.0235620131409228E-2"/>
                  <c:y val="-3.40603398694659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07332353427763"/>
                      <c:h val="8.0928111471193928E-2"/>
                    </c:manualLayout>
                  </c15:layout>
                </c:ext>
                <c:ext xmlns:c16="http://schemas.microsoft.com/office/drawing/2014/chart" uri="{C3380CC4-5D6E-409C-BE32-E72D297353CC}">
                  <c16:uniqueId val="{00000000-E283-408C-AD03-DDADFEE26285}"/>
                </c:ext>
              </c:extLst>
            </c:dLbl>
            <c:dLbl>
              <c:idx val="1"/>
              <c:layout>
                <c:manualLayout>
                  <c:x val="0.1247657262495772"/>
                  <c:y val="-9.419131050421021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1.3819063816657288E-3"/>
                  <c:y val="-2.0050904289938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household)'!$W$53:$W$60</c:f>
              <c:strCache>
                <c:ptCount val="8"/>
                <c:pt idx="0">
                  <c:v>暖房</c:v>
                </c:pt>
                <c:pt idx="1">
                  <c:v>冷房</c:v>
                </c:pt>
                <c:pt idx="2">
                  <c:v>給湯</c:v>
                </c:pt>
                <c:pt idx="3">
                  <c:v>厨房</c:v>
                </c:pt>
                <c:pt idx="4">
                  <c:v>動力他※</c:v>
                </c:pt>
                <c:pt idx="5">
                  <c:v>自家用乗用車</c:v>
                </c:pt>
                <c:pt idx="6">
                  <c:v>ごみ処理</c:v>
                </c:pt>
                <c:pt idx="7">
                  <c:v>水道</c:v>
                </c:pt>
              </c:strCache>
            </c:strRef>
          </c:cat>
          <c:val>
            <c:numRef>
              <c:f>'11.Household (per household)'!$BE$53:$BE$60</c:f>
              <c:numCache>
                <c:formatCode>0.0%</c:formatCode>
                <c:ptCount val="8"/>
                <c:pt idx="0">
                  <c:v>0.15939841527672977</c:v>
                </c:pt>
                <c:pt idx="1">
                  <c:v>2.5681890484984111E-2</c:v>
                </c:pt>
                <c:pt idx="2">
                  <c:v>0.14986044331317508</c:v>
                </c:pt>
                <c:pt idx="3">
                  <c:v>5.8012280745537194E-2</c:v>
                </c:pt>
                <c:pt idx="4">
                  <c:v>0.32405215588364394</c:v>
                </c:pt>
                <c:pt idx="5">
                  <c:v>0.22674036669760045</c:v>
                </c:pt>
                <c:pt idx="6">
                  <c:v>3.8046252578238897E-2</c:v>
                </c:pt>
                <c:pt idx="7">
                  <c:v>1.820819502009063E-2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a:t>
            </a:r>
            <a:r>
              <a:rPr lang="en-US" altLang="ja-JP" sz="1600" b="1" i="0" u="none" strike="noStrike" baseline="0">
                <a:latin typeface="+mn-ea"/>
              </a:rPr>
              <a:t> </a:t>
            </a:r>
            <a:r>
              <a:rPr lang="ja-JP" altLang="ja-JP" sz="1600" b="1" i="0" u="none" strike="noStrike" baseline="0">
                <a:latin typeface="+mn-ea"/>
              </a:rPr>
              <a:t>排出量（燃料種別）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'11.Household (per household)'!$W$13</c:f>
              <c:strCache>
                <c:ptCount val="1"/>
                <c:pt idx="0">
                  <c:v>石炭等</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household)'!$AA$13:$BE$13</c:f>
              <c:numCache>
                <c:formatCode>#,##0.0_);[Red]\(#,##0.0\)</c:formatCode>
                <c:ptCount val="31"/>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E6C-467E-AB1B-D49E7093164E}"/>
            </c:ext>
          </c:extLst>
        </c:ser>
        <c:ser>
          <c:idx val="1"/>
          <c:order val="1"/>
          <c:tx>
            <c:strRef>
              <c:f>'11.Household (per household)'!$W$14</c:f>
              <c:strCache>
                <c:ptCount val="1"/>
                <c:pt idx="0">
                  <c:v>灯油</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household)'!$AA$14:$BE$14</c:f>
              <c:numCache>
                <c:formatCode>#,##0_);[Red]\(#,##0\)</c:formatCode>
                <c:ptCount val="31"/>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numCache>
            </c:numRef>
          </c:val>
          <c:extLst>
            <c:ext xmlns:c16="http://schemas.microsoft.com/office/drawing/2014/chart" uri="{C3380CC4-5D6E-409C-BE32-E72D297353CC}">
              <c16:uniqueId val="{00000001-DE6C-467E-AB1B-D49E7093164E}"/>
            </c:ext>
          </c:extLst>
        </c:ser>
        <c:ser>
          <c:idx val="2"/>
          <c:order val="2"/>
          <c:tx>
            <c:strRef>
              <c:f>'11.Household (per household)'!$W$15</c:f>
              <c:strCache>
                <c:ptCount val="1"/>
                <c:pt idx="0">
                  <c:v>LPG</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household)'!$AA$15:$BE$15</c:f>
              <c:numCache>
                <c:formatCode>#,##0_);[Red]\(#,##0\)</c:formatCode>
                <c:ptCount val="31"/>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pt idx="30">
                  <c:v>207.26178791102095</c:v>
                </c:pt>
              </c:numCache>
            </c:numRef>
          </c:val>
          <c:extLst>
            <c:ext xmlns:c16="http://schemas.microsoft.com/office/drawing/2014/chart" uri="{C3380CC4-5D6E-409C-BE32-E72D297353CC}">
              <c16:uniqueId val="{00000002-DE6C-467E-AB1B-D49E7093164E}"/>
            </c:ext>
          </c:extLst>
        </c:ser>
        <c:ser>
          <c:idx val="3"/>
          <c:order val="3"/>
          <c:tx>
            <c:strRef>
              <c:f>'11.Household (per household)'!$W$16</c:f>
              <c:strCache>
                <c:ptCount val="1"/>
                <c:pt idx="0">
                  <c:v>都市ガス</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household)'!$AA$16:$BE$16</c:f>
              <c:numCache>
                <c:formatCode>#,##0_);[Red]\(#,##0\)</c:formatCode>
                <c:ptCount val="31"/>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374.83708496101701</c:v>
                </c:pt>
              </c:numCache>
            </c:numRef>
          </c:val>
          <c:extLst>
            <c:ext xmlns:c16="http://schemas.microsoft.com/office/drawing/2014/chart" uri="{C3380CC4-5D6E-409C-BE32-E72D297353CC}">
              <c16:uniqueId val="{00000003-DE6C-467E-AB1B-D49E7093164E}"/>
            </c:ext>
          </c:extLst>
        </c:ser>
        <c:ser>
          <c:idx val="4"/>
          <c:order val="4"/>
          <c:tx>
            <c:strRef>
              <c:f>'11.Household (per household)'!$W$17</c:f>
              <c:strCache>
                <c:ptCount val="1"/>
                <c:pt idx="0">
                  <c:v>電力</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household)'!$AA$17:$BE$17</c:f>
              <c:numCache>
                <c:formatCode>#,##0_);[Red]\(#,##0\)</c:formatCode>
                <c:ptCount val="31"/>
                <c:pt idx="0">
                  <c:v>1685.686822210303</c:v>
                </c:pt>
                <c:pt idx="1">
                  <c:v>1712.036469657108</c:v>
                </c:pt>
                <c:pt idx="2">
                  <c:v>1761.405193793687</c:v>
                </c:pt>
                <c:pt idx="3">
                  <c:v>1672.3864284320609</c:v>
                </c:pt>
                <c:pt idx="4">
                  <c:v>1911.7639053671496</c:v>
                </c:pt>
                <c:pt idx="5">
                  <c:v>1846.2677367099316</c:v>
                </c:pt>
                <c:pt idx="6">
                  <c:v>1786.3052927254187</c:v>
                </c:pt>
                <c:pt idx="7">
                  <c:v>1704.2062012932493</c:v>
                </c:pt>
                <c:pt idx="8">
                  <c:v>1654.4155253302342</c:v>
                </c:pt>
                <c:pt idx="9">
                  <c:v>1763.7421373556476</c:v>
                </c:pt>
                <c:pt idx="10">
                  <c:v>1739.0256621198075</c:v>
                </c:pt>
                <c:pt idx="11">
                  <c:v>1724.4749409201195</c:v>
                </c:pt>
                <c:pt idx="12">
                  <c:v>1867.3436266954805</c:v>
                </c:pt>
                <c:pt idx="13">
                  <c:v>1963.8421643805116</c:v>
                </c:pt>
                <c:pt idx="14">
                  <c:v>1907.4051740631778</c:v>
                </c:pt>
                <c:pt idx="15">
                  <c:v>1957.9555842293178</c:v>
                </c:pt>
                <c:pt idx="16">
                  <c:v>1851.5289255755335</c:v>
                </c:pt>
                <c:pt idx="17">
                  <c:v>2048.9961420753566</c:v>
                </c:pt>
                <c:pt idx="18">
                  <c:v>2005.4324997736958</c:v>
                </c:pt>
                <c:pt idx="19">
                  <c:v>1877.233501660698</c:v>
                </c:pt>
                <c:pt idx="20">
                  <c:v>2122.0150984215238</c:v>
                </c:pt>
                <c:pt idx="21">
                  <c:v>2412.886052079366</c:v>
                </c:pt>
                <c:pt idx="22">
                  <c:v>2678.0664102145993</c:v>
                </c:pt>
                <c:pt idx="23">
                  <c:v>2630.8165036015644</c:v>
                </c:pt>
                <c:pt idx="24">
                  <c:v>2399.8669315652373</c:v>
                </c:pt>
                <c:pt idx="25">
                  <c:v>2304.8819597078491</c:v>
                </c:pt>
                <c:pt idx="26">
                  <c:v>2244.309560331234</c:v>
                </c:pt>
                <c:pt idx="27">
                  <c:v>2193.9192370639744</c:v>
                </c:pt>
                <c:pt idx="28">
                  <c:v>1941.2783952297445</c:v>
                </c:pt>
                <c:pt idx="29">
                  <c:v>1793.2408760355797</c:v>
                </c:pt>
                <c:pt idx="30">
                  <c:v>1859.5476472626451</c:v>
                </c:pt>
              </c:numCache>
            </c:numRef>
          </c:val>
          <c:extLst>
            <c:ext xmlns:c16="http://schemas.microsoft.com/office/drawing/2014/chart" uri="{C3380CC4-5D6E-409C-BE32-E72D297353CC}">
              <c16:uniqueId val="{00000004-DE6C-467E-AB1B-D49E7093164E}"/>
            </c:ext>
          </c:extLst>
        </c:ser>
        <c:ser>
          <c:idx val="5"/>
          <c:order val="5"/>
          <c:tx>
            <c:strRef>
              <c:f>'11.Household (per household)'!$W$18</c:f>
              <c:strCache>
                <c:ptCount val="1"/>
                <c:pt idx="0">
                  <c:v>熱</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household)'!$AA$18:$BE$18</c:f>
              <c:numCache>
                <c:formatCode>#,##0.0_);[Red]\(#,##0.0\)</c:formatCode>
                <c:ptCount val="31"/>
                <c:pt idx="0">
                  <c:v>2.6189383583524193</c:v>
                </c:pt>
                <c:pt idx="1">
                  <c:v>2.3165995541475599</c:v>
                </c:pt>
                <c:pt idx="2">
                  <c:v>2.3487898821670443</c:v>
                </c:pt>
                <c:pt idx="3">
                  <c:v>2.2116722218692395</c:v>
                </c:pt>
                <c:pt idx="4">
                  <c:v>2.0588999027871813</c:v>
                </c:pt>
                <c:pt idx="5">
                  <c:v>1.9486866927203004</c:v>
                </c:pt>
                <c:pt idx="6">
                  <c:v>1.8374556755259834</c:v>
                </c:pt>
                <c:pt idx="7">
                  <c:v>1.6704443943223213</c:v>
                </c:pt>
                <c:pt idx="8">
                  <c:v>1.6062915180603154</c:v>
                </c:pt>
                <c:pt idx="9">
                  <c:v>1.6238890732229871</c:v>
                </c:pt>
                <c:pt idx="10">
                  <c:v>1.5614287659507562</c:v>
                </c:pt>
                <c:pt idx="11">
                  <c:v>1.4513014097838022</c:v>
                </c:pt>
                <c:pt idx="12">
                  <c:v>1.4981446569098826</c:v>
                </c:pt>
                <c:pt idx="13">
                  <c:v>1.5105244995241065</c:v>
                </c:pt>
                <c:pt idx="14">
                  <c:v>1.4454961670470567</c:v>
                </c:pt>
                <c:pt idx="15">
                  <c:v>1.53056477212225</c:v>
                </c:pt>
                <c:pt idx="16">
                  <c:v>1.4322614768609574</c:v>
                </c:pt>
                <c:pt idx="17">
                  <c:v>1.5197245498918153</c:v>
                </c:pt>
                <c:pt idx="18">
                  <c:v>1.442796212759524</c:v>
                </c:pt>
                <c:pt idx="19">
                  <c:v>1.3504827990944281</c:v>
                </c:pt>
                <c:pt idx="20">
                  <c:v>1.3395513049101329</c:v>
                </c:pt>
                <c:pt idx="21">
                  <c:v>1.3688946758324343</c:v>
                </c:pt>
                <c:pt idx="22">
                  <c:v>1.3336981740594112</c:v>
                </c:pt>
                <c:pt idx="23">
                  <c:v>1.2894216357503181</c:v>
                </c:pt>
                <c:pt idx="24">
                  <c:v>1.1853745355307128</c:v>
                </c:pt>
                <c:pt idx="25">
                  <c:v>1.1239146004339193</c:v>
                </c:pt>
                <c:pt idx="26">
                  <c:v>1.1199455925244071</c:v>
                </c:pt>
                <c:pt idx="27">
                  <c:v>1.1041098078312581</c:v>
                </c:pt>
                <c:pt idx="28">
                  <c:v>0.99731665812917647</c:v>
                </c:pt>
                <c:pt idx="29">
                  <c:v>0.91415644289605313</c:v>
                </c:pt>
                <c:pt idx="30">
                  <c:v>0.90809542620924466</c:v>
                </c:pt>
              </c:numCache>
            </c:numRef>
          </c:val>
          <c:extLst>
            <c:ext xmlns:c16="http://schemas.microsoft.com/office/drawing/2014/chart" uri="{C3380CC4-5D6E-409C-BE32-E72D297353CC}">
              <c16:uniqueId val="{00000005-DE6C-467E-AB1B-D49E7093164E}"/>
            </c:ext>
          </c:extLst>
        </c:ser>
        <c:ser>
          <c:idx val="6"/>
          <c:order val="6"/>
          <c:tx>
            <c:strRef>
              <c:f>'11.Household (per household)'!$W$19</c:f>
              <c:strCache>
                <c:ptCount val="1"/>
                <c:pt idx="0">
                  <c:v>ガソリン</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household)'!$AA$19:$BE$19</c:f>
              <c:numCache>
                <c:formatCode>#,##0_);[Red]\(#,##0\)</c:formatCode>
                <c:ptCount val="31"/>
                <c:pt idx="0">
                  <c:v>1020.5644409728579</c:v>
                </c:pt>
                <c:pt idx="1">
                  <c:v>986.32560441920577</c:v>
                </c:pt>
                <c:pt idx="2">
                  <c:v>1109.7453190960061</c:v>
                </c:pt>
                <c:pt idx="3">
                  <c:v>1155.3971475046883</c:v>
                </c:pt>
                <c:pt idx="4">
                  <c:v>1239.4066514344099</c:v>
                </c:pt>
                <c:pt idx="5">
                  <c:v>1219.3567530829996</c:v>
                </c:pt>
                <c:pt idx="6">
                  <c:v>1297.8863378938338</c:v>
                </c:pt>
                <c:pt idx="7">
                  <c:v>1179.533386731048</c:v>
                </c:pt>
                <c:pt idx="8">
                  <c:v>1256.0094026690199</c:v>
                </c:pt>
                <c:pt idx="9">
                  <c:v>1323.3030331615601</c:v>
                </c:pt>
                <c:pt idx="10">
                  <c:v>1371.0330206842468</c:v>
                </c:pt>
                <c:pt idx="11">
                  <c:v>1353.9345569192278</c:v>
                </c:pt>
                <c:pt idx="12">
                  <c:v>1385.514931739873</c:v>
                </c:pt>
                <c:pt idx="13">
                  <c:v>1417.3056482371567</c:v>
                </c:pt>
                <c:pt idx="14">
                  <c:v>1387.1265665482244</c:v>
                </c:pt>
                <c:pt idx="15">
                  <c:v>1351.873563900931</c:v>
                </c:pt>
                <c:pt idx="16">
                  <c:v>1326.6805146240724</c:v>
                </c:pt>
                <c:pt idx="17">
                  <c:v>1304.5821812973277</c:v>
                </c:pt>
                <c:pt idx="18">
                  <c:v>1310.9692223524617</c:v>
                </c:pt>
                <c:pt idx="19">
                  <c:v>1240.5446675003518</c:v>
                </c:pt>
                <c:pt idx="20">
                  <c:v>1228.8578547612135</c:v>
                </c:pt>
                <c:pt idx="21">
                  <c:v>1184.8330113592467</c:v>
                </c:pt>
                <c:pt idx="22">
                  <c:v>1185.8727144332468</c:v>
                </c:pt>
                <c:pt idx="23">
                  <c:v>1131.8163676166719</c:v>
                </c:pt>
                <c:pt idx="24">
                  <c:v>1052.9226948699609</c:v>
                </c:pt>
                <c:pt idx="25">
                  <c:v>1044.5428663717653</c:v>
                </c:pt>
                <c:pt idx="26">
                  <c:v>991.06286839133043</c:v>
                </c:pt>
                <c:pt idx="27">
                  <c:v>1000.1145598693945</c:v>
                </c:pt>
                <c:pt idx="28">
                  <c:v>1013.5071546213163</c:v>
                </c:pt>
                <c:pt idx="29">
                  <c:v>992.22432412879925</c:v>
                </c:pt>
                <c:pt idx="30">
                  <c:v>842.71250841323013</c:v>
                </c:pt>
              </c:numCache>
            </c:numRef>
          </c:val>
          <c:extLst>
            <c:ext xmlns:c16="http://schemas.microsoft.com/office/drawing/2014/chart" uri="{C3380CC4-5D6E-409C-BE32-E72D297353CC}">
              <c16:uniqueId val="{00000006-DE6C-467E-AB1B-D49E7093164E}"/>
            </c:ext>
          </c:extLst>
        </c:ser>
        <c:ser>
          <c:idx val="7"/>
          <c:order val="7"/>
          <c:tx>
            <c:strRef>
              <c:f>'11.Household (per household)'!$W$20</c:f>
              <c:strCache>
                <c:ptCount val="1"/>
                <c:pt idx="0">
                  <c:v>軽油</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household)'!$AA$20:$BE$20</c:f>
              <c:numCache>
                <c:formatCode>#,##0_);[Red]\(#,##0\)</c:formatCode>
                <c:ptCount val="31"/>
                <c:pt idx="0">
                  <c:v>163.80696643851672</c:v>
                </c:pt>
                <c:pt idx="1">
                  <c:v>176.13519902197851</c:v>
                </c:pt>
                <c:pt idx="2">
                  <c:v>213.76164875074565</c:v>
                </c:pt>
                <c:pt idx="3">
                  <c:v>244.9911163968103</c:v>
                </c:pt>
                <c:pt idx="4">
                  <c:v>286.77621469619606</c:v>
                </c:pt>
                <c:pt idx="5">
                  <c:v>293.13769131982218</c:v>
                </c:pt>
                <c:pt idx="6">
                  <c:v>314.00963286931426</c:v>
                </c:pt>
                <c:pt idx="7">
                  <c:v>274.76360948943824</c:v>
                </c:pt>
                <c:pt idx="8">
                  <c:v>276.08577579729069</c:v>
                </c:pt>
                <c:pt idx="9">
                  <c:v>270.71042594198212</c:v>
                </c:pt>
                <c:pt idx="10">
                  <c:v>247.58094856549849</c:v>
                </c:pt>
                <c:pt idx="11">
                  <c:v>228.26502433993889</c:v>
                </c:pt>
                <c:pt idx="12">
                  <c:v>202.28727098355256</c:v>
                </c:pt>
                <c:pt idx="13">
                  <c:v>181.82607351357746</c:v>
                </c:pt>
                <c:pt idx="14">
                  <c:v>165.40951982132211</c:v>
                </c:pt>
                <c:pt idx="15">
                  <c:v>140.58127597717834</c:v>
                </c:pt>
                <c:pt idx="16">
                  <c:v>111.36758411511759</c:v>
                </c:pt>
                <c:pt idx="17" formatCode="#,##0.0_);[Red]\(#,##0.0\)">
                  <c:v>91.99963507426645</c:v>
                </c:pt>
                <c:pt idx="18" formatCode="#,##0.0_);[Red]\(#,##0.0\)">
                  <c:v>76.85136400040227</c:v>
                </c:pt>
                <c:pt idx="19" formatCode="#,##0.0_);[Red]\(#,##0.0\)">
                  <c:v>59.084478777585339</c:v>
                </c:pt>
                <c:pt idx="20" formatCode="#,##0.0_);[Red]\(#,##0.0\)">
                  <c:v>53.987724271647792</c:v>
                </c:pt>
                <c:pt idx="21" formatCode="#,##0.0_);[Red]\(#,##0.0\)">
                  <c:v>50.756937302529671</c:v>
                </c:pt>
                <c:pt idx="22" formatCode="#,##0.0_);[Red]\(#,##0.0\)">
                  <c:v>46.423040795896569</c:v>
                </c:pt>
                <c:pt idx="23" formatCode="#,##0.0_);[Red]\(#,##0.0\)">
                  <c:v>46.370211593157684</c:v>
                </c:pt>
                <c:pt idx="24" formatCode="#,##0.0_);[Red]\(#,##0.0\)">
                  <c:v>43.688240620863738</c:v>
                </c:pt>
                <c:pt idx="25" formatCode="#,##0.0_);[Red]\(#,##0.0\)">
                  <c:v>45.739512838820907</c:v>
                </c:pt>
                <c:pt idx="26" formatCode="#,##0.0_);[Red]\(#,##0.0\)">
                  <c:v>43.833213466825384</c:v>
                </c:pt>
                <c:pt idx="27" formatCode="#,##0.0_);[Red]\(#,##0.0\)">
                  <c:v>46.325493596211174</c:v>
                </c:pt>
                <c:pt idx="28" formatCode="#,##0.0_);[Red]\(#,##0.0\)">
                  <c:v>49.65641169605653</c:v>
                </c:pt>
                <c:pt idx="29" formatCode="#,##0.0_);[Red]\(#,##0.0\)">
                  <c:v>52.547063189778541</c:v>
                </c:pt>
                <c:pt idx="30">
                  <c:v>42.242273388090567</c:v>
                </c:pt>
              </c:numCache>
            </c:numRef>
          </c:val>
          <c:extLst>
            <c:ext xmlns:c16="http://schemas.microsoft.com/office/drawing/2014/chart" uri="{C3380CC4-5D6E-409C-BE32-E72D297353CC}">
              <c16:uniqueId val="{00000007-DE6C-467E-AB1B-D49E7093164E}"/>
            </c:ext>
          </c:extLst>
        </c:ser>
        <c:ser>
          <c:idx val="8"/>
          <c:order val="8"/>
          <c:tx>
            <c:strRef>
              <c:f>'11.Household (per household)'!$W$21</c:f>
              <c:strCache>
                <c:ptCount val="1"/>
                <c:pt idx="0">
                  <c:v>ごみ処理</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household)'!$AA$21:$BE$21</c:f>
              <c:numCache>
                <c:formatCode>#,##0_);[Red]\(#,##0\)</c:formatCode>
                <c:ptCount val="31"/>
                <c:pt idx="0">
                  <c:v>270.61856402501428</c:v>
                </c:pt>
                <c:pt idx="1">
                  <c:v>272.90528348189775</c:v>
                </c:pt>
                <c:pt idx="2">
                  <c:v>273.12281358163716</c:v>
                </c:pt>
                <c:pt idx="3">
                  <c:v>270.20731302173363</c:v>
                </c:pt>
                <c:pt idx="4">
                  <c:v>277.44447678102807</c:v>
                </c:pt>
                <c:pt idx="5">
                  <c:v>280.14921640919164</c:v>
                </c:pt>
                <c:pt idx="6">
                  <c:v>285.35325937103948</c:v>
                </c:pt>
                <c:pt idx="7">
                  <c:v>287.70749176052539</c:v>
                </c:pt>
                <c:pt idx="8">
                  <c:v>286.02831729837249</c:v>
                </c:pt>
                <c:pt idx="9">
                  <c:v>289.52455238333283</c:v>
                </c:pt>
                <c:pt idx="10">
                  <c:v>296.65173956541446</c:v>
                </c:pt>
                <c:pt idx="11">
                  <c:v>298.93299482323698</c:v>
                </c:pt>
                <c:pt idx="12">
                  <c:v>301.15983440765706</c:v>
                </c:pt>
                <c:pt idx="13">
                  <c:v>301.65170195537985</c:v>
                </c:pt>
                <c:pt idx="14">
                  <c:v>283.84531600600963</c:v>
                </c:pt>
                <c:pt idx="15">
                  <c:v>259.11494356799471</c:v>
                </c:pt>
                <c:pt idx="16">
                  <c:v>233.91741613598069</c:v>
                </c:pt>
                <c:pt idx="17">
                  <c:v>225.91298604825272</c:v>
                </c:pt>
                <c:pt idx="18">
                  <c:v>218.27902645180848</c:v>
                </c:pt>
                <c:pt idx="19">
                  <c:v>180.2898879108277</c:v>
                </c:pt>
                <c:pt idx="20">
                  <c:v>173.54632234493766</c:v>
                </c:pt>
                <c:pt idx="21">
                  <c:v>188.28011331953081</c:v>
                </c:pt>
                <c:pt idx="22">
                  <c:v>187.25942228373503</c:v>
                </c:pt>
                <c:pt idx="23">
                  <c:v>173.86698362067972</c:v>
                </c:pt>
                <c:pt idx="24">
                  <c:v>153.35658967129541</c:v>
                </c:pt>
                <c:pt idx="25">
                  <c:v>148.03325244343463</c:v>
                </c:pt>
                <c:pt idx="26">
                  <c:v>146.65752969384241</c:v>
                </c:pt>
                <c:pt idx="27">
                  <c:v>150.97278020305495</c:v>
                </c:pt>
                <c:pt idx="28">
                  <c:v>150.34007829826197</c:v>
                </c:pt>
                <c:pt idx="29">
                  <c:v>156.0182816810628</c:v>
                </c:pt>
                <c:pt idx="30">
                  <c:v>148.49236436861446</c:v>
                </c:pt>
              </c:numCache>
            </c:numRef>
          </c:val>
          <c:extLst>
            <c:ext xmlns:c16="http://schemas.microsoft.com/office/drawing/2014/chart" uri="{C3380CC4-5D6E-409C-BE32-E72D297353CC}">
              <c16:uniqueId val="{00000008-DE6C-467E-AB1B-D49E7093164E}"/>
            </c:ext>
          </c:extLst>
        </c:ser>
        <c:ser>
          <c:idx val="9"/>
          <c:order val="9"/>
          <c:tx>
            <c:strRef>
              <c:f>'11.Household (per household)'!$W$22</c:f>
              <c:strCache>
                <c:ptCount val="1"/>
                <c:pt idx="0">
                  <c:v>水道</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household)'!$AA$22:$BE$22</c:f>
              <c:numCache>
                <c:formatCode>#,##0.0_);[Red]\(#,##0.0\)</c:formatCode>
                <c:ptCount val="31"/>
                <c:pt idx="0">
                  <c:v>50.831391726482387</c:v>
                </c:pt>
                <c:pt idx="1">
                  <c:v>62.753968543481967</c:v>
                </c:pt>
                <c:pt idx="2">
                  <c:v>75.098215628703016</c:v>
                </c:pt>
                <c:pt idx="3">
                  <c:v>79.879116577922687</c:v>
                </c:pt>
                <c:pt idx="4">
                  <c:v>99.506160354130358</c:v>
                </c:pt>
                <c:pt idx="5" formatCode="#,##0_);[Red]\(#,##0\)">
                  <c:v>103.81682321629353</c:v>
                </c:pt>
                <c:pt idx="6">
                  <c:v>96.422412400812831</c:v>
                </c:pt>
                <c:pt idx="7">
                  <c:v>87.62617413718003</c:v>
                </c:pt>
                <c:pt idx="8">
                  <c:v>80.309532971341909</c:v>
                </c:pt>
                <c:pt idx="9">
                  <c:v>76.739882864479924</c:v>
                </c:pt>
                <c:pt idx="10">
                  <c:v>73.331872821653377</c:v>
                </c:pt>
                <c:pt idx="11">
                  <c:v>68.801507308239607</c:v>
                </c:pt>
                <c:pt idx="12">
                  <c:v>70.008590035981214</c:v>
                </c:pt>
                <c:pt idx="13">
                  <c:v>69.811010087655362</c:v>
                </c:pt>
                <c:pt idx="14">
                  <c:v>66.315319745783356</c:v>
                </c:pt>
                <c:pt idx="15">
                  <c:v>63.067240056787924</c:v>
                </c:pt>
                <c:pt idx="16">
                  <c:v>60.824337533172105</c:v>
                </c:pt>
                <c:pt idx="17">
                  <c:v>67.220928115410103</c:v>
                </c:pt>
                <c:pt idx="18">
                  <c:v>78.395805893523189</c:v>
                </c:pt>
                <c:pt idx="19">
                  <c:v>84.079498067353455</c:v>
                </c:pt>
                <c:pt idx="20">
                  <c:v>82.951057975673066</c:v>
                </c:pt>
                <c:pt idx="21">
                  <c:v>89.787830767214302</c:v>
                </c:pt>
                <c:pt idx="22" formatCode="#,##0_);[Red]\(#,##0\)">
                  <c:v>115.61774417305838</c:v>
                </c:pt>
                <c:pt idx="23">
                  <c:v>99.964050699322911</c:v>
                </c:pt>
                <c:pt idx="24">
                  <c:v>100.02029994738929</c:v>
                </c:pt>
                <c:pt idx="25">
                  <c:v>86.262013235143314</c:v>
                </c:pt>
                <c:pt idx="26">
                  <c:v>78.4501778695425</c:v>
                </c:pt>
                <c:pt idx="27">
                  <c:v>79.836664513537983</c:v>
                </c:pt>
                <c:pt idx="28">
                  <c:v>82.787818442822754</c:v>
                </c:pt>
                <c:pt idx="29">
                  <c:v>77.225665450295097</c:v>
                </c:pt>
                <c:pt idx="30">
                  <c:v>71.065551695479044</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household)'!$AA$12:$BE$12</c:f>
              <c:numCache>
                <c:formatCode>#,##0_);[Red]\(#,##0\)</c:formatCode>
                <c:ptCount val="31"/>
                <c:pt idx="0">
                  <c:v>4585.771218448418</c:v>
                </c:pt>
                <c:pt idx="1">
                  <c:v>4609.1796892770199</c:v>
                </c:pt>
                <c:pt idx="2">
                  <c:v>4879.8228429040519</c:v>
                </c:pt>
                <c:pt idx="3">
                  <c:v>4928.3816787447258</c:v>
                </c:pt>
                <c:pt idx="4">
                  <c:v>5259.9845146312537</c:v>
                </c:pt>
                <c:pt idx="5">
                  <c:v>5249.8248282105642</c:v>
                </c:pt>
                <c:pt idx="6">
                  <c:v>5317.708303815235</c:v>
                </c:pt>
                <c:pt idx="7">
                  <c:v>4981.2360174151409</c:v>
                </c:pt>
                <c:pt idx="8">
                  <c:v>4980.9197495439857</c:v>
                </c:pt>
                <c:pt idx="9">
                  <c:v>5172.0583482944085</c:v>
                </c:pt>
                <c:pt idx="10">
                  <c:v>5233.4201081815727</c:v>
                </c:pt>
                <c:pt idx="11">
                  <c:v>5085.3227447225208</c:v>
                </c:pt>
                <c:pt idx="12">
                  <c:v>5275.9193359423034</c:v>
                </c:pt>
                <c:pt idx="13">
                  <c:v>5298.6669089238721</c:v>
                </c:pt>
                <c:pt idx="14">
                  <c:v>5161.3608276877876</c:v>
                </c:pt>
                <c:pt idx="15">
                  <c:v>5151.6714418938491</c:v>
                </c:pt>
                <c:pt idx="16">
                  <c:v>4864.4045479404185</c:v>
                </c:pt>
                <c:pt idx="17">
                  <c:v>4990.1896625495156</c:v>
                </c:pt>
                <c:pt idx="18">
                  <c:v>4858.2901057750723</c:v>
                </c:pt>
                <c:pt idx="19">
                  <c:v>4592.2766116866878</c:v>
                </c:pt>
                <c:pt idx="20">
                  <c:v>4856.6886941095845</c:v>
                </c:pt>
                <c:pt idx="21">
                  <c:v>5082.4121136825406</c:v>
                </c:pt>
                <c:pt idx="22">
                  <c:v>5341.97622886912</c:v>
                </c:pt>
                <c:pt idx="23">
                  <c:v>5162.1725152818071</c:v>
                </c:pt>
                <c:pt idx="24">
                  <c:v>4779.4314585529883</c:v>
                </c:pt>
                <c:pt idx="25">
                  <c:v>4603.2046386424636</c:v>
                </c:pt>
                <c:pt idx="26">
                  <c:v>4474.7202256941391</c:v>
                </c:pt>
                <c:pt idx="27">
                  <c:v>4493.8633493384777</c:v>
                </c:pt>
                <c:pt idx="28">
                  <c:v>4129.7148641774565</c:v>
                </c:pt>
                <c:pt idx="29">
                  <c:v>3975.494417390556</c:v>
                </c:pt>
                <c:pt idx="30">
                  <c:v>3902.9432416044783</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tickLblSkip val="1"/>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 </a:t>
            </a:r>
            <a:r>
              <a:rPr lang="ja-JP" altLang="ja-JP" sz="1600" b="1" i="0" u="none" strike="noStrike" baseline="0">
                <a:latin typeface="+mn-ea"/>
              </a:rPr>
              <a:t>排出量（用途別）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'11.Household (per household)'!$W$41</c:f>
              <c:strCache>
                <c:ptCount val="1"/>
                <c:pt idx="0">
                  <c:v>暖房</c:v>
                </c:pt>
              </c:strCache>
            </c:strRef>
          </c:tx>
          <c:spPr>
            <a:solidFill>
              <a:schemeClr val="accent2">
                <a:lumMod val="75000"/>
              </a:schemeClr>
            </a:solidFill>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household)'!$AA$41:$BE$41</c:f>
              <c:numCache>
                <c:formatCode>#,##0_);[Red]\(#,##0\)</c:formatCode>
                <c:ptCount val="31"/>
                <c:pt idx="0">
                  <c:v>674.80545328625124</c:v>
                </c:pt>
                <c:pt idx="1">
                  <c:v>631.09557095818548</c:v>
                </c:pt>
                <c:pt idx="2">
                  <c:v>654.51610370463482</c:v>
                </c:pt>
                <c:pt idx="3">
                  <c:v>692.47991107769758</c:v>
                </c:pt>
                <c:pt idx="4">
                  <c:v>716.02494420792607</c:v>
                </c:pt>
                <c:pt idx="5">
                  <c:v>755.04261088508736</c:v>
                </c:pt>
                <c:pt idx="6">
                  <c:v>733.95223467818857</c:v>
                </c:pt>
                <c:pt idx="7">
                  <c:v>638.77294684874687</c:v>
                </c:pt>
                <c:pt idx="8">
                  <c:v>674.6934274410753</c:v>
                </c:pt>
                <c:pt idx="9">
                  <c:v>716.27314690362289</c:v>
                </c:pt>
                <c:pt idx="10">
                  <c:v>813.82395712959635</c:v>
                </c:pt>
                <c:pt idx="11">
                  <c:v>669.10218048344166</c:v>
                </c:pt>
                <c:pt idx="12">
                  <c:v>750.83667865498376</c:v>
                </c:pt>
                <c:pt idx="13">
                  <c:v>654.66301416558383</c:v>
                </c:pt>
                <c:pt idx="14">
                  <c:v>700.11022467323744</c:v>
                </c:pt>
                <c:pt idx="15">
                  <c:v>766.27617951880848</c:v>
                </c:pt>
                <c:pt idx="16">
                  <c:v>633.13987062253466</c:v>
                </c:pt>
                <c:pt idx="17">
                  <c:v>678.17481101957742</c:v>
                </c:pt>
                <c:pt idx="18">
                  <c:v>631.65492137774731</c:v>
                </c:pt>
                <c:pt idx="19">
                  <c:v>624.91286178241273</c:v>
                </c:pt>
                <c:pt idx="20">
                  <c:v>786.53503466568509</c:v>
                </c:pt>
                <c:pt idx="21">
                  <c:v>728.79847817391226</c:v>
                </c:pt>
                <c:pt idx="22">
                  <c:v>728.16085396856158</c:v>
                </c:pt>
                <c:pt idx="23">
                  <c:v>687.54450716926578</c:v>
                </c:pt>
                <c:pt idx="24">
                  <c:v>640.22917217387487</c:v>
                </c:pt>
                <c:pt idx="25">
                  <c:v>603.65679548031994</c:v>
                </c:pt>
                <c:pt idx="26">
                  <c:v>621.93446606178452</c:v>
                </c:pt>
                <c:pt idx="27">
                  <c:v>705.79081143579822</c:v>
                </c:pt>
                <c:pt idx="28">
                  <c:v>649.2848383734862</c:v>
                </c:pt>
                <c:pt idx="29">
                  <c:v>598.20229369223796</c:v>
                </c:pt>
                <c:pt idx="30">
                  <c:v>622.12296762677647</c:v>
                </c:pt>
              </c:numCache>
            </c:numRef>
          </c:val>
          <c:extLst>
            <c:ext xmlns:c16="http://schemas.microsoft.com/office/drawing/2014/chart" uri="{C3380CC4-5D6E-409C-BE32-E72D297353CC}">
              <c16:uniqueId val="{00000000-EC67-46AC-8A56-1FD4C1A09225}"/>
            </c:ext>
          </c:extLst>
        </c:ser>
        <c:ser>
          <c:idx val="1"/>
          <c:order val="1"/>
          <c:tx>
            <c:strRef>
              <c:f>'11.Household (per household)'!$W$42</c:f>
              <c:strCache>
                <c:ptCount val="1"/>
                <c:pt idx="0">
                  <c:v>冷房</c:v>
                </c:pt>
              </c:strCache>
            </c:strRef>
          </c:tx>
          <c:spPr>
            <a:solidFill>
              <a:schemeClr val="accent1">
                <a:lumMod val="75000"/>
              </a:schemeClr>
            </a:solidFill>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household)'!$AA$42:$BE$42</c:f>
              <c:numCache>
                <c:formatCode>#,##0.0_);[Red]\(#,##0.0\)</c:formatCode>
                <c:ptCount val="31"/>
                <c:pt idx="0" formatCode="#,##0_);[Red]\(#,##0\)">
                  <c:v>102.01434521304424</c:v>
                </c:pt>
                <c:pt idx="1">
                  <c:v>77.671092638107169</c:v>
                </c:pt>
                <c:pt idx="2">
                  <c:v>86.37657502206018</c:v>
                </c:pt>
                <c:pt idx="3">
                  <c:v>49.952983490731938</c:v>
                </c:pt>
                <c:pt idx="4" formatCode="#,##0_);[Red]\(#,##0\)">
                  <c:v>148.94909957791566</c:v>
                </c:pt>
                <c:pt idx="5" formatCode="#,##0_);[Red]\(#,##0\)">
                  <c:v>112.27445216571813</c:v>
                </c:pt>
                <c:pt idx="6">
                  <c:v>86.621960592996359</c:v>
                </c:pt>
                <c:pt idx="7">
                  <c:v>88.956528411652982</c:v>
                </c:pt>
                <c:pt idx="8">
                  <c:v>97.110162685356684</c:v>
                </c:pt>
                <c:pt idx="9" formatCode="#,##0_);[Red]\(#,##0\)">
                  <c:v>108.64009332798956</c:v>
                </c:pt>
                <c:pt idx="10" formatCode="#,##0_);[Red]\(#,##0\)">
                  <c:v>103.51792991979737</c:v>
                </c:pt>
                <c:pt idx="11">
                  <c:v>96.75820980720448</c:v>
                </c:pt>
                <c:pt idx="12" formatCode="#,##0_);[Red]\(#,##0\)">
                  <c:v>105.61900598359485</c:v>
                </c:pt>
                <c:pt idx="13">
                  <c:v>83.783540773498956</c:v>
                </c:pt>
                <c:pt idx="14" formatCode="#,##0_);[Red]\(#,##0\)">
                  <c:v>118.64517129992009</c:v>
                </c:pt>
                <c:pt idx="15" formatCode="#,##0_);[Red]\(#,##0\)">
                  <c:v>108.57199189807433</c:v>
                </c:pt>
                <c:pt idx="16">
                  <c:v>93.503591596292651</c:v>
                </c:pt>
                <c:pt idx="17" formatCode="#,##0_);[Red]\(#,##0\)">
                  <c:v>115.1551129204524</c:v>
                </c:pt>
                <c:pt idx="18">
                  <c:v>92.420187742931148</c:v>
                </c:pt>
                <c:pt idx="19">
                  <c:v>70.517838792953697</c:v>
                </c:pt>
                <c:pt idx="20" formatCode="#,##0_);[Red]\(#,##0\)">
                  <c:v>127.3745372894133</c:v>
                </c:pt>
                <c:pt idx="21" formatCode="#,##0_);[Red]\(#,##0\)">
                  <c:v>114.55062766212468</c:v>
                </c:pt>
                <c:pt idx="22" formatCode="#,##0_);[Red]\(#,##0\)">
                  <c:v>123.06213263568181</c:v>
                </c:pt>
                <c:pt idx="23" formatCode="#,##0_);[Red]\(#,##0\)">
                  <c:v>132.31215162452614</c:v>
                </c:pt>
                <c:pt idx="24">
                  <c:v>95.021834669563972</c:v>
                </c:pt>
                <c:pt idx="25">
                  <c:v>96.293343956703893</c:v>
                </c:pt>
                <c:pt idx="26" formatCode="#,##0_);[Red]\(#,##0\)">
                  <c:v>100.61257609583261</c:v>
                </c:pt>
                <c:pt idx="27" formatCode="#,##0_);[Red]\(#,##0\)">
                  <c:v>105.88816099001114</c:v>
                </c:pt>
                <c:pt idx="28" formatCode="#,##0_);[Red]\(#,##0\)">
                  <c:v>122.20191137257872</c:v>
                </c:pt>
                <c:pt idx="29" formatCode="#,##0_);[Red]\(#,##0\)">
                  <c:v>96.660835423224739</c:v>
                </c:pt>
                <c:pt idx="30" formatCode="#,##0_);[Red]\(#,##0\)">
                  <c:v>100.23496089999509</c:v>
                </c:pt>
              </c:numCache>
            </c:numRef>
          </c:val>
          <c:extLst>
            <c:ext xmlns:c16="http://schemas.microsoft.com/office/drawing/2014/chart" uri="{C3380CC4-5D6E-409C-BE32-E72D297353CC}">
              <c16:uniqueId val="{00000001-EC67-46AC-8A56-1FD4C1A09225}"/>
            </c:ext>
          </c:extLst>
        </c:ser>
        <c:ser>
          <c:idx val="2"/>
          <c:order val="2"/>
          <c:tx>
            <c:strRef>
              <c:f>'11.Household (per household)'!$W$43</c:f>
              <c:strCache>
                <c:ptCount val="1"/>
                <c:pt idx="0">
                  <c:v>給湯</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household)'!$AA$43:$BE$43</c:f>
              <c:numCache>
                <c:formatCode>#,##0_);[Red]\(#,##0\)</c:formatCode>
                <c:ptCount val="31"/>
                <c:pt idx="0">
                  <c:v>839.07041718244432</c:v>
                </c:pt>
                <c:pt idx="1">
                  <c:v>794.21297894088207</c:v>
                </c:pt>
                <c:pt idx="2">
                  <c:v>836.26346413755221</c:v>
                </c:pt>
                <c:pt idx="3">
                  <c:v>882.72018145387995</c:v>
                </c:pt>
                <c:pt idx="4">
                  <c:v>794.56186482714725</c:v>
                </c:pt>
                <c:pt idx="5">
                  <c:v>821.26055254626601</c:v>
                </c:pt>
                <c:pt idx="6">
                  <c:v>849.15516528775015</c:v>
                </c:pt>
                <c:pt idx="7">
                  <c:v>840.84176456922262</c:v>
                </c:pt>
                <c:pt idx="8">
                  <c:v>754.28763420742075</c:v>
                </c:pt>
                <c:pt idx="9">
                  <c:v>748.57255052534936</c:v>
                </c:pt>
                <c:pt idx="10">
                  <c:v>796.89663781892091</c:v>
                </c:pt>
                <c:pt idx="11">
                  <c:v>773.27805408989173</c:v>
                </c:pt>
                <c:pt idx="12">
                  <c:v>761.4238158383082</c:v>
                </c:pt>
                <c:pt idx="13">
                  <c:v>787.38087274151758</c:v>
                </c:pt>
                <c:pt idx="14">
                  <c:v>745.37841585893932</c:v>
                </c:pt>
                <c:pt idx="15">
                  <c:v>756.8252046401758</c:v>
                </c:pt>
                <c:pt idx="16">
                  <c:v>750.27846613811414</c:v>
                </c:pt>
                <c:pt idx="17">
                  <c:v>739.81317374166827</c:v>
                </c:pt>
                <c:pt idx="18">
                  <c:v>694.52989071655963</c:v>
                </c:pt>
                <c:pt idx="19">
                  <c:v>674.60414773324715</c:v>
                </c:pt>
                <c:pt idx="20">
                  <c:v>684.22861407412768</c:v>
                </c:pt>
                <c:pt idx="21">
                  <c:v>714.93625601453346</c:v>
                </c:pt>
                <c:pt idx="22">
                  <c:v>726.42881147566493</c:v>
                </c:pt>
                <c:pt idx="23">
                  <c:v>691.58293802811602</c:v>
                </c:pt>
                <c:pt idx="24">
                  <c:v>649.86504508715632</c:v>
                </c:pt>
                <c:pt idx="25">
                  <c:v>661.43760422740081</c:v>
                </c:pt>
                <c:pt idx="26">
                  <c:v>653.03929874687822</c:v>
                </c:pt>
                <c:pt idx="27">
                  <c:v>676.77062804180912</c:v>
                </c:pt>
                <c:pt idx="28">
                  <c:v>567.70299112159535</c:v>
                </c:pt>
                <c:pt idx="29">
                  <c:v>563.53973030165173</c:v>
                </c:pt>
                <c:pt idx="30">
                  <c:v>584.89680441300766</c:v>
                </c:pt>
              </c:numCache>
            </c:numRef>
          </c:val>
          <c:extLst>
            <c:ext xmlns:c16="http://schemas.microsoft.com/office/drawing/2014/chart" uri="{C3380CC4-5D6E-409C-BE32-E72D297353CC}">
              <c16:uniqueId val="{00000002-EC67-46AC-8A56-1FD4C1A09225}"/>
            </c:ext>
          </c:extLst>
        </c:ser>
        <c:ser>
          <c:idx val="3"/>
          <c:order val="3"/>
          <c:tx>
            <c:strRef>
              <c:f>'11.Household (per household)'!$W$44</c:f>
              <c:strCache>
                <c:ptCount val="1"/>
                <c:pt idx="0">
                  <c:v>厨房</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household)'!$AA$44:$BE$44</c:f>
              <c:numCache>
                <c:formatCode>#,##0_);[Red]\(#,##0\)</c:formatCode>
                <c:ptCount val="31"/>
                <c:pt idx="0">
                  <c:v>241.22392951731658</c:v>
                </c:pt>
                <c:pt idx="1">
                  <c:v>223.07423761575797</c:v>
                </c:pt>
                <c:pt idx="2">
                  <c:v>222.11230648371054</c:v>
                </c:pt>
                <c:pt idx="3">
                  <c:v>221.03762396083016</c:v>
                </c:pt>
                <c:pt idx="4">
                  <c:v>233.86300135508534</c:v>
                </c:pt>
                <c:pt idx="5">
                  <c:v>227.04699057128332</c:v>
                </c:pt>
                <c:pt idx="6">
                  <c:v>215.3311939507382</c:v>
                </c:pt>
                <c:pt idx="7">
                  <c:v>213.89644406939809</c:v>
                </c:pt>
                <c:pt idx="8">
                  <c:v>235.38039819626323</c:v>
                </c:pt>
                <c:pt idx="9">
                  <c:v>243.85655600212613</c:v>
                </c:pt>
                <c:pt idx="10">
                  <c:v>240.01010165444546</c:v>
                </c:pt>
                <c:pt idx="11">
                  <c:v>220.20391444196579</c:v>
                </c:pt>
                <c:pt idx="12">
                  <c:v>220.56073639070607</c:v>
                </c:pt>
                <c:pt idx="13">
                  <c:v>234.4065606600391</c:v>
                </c:pt>
                <c:pt idx="14">
                  <c:v>224.65055478012539</c:v>
                </c:pt>
                <c:pt idx="15">
                  <c:v>213.8177229251479</c:v>
                </c:pt>
                <c:pt idx="16">
                  <c:v>214.65855060775772</c:v>
                </c:pt>
                <c:pt idx="17">
                  <c:v>218.47331922167783</c:v>
                </c:pt>
                <c:pt idx="18">
                  <c:v>222.12703592981345</c:v>
                </c:pt>
                <c:pt idx="19">
                  <c:v>215.05918547995546</c:v>
                </c:pt>
                <c:pt idx="20">
                  <c:v>223.78578812907253</c:v>
                </c:pt>
                <c:pt idx="21">
                  <c:v>236.76484811420303</c:v>
                </c:pt>
                <c:pt idx="22">
                  <c:v>250.78122444583724</c:v>
                </c:pt>
                <c:pt idx="23">
                  <c:v>252.00602475037996</c:v>
                </c:pt>
                <c:pt idx="24">
                  <c:v>246.83120901363245</c:v>
                </c:pt>
                <c:pt idx="25">
                  <c:v>247.22154646766714</c:v>
                </c:pt>
                <c:pt idx="26">
                  <c:v>244.47485703200397</c:v>
                </c:pt>
                <c:pt idx="27">
                  <c:v>250.9461623945146</c:v>
                </c:pt>
                <c:pt idx="28">
                  <c:v>212.07581061384968</c:v>
                </c:pt>
                <c:pt idx="29">
                  <c:v>219.41709731064623</c:v>
                </c:pt>
                <c:pt idx="30">
                  <c:v>226.41863906585598</c:v>
                </c:pt>
              </c:numCache>
            </c:numRef>
          </c:val>
          <c:extLst>
            <c:ext xmlns:c16="http://schemas.microsoft.com/office/drawing/2014/chart" uri="{C3380CC4-5D6E-409C-BE32-E72D297353CC}">
              <c16:uniqueId val="{00000003-EC67-46AC-8A56-1FD4C1A09225}"/>
            </c:ext>
          </c:extLst>
        </c:ser>
        <c:ser>
          <c:idx val="4"/>
          <c:order val="4"/>
          <c:tx>
            <c:strRef>
              <c:f>'11.Household (per household)'!$W$45</c:f>
              <c:strCache>
                <c:ptCount val="1"/>
                <c:pt idx="0">
                  <c:v>動力他※</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household)'!$AA$45:$BE$45</c:f>
              <c:numCache>
                <c:formatCode>#,##0_);[Red]\(#,##0\)</c:formatCode>
                <c:ptCount val="31"/>
                <c:pt idx="0">
                  <c:v>1222.8357100864912</c:v>
                </c:pt>
                <c:pt idx="1">
                  <c:v>1385.0057536575227</c:v>
                </c:pt>
                <c:pt idx="2">
                  <c:v>1408.8263964990026</c:v>
                </c:pt>
                <c:pt idx="3">
                  <c:v>1331.7162852604313</c:v>
                </c:pt>
                <c:pt idx="4">
                  <c:v>1463.4521013974147</c:v>
                </c:pt>
                <c:pt idx="5">
                  <c:v>1437.7397380139034</c:v>
                </c:pt>
                <c:pt idx="6">
                  <c:v>1438.976106770561</c:v>
                </c:pt>
                <c:pt idx="7">
                  <c:v>1369.1376713979294</c:v>
                </c:pt>
                <c:pt idx="8">
                  <c:v>1321.0150982778453</c:v>
                </c:pt>
                <c:pt idx="9">
                  <c:v>1394.4381071839659</c:v>
                </c:pt>
                <c:pt idx="10">
                  <c:v>1290.5739000219994</c:v>
                </c:pt>
                <c:pt idx="11">
                  <c:v>1376.0463025093748</c:v>
                </c:pt>
                <c:pt idx="12">
                  <c:v>1478.5084719076463</c:v>
                </c:pt>
                <c:pt idx="13">
                  <c:v>1567.8384867894645</c:v>
                </c:pt>
                <c:pt idx="14">
                  <c:v>1469.8797389542262</c:v>
                </c:pt>
                <c:pt idx="15">
                  <c:v>1491.5433194087511</c:v>
                </c:pt>
                <c:pt idx="16">
                  <c:v>1440.0342165673765</c:v>
                </c:pt>
                <c:pt idx="17">
                  <c:v>1548.8575151108821</c:v>
                </c:pt>
                <c:pt idx="18">
                  <c:v>1533.0626513098257</c:v>
                </c:pt>
                <c:pt idx="19">
                  <c:v>1443.1840456420002</c:v>
                </c:pt>
                <c:pt idx="20">
                  <c:v>1495.4217605978138</c:v>
                </c:pt>
                <c:pt idx="21">
                  <c:v>1773.7040109692457</c:v>
                </c:pt>
                <c:pt idx="22">
                  <c:v>1978.3702846574367</c:v>
                </c:pt>
                <c:pt idx="23">
                  <c:v>1946.7092801796871</c:v>
                </c:pt>
                <c:pt idx="24">
                  <c:v>1797.4963724992517</c:v>
                </c:pt>
                <c:pt idx="25">
                  <c:v>1670.0177036212078</c:v>
                </c:pt>
                <c:pt idx="26">
                  <c:v>1594.6552383361</c:v>
                </c:pt>
                <c:pt idx="27">
                  <c:v>1477.2180882941454</c:v>
                </c:pt>
                <c:pt idx="28">
                  <c:v>1282.1578496374891</c:v>
                </c:pt>
                <c:pt idx="29">
                  <c:v>1219.6591262128591</c:v>
                </c:pt>
                <c:pt idx="30">
                  <c:v>1264.757171733429</c:v>
                </c:pt>
              </c:numCache>
            </c:numRef>
          </c:val>
          <c:extLst>
            <c:ext xmlns:c16="http://schemas.microsoft.com/office/drawing/2014/chart" uri="{C3380CC4-5D6E-409C-BE32-E72D297353CC}">
              <c16:uniqueId val="{00000004-EC67-46AC-8A56-1FD4C1A09225}"/>
            </c:ext>
          </c:extLst>
        </c:ser>
        <c:ser>
          <c:idx val="5"/>
          <c:order val="5"/>
          <c:tx>
            <c:strRef>
              <c:f>'11.Household (per household)'!$W$46</c:f>
              <c:strCache>
                <c:ptCount val="1"/>
                <c:pt idx="0">
                  <c:v>自家用乗用車</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household)'!$AA$46:$BE$46</c:f>
              <c:numCache>
                <c:formatCode>#,##0_);[Red]\(#,##0\)</c:formatCode>
                <c:ptCount val="31"/>
                <c:pt idx="0">
                  <c:v>1184.3714074113748</c:v>
                </c:pt>
                <c:pt idx="1">
                  <c:v>1162.4608034411842</c:v>
                </c:pt>
                <c:pt idx="2">
                  <c:v>1323.5069678467519</c:v>
                </c:pt>
                <c:pt idx="3">
                  <c:v>1400.3882639014985</c:v>
                </c:pt>
                <c:pt idx="4">
                  <c:v>1526.1828661306058</c:v>
                </c:pt>
                <c:pt idx="5">
                  <c:v>1512.4944444028217</c:v>
                </c:pt>
                <c:pt idx="6">
                  <c:v>1611.8959707631477</c:v>
                </c:pt>
                <c:pt idx="7">
                  <c:v>1454.2969962204863</c:v>
                </c:pt>
                <c:pt idx="8">
                  <c:v>1532.0951784663107</c:v>
                </c:pt>
                <c:pt idx="9">
                  <c:v>1594.0134591035423</c:v>
                </c:pt>
                <c:pt idx="10">
                  <c:v>1618.6139692497452</c:v>
                </c:pt>
                <c:pt idx="11">
                  <c:v>1582.1995812591667</c:v>
                </c:pt>
                <c:pt idx="12">
                  <c:v>1587.8022027234256</c:v>
                </c:pt>
                <c:pt idx="13">
                  <c:v>1599.1317217507344</c:v>
                </c:pt>
                <c:pt idx="14">
                  <c:v>1552.5360863695466</c:v>
                </c:pt>
                <c:pt idx="15">
                  <c:v>1492.4548398781094</c:v>
                </c:pt>
                <c:pt idx="16">
                  <c:v>1438.0480987391902</c:v>
                </c:pt>
                <c:pt idx="17">
                  <c:v>1396.5818163715944</c:v>
                </c:pt>
                <c:pt idx="18">
                  <c:v>1387.820586352864</c:v>
                </c:pt>
                <c:pt idx="19">
                  <c:v>1299.6291462779373</c:v>
                </c:pt>
                <c:pt idx="20">
                  <c:v>1282.8455790328615</c:v>
                </c:pt>
                <c:pt idx="21">
                  <c:v>1235.5899486617764</c:v>
                </c:pt>
                <c:pt idx="22">
                  <c:v>1232.2957552291432</c:v>
                </c:pt>
                <c:pt idx="23">
                  <c:v>1178.1865792098295</c:v>
                </c:pt>
                <c:pt idx="24">
                  <c:v>1096.6109354908247</c:v>
                </c:pt>
                <c:pt idx="25">
                  <c:v>1090.2823792105862</c:v>
                </c:pt>
                <c:pt idx="26">
                  <c:v>1034.8960818581559</c:v>
                </c:pt>
                <c:pt idx="27">
                  <c:v>1046.4400534656056</c:v>
                </c:pt>
                <c:pt idx="28">
                  <c:v>1063.1635663173729</c:v>
                </c:pt>
                <c:pt idx="29">
                  <c:v>1044.7713873185778</c:v>
                </c:pt>
                <c:pt idx="30">
                  <c:v>884.95478180132079</c:v>
                </c:pt>
              </c:numCache>
            </c:numRef>
          </c:val>
          <c:extLst>
            <c:ext xmlns:c16="http://schemas.microsoft.com/office/drawing/2014/chart" uri="{C3380CC4-5D6E-409C-BE32-E72D297353CC}">
              <c16:uniqueId val="{00000005-EC67-46AC-8A56-1FD4C1A09225}"/>
            </c:ext>
          </c:extLst>
        </c:ser>
        <c:ser>
          <c:idx val="6"/>
          <c:order val="6"/>
          <c:tx>
            <c:strRef>
              <c:f>'11.Household (per household)'!$W$47</c:f>
              <c:strCache>
                <c:ptCount val="1"/>
                <c:pt idx="0">
                  <c:v>ごみ処理</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household)'!$AA$47:$BE$47</c:f>
              <c:numCache>
                <c:formatCode>#,##0_);[Red]\(#,##0\)</c:formatCode>
                <c:ptCount val="31"/>
                <c:pt idx="0">
                  <c:v>270.61856402501428</c:v>
                </c:pt>
                <c:pt idx="1">
                  <c:v>272.90528348189775</c:v>
                </c:pt>
                <c:pt idx="2">
                  <c:v>273.12281358163716</c:v>
                </c:pt>
                <c:pt idx="3">
                  <c:v>270.20731302173363</c:v>
                </c:pt>
                <c:pt idx="4">
                  <c:v>277.44447678102807</c:v>
                </c:pt>
                <c:pt idx="5">
                  <c:v>280.14921640919164</c:v>
                </c:pt>
                <c:pt idx="6">
                  <c:v>285.35325937103948</c:v>
                </c:pt>
                <c:pt idx="7">
                  <c:v>287.70749176052539</c:v>
                </c:pt>
                <c:pt idx="8">
                  <c:v>286.02831729837249</c:v>
                </c:pt>
                <c:pt idx="9">
                  <c:v>289.52455238333283</c:v>
                </c:pt>
                <c:pt idx="10">
                  <c:v>296.65173956541446</c:v>
                </c:pt>
                <c:pt idx="11">
                  <c:v>298.93299482323698</c:v>
                </c:pt>
                <c:pt idx="12">
                  <c:v>301.15983440765706</c:v>
                </c:pt>
                <c:pt idx="13">
                  <c:v>301.65170195537985</c:v>
                </c:pt>
                <c:pt idx="14">
                  <c:v>283.84531600600963</c:v>
                </c:pt>
                <c:pt idx="15">
                  <c:v>259.11494356799471</c:v>
                </c:pt>
                <c:pt idx="16">
                  <c:v>233.91741613598069</c:v>
                </c:pt>
                <c:pt idx="17">
                  <c:v>225.91298604825272</c:v>
                </c:pt>
                <c:pt idx="18">
                  <c:v>218.27902645180848</c:v>
                </c:pt>
                <c:pt idx="19">
                  <c:v>180.2898879108277</c:v>
                </c:pt>
                <c:pt idx="20">
                  <c:v>173.54632234493766</c:v>
                </c:pt>
                <c:pt idx="21">
                  <c:v>188.28011331953081</c:v>
                </c:pt>
                <c:pt idx="22">
                  <c:v>187.25942228373503</c:v>
                </c:pt>
                <c:pt idx="23">
                  <c:v>173.86698362067972</c:v>
                </c:pt>
                <c:pt idx="24">
                  <c:v>153.35658967129541</c:v>
                </c:pt>
                <c:pt idx="25">
                  <c:v>148.03325244343463</c:v>
                </c:pt>
                <c:pt idx="26">
                  <c:v>146.65752969384241</c:v>
                </c:pt>
                <c:pt idx="27">
                  <c:v>150.97278020305495</c:v>
                </c:pt>
                <c:pt idx="28">
                  <c:v>150.34007829826197</c:v>
                </c:pt>
                <c:pt idx="29">
                  <c:v>156.0182816810628</c:v>
                </c:pt>
                <c:pt idx="30">
                  <c:v>148.49236436861446</c:v>
                </c:pt>
              </c:numCache>
            </c:numRef>
          </c:val>
          <c:extLst>
            <c:ext xmlns:c16="http://schemas.microsoft.com/office/drawing/2014/chart" uri="{C3380CC4-5D6E-409C-BE32-E72D297353CC}">
              <c16:uniqueId val="{00000006-EC67-46AC-8A56-1FD4C1A09225}"/>
            </c:ext>
          </c:extLst>
        </c:ser>
        <c:ser>
          <c:idx val="7"/>
          <c:order val="7"/>
          <c:tx>
            <c:strRef>
              <c:f>'11.Household (per household)'!$W$48</c:f>
              <c:strCache>
                <c:ptCount val="1"/>
                <c:pt idx="0">
                  <c:v>水道</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household)'!$AA$48:$BE$48</c:f>
              <c:numCache>
                <c:formatCode>#,##0.0_);[Red]\(#,##0.0\)</c:formatCode>
                <c:ptCount val="31"/>
                <c:pt idx="0">
                  <c:v>50.831391726482387</c:v>
                </c:pt>
                <c:pt idx="1">
                  <c:v>62.753968543481967</c:v>
                </c:pt>
                <c:pt idx="2">
                  <c:v>75.098215628703016</c:v>
                </c:pt>
                <c:pt idx="3">
                  <c:v>79.879116577922687</c:v>
                </c:pt>
                <c:pt idx="4" formatCode="#,##0_);[Red]\(#,##0\)">
                  <c:v>99.506160354130358</c:v>
                </c:pt>
                <c:pt idx="5" formatCode="#,##0_);[Red]\(#,##0\)">
                  <c:v>103.81682321629353</c:v>
                </c:pt>
                <c:pt idx="6">
                  <c:v>96.422412400812831</c:v>
                </c:pt>
                <c:pt idx="7">
                  <c:v>87.62617413718003</c:v>
                </c:pt>
                <c:pt idx="8">
                  <c:v>80.309532971341909</c:v>
                </c:pt>
                <c:pt idx="9">
                  <c:v>76.739882864479924</c:v>
                </c:pt>
                <c:pt idx="10">
                  <c:v>73.331872821653377</c:v>
                </c:pt>
                <c:pt idx="11">
                  <c:v>68.801507308239607</c:v>
                </c:pt>
                <c:pt idx="12">
                  <c:v>70.008590035981214</c:v>
                </c:pt>
                <c:pt idx="13">
                  <c:v>69.811010087655362</c:v>
                </c:pt>
                <c:pt idx="14">
                  <c:v>66.315319745783356</c:v>
                </c:pt>
                <c:pt idx="15">
                  <c:v>63.067240056787924</c:v>
                </c:pt>
                <c:pt idx="16">
                  <c:v>60.824337533172105</c:v>
                </c:pt>
                <c:pt idx="17">
                  <c:v>67.220928115410103</c:v>
                </c:pt>
                <c:pt idx="18">
                  <c:v>78.395805893523189</c:v>
                </c:pt>
                <c:pt idx="19">
                  <c:v>84.079498067353455</c:v>
                </c:pt>
                <c:pt idx="20">
                  <c:v>82.951057975673066</c:v>
                </c:pt>
                <c:pt idx="21">
                  <c:v>89.787830767214302</c:v>
                </c:pt>
                <c:pt idx="22" formatCode="#,##0_);[Red]\(#,##0\)">
                  <c:v>115.61774417305838</c:v>
                </c:pt>
                <c:pt idx="23">
                  <c:v>99.964050699322911</c:v>
                </c:pt>
                <c:pt idx="24">
                  <c:v>100.02029994738929</c:v>
                </c:pt>
                <c:pt idx="25">
                  <c:v>86.262013235143314</c:v>
                </c:pt>
                <c:pt idx="26">
                  <c:v>78.4501778695425</c:v>
                </c:pt>
                <c:pt idx="27">
                  <c:v>79.836664513537983</c:v>
                </c:pt>
                <c:pt idx="28">
                  <c:v>82.787818442822754</c:v>
                </c:pt>
                <c:pt idx="29">
                  <c:v>77.225665450295097</c:v>
                </c:pt>
                <c:pt idx="30" formatCode="#,##0_);[Red]\(#,##0\)">
                  <c:v>71.065551695479044</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household)'!$AA$39:$BB$39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'11.Household (per household)'!$AA$40:$BE$40</c:f>
              <c:numCache>
                <c:formatCode>#,##0_);[Red]\(#,##0\)</c:formatCode>
                <c:ptCount val="31"/>
                <c:pt idx="0">
                  <c:v>4585.7712184484189</c:v>
                </c:pt>
                <c:pt idx="1">
                  <c:v>4609.179689277019</c:v>
                </c:pt>
                <c:pt idx="2">
                  <c:v>4879.8228429040519</c:v>
                </c:pt>
                <c:pt idx="3">
                  <c:v>4928.3816787447258</c:v>
                </c:pt>
                <c:pt idx="4">
                  <c:v>5259.9845146312537</c:v>
                </c:pt>
                <c:pt idx="5">
                  <c:v>5249.8248282105651</c:v>
                </c:pt>
                <c:pt idx="6">
                  <c:v>5317.7083038152341</c:v>
                </c:pt>
                <c:pt idx="7">
                  <c:v>4981.2360174151409</c:v>
                </c:pt>
                <c:pt idx="8">
                  <c:v>4980.9197495439857</c:v>
                </c:pt>
                <c:pt idx="9">
                  <c:v>5172.0583482944085</c:v>
                </c:pt>
                <c:pt idx="10">
                  <c:v>5233.4201081815727</c:v>
                </c:pt>
                <c:pt idx="11">
                  <c:v>5085.3227447225217</c:v>
                </c:pt>
                <c:pt idx="12">
                  <c:v>5275.9193359423025</c:v>
                </c:pt>
                <c:pt idx="13">
                  <c:v>5298.666908923874</c:v>
                </c:pt>
                <c:pt idx="14">
                  <c:v>5161.3608276877885</c:v>
                </c:pt>
                <c:pt idx="15">
                  <c:v>5151.6714418938491</c:v>
                </c:pt>
                <c:pt idx="16">
                  <c:v>4864.4045479404185</c:v>
                </c:pt>
                <c:pt idx="17">
                  <c:v>4990.1896625495147</c:v>
                </c:pt>
                <c:pt idx="18">
                  <c:v>4858.2901057750723</c:v>
                </c:pt>
                <c:pt idx="19">
                  <c:v>4592.2766116866878</c:v>
                </c:pt>
                <c:pt idx="20">
                  <c:v>4856.6886941095854</c:v>
                </c:pt>
                <c:pt idx="21">
                  <c:v>5082.4121136825406</c:v>
                </c:pt>
                <c:pt idx="22">
                  <c:v>5341.97622886912</c:v>
                </c:pt>
                <c:pt idx="23">
                  <c:v>5162.1725152818071</c:v>
                </c:pt>
                <c:pt idx="24">
                  <c:v>4779.4314585529892</c:v>
                </c:pt>
                <c:pt idx="25">
                  <c:v>4603.2046386424636</c:v>
                </c:pt>
                <c:pt idx="26">
                  <c:v>4474.72022569414</c:v>
                </c:pt>
                <c:pt idx="27">
                  <c:v>4493.8633493384768</c:v>
                </c:pt>
                <c:pt idx="28">
                  <c:v>4129.7148641774565</c:v>
                </c:pt>
                <c:pt idx="29">
                  <c:v>3975.494417390556</c:v>
                </c:pt>
                <c:pt idx="30">
                  <c:v>3902.9432416044779</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tickLblSkip val="1"/>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17542251653"/>
          <c:y val="0.35657783517801034"/>
          <c:w val="0.15008415614714846"/>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93607232833658"/>
          <c:y val="0.17150990598728297"/>
          <c:w val="0.57381077155682081"/>
          <c:h val="0.53825318784006138"/>
        </c:manualLayout>
      </c:layout>
      <c:doughnutChart>
        <c:varyColors val="1"/>
        <c:ser>
          <c:idx val="1"/>
          <c:order val="0"/>
          <c:tx>
            <c:strRef>
              <c:f>'リンク切公表時非表示（グラフの添え物）'!$CA$75</c:f>
              <c:strCache>
                <c:ptCount val="1"/>
                <c:pt idx="0">
                  <c:v>Household CO2 emissions</c:v>
                </c:pt>
              </c:strCache>
            </c:strRef>
          </c:tx>
          <c:spPr>
            <a:noFill/>
            <a:ln>
              <a:noFill/>
            </a:ln>
          </c:spPr>
          <c:dLbls>
            <c:dLbl>
              <c:idx val="0"/>
              <c:layout>
                <c:manualLayout>
                  <c:x val="8.9602588386088908E-2"/>
                  <c:y val="-3.2800544751454788E-2"/>
                </c:manualLayout>
              </c:layout>
              <c:tx>
                <c:rich>
                  <a:bodyPr wrap="square" lIns="38100" tIns="19050" rIns="38100" bIns="19050" anchor="ctr" anchorCtr="0">
                    <a:noAutofit/>
                  </a:bodyPr>
                  <a:lstStyle/>
                  <a:p>
                    <a:pPr algn="l">
                      <a:defRPr/>
                    </a:pPr>
                    <a:fld id="{A8FF9F32-2A30-4B22-AC9B-128CC8A34D8F}"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199590095330522"/>
                  <c:y val="7.9096455728542583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'リンク切公表時非表示（グラフの添え物）'!$CA$76:$CA$77</c:f>
              <c:numCache>
                <c:formatCode>"(FY"0000")"</c:formatCode>
                <c:ptCount val="2"/>
                <c:pt idx="0" formatCode="#,##0_ ">
                  <c:v>3900</c:v>
                </c:pt>
                <c:pt idx="1">
                  <c:v>2020</c:v>
                </c:pt>
              </c:numCache>
            </c:numRef>
          </c:val>
          <c:extLst>
            <c:ext xmlns:c16="http://schemas.microsoft.com/office/drawing/2014/chart" uri="{C3380CC4-5D6E-409C-BE32-E72D297353CC}">
              <c16:uniqueId val="{00000002-847A-4E7B-89FD-A359486C853B}"/>
            </c:ext>
          </c:extLst>
        </c:ser>
        <c:ser>
          <c:idx val="0"/>
          <c:order val="1"/>
          <c:tx>
            <c:strRef>
              <c:f>'11.Household (per household)'!$BE$25</c:f>
              <c:strCache>
                <c:ptCount val="1"/>
                <c:pt idx="0">
                  <c:v>2020</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2.061996102396103E-2"/>
                  <c:y val="4.71787152718687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860891474301399"/>
                      <c:h val="6.3914030657680712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350300586774181"/>
                  <c:y val="2.62173616235113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0.24837443586507818"/>
                  <c:y val="-4.53985517683093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7671260548939"/>
                      <c:h val="6.5649728025658466E-2"/>
                    </c:manualLayout>
                  </c15:layout>
                </c:ext>
                <c:ext xmlns:c16="http://schemas.microsoft.com/office/drawing/2014/chart" uri="{C3380CC4-5D6E-409C-BE32-E72D297353CC}">
                  <c16:uniqueId val="{0000000A-847A-4E7B-89FD-A359486C853B}"/>
                </c:ext>
              </c:extLst>
            </c:dLbl>
            <c:dLbl>
              <c:idx val="8"/>
              <c:layout>
                <c:manualLayout>
                  <c:x val="-0.1752407847070222"/>
                  <c:y val="-0.1264388306039881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1.4874614747720331E-2"/>
                  <c:y val="-0.108691120640741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'11.Household (per household)'!$BE$27:$BE$36</c:f>
              <c:numCache>
                <c:formatCode>0.0%</c:formatCode>
                <c:ptCount val="10"/>
                <c:pt idx="0">
                  <c:v>0</c:v>
                </c:pt>
                <c:pt idx="1">
                  <c:v>9.1181425439298247E-2</c:v>
                </c:pt>
                <c:pt idx="2">
                  <c:v>5.3103971818410756E-2</c:v>
                </c:pt>
                <c:pt idx="3">
                  <c:v>9.6039594162000558E-2</c:v>
                </c:pt>
                <c:pt idx="4">
                  <c:v>0.47644752489359682</c:v>
                </c:pt>
                <c:pt idx="5" formatCode="0.00%">
                  <c:v>2.3266939076365653E-4</c:v>
                </c:pt>
                <c:pt idx="6">
                  <c:v>0.21591718255856462</c:v>
                </c:pt>
                <c:pt idx="7">
                  <c:v>1.0823184139035802E-2</c:v>
                </c:pt>
                <c:pt idx="8">
                  <c:v>3.8046252578238897E-2</c:v>
                </c:pt>
                <c:pt idx="9">
                  <c:v>1.820819502009063E-2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557249056581831"/>
          <c:y val="0.14280795816553463"/>
          <c:w val="0.60766322497802794"/>
          <c:h val="0.52529124497399426"/>
        </c:manualLayout>
      </c:layout>
      <c:doughnutChart>
        <c:varyColors val="1"/>
        <c:ser>
          <c:idx val="1"/>
          <c:order val="0"/>
          <c:tx>
            <c:strRef>
              <c:f>'リンク切公表時非表示（グラフの添え物）'!$CA$75</c:f>
              <c:strCache>
                <c:ptCount val="1"/>
                <c:pt idx="0">
                  <c:v>Household CO2 emissions</c:v>
                </c:pt>
              </c:strCache>
            </c:strRef>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57736458871408"/>
                  <c:y val="-4.5188960308035576E-2"/>
                </c:manualLayout>
              </c:layout>
              <c:tx>
                <c:rich>
                  <a:bodyPr wrap="square" lIns="38100" tIns="19050" rIns="38100" bIns="19050" anchor="ctr" anchorCtr="0">
                    <a:noAutofit/>
                  </a:bodyPr>
                  <a:lstStyle/>
                  <a:p>
                    <a:pPr algn="l">
                      <a:defRPr/>
                    </a:pPr>
                    <a:fld id="{939167D4-421E-412B-92B5-46DDCC18BCB2}"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5447036113041221"/>
                  <c:y val="6.6191412337337829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'リンク切公表時非表示（グラフの添え物）'!$CA$76:$CA$77</c:f>
              <c:numCache>
                <c:formatCode>"(FY"0000")"</c:formatCode>
                <c:ptCount val="2"/>
                <c:pt idx="0" formatCode="#,##0_ ">
                  <c:v>3900</c:v>
                </c:pt>
                <c:pt idx="1">
                  <c:v>2020</c:v>
                </c:pt>
              </c:numCache>
            </c:numRef>
          </c:val>
          <c:extLst>
            <c:ext xmlns:c16="http://schemas.microsoft.com/office/drawing/2014/chart" uri="{C3380CC4-5D6E-409C-BE32-E72D297353CC}">
              <c16:uniqueId val="{00000004-C925-4D9D-99A8-353077A35066}"/>
            </c:ext>
          </c:extLst>
        </c:ser>
        <c:ser>
          <c:idx val="0"/>
          <c:order val="1"/>
          <c:tx>
            <c:strRef>
              <c:f>'11.Household (per household)'!$BE$51</c:f>
              <c:strCache>
                <c:ptCount val="1"/>
                <c:pt idx="0">
                  <c:v>2020</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C925-4D9D-99A8-353077A35066}"/>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C925-4D9D-99A8-353077A35066}"/>
              </c:ext>
            </c:extLst>
          </c:dPt>
          <c:dLbls>
            <c:dLbl>
              <c:idx val="0"/>
              <c:layout>
                <c:manualLayout>
                  <c:x val="2.5972222649115243E-3"/>
                  <c:y val="4.40966255937974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3036632552981789"/>
                  <c:y val="-7.59874552244162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0.20940952703172488"/>
                  <c:y val="-0.1014871352782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597788289108296"/>
                      <c:h val="0.11105954342477858"/>
                    </c:manualLayout>
                  </c15:layout>
                </c:ext>
                <c:ext xmlns:c16="http://schemas.microsoft.com/office/drawing/2014/chart" uri="{C3380CC4-5D6E-409C-BE32-E72D297353CC}">
                  <c16:uniqueId val="{0000000A-C925-4D9D-99A8-353077A35066}"/>
                </c:ext>
              </c:extLst>
            </c:dLbl>
            <c:dLbl>
              <c:idx val="7"/>
              <c:layout>
                <c:manualLayout>
                  <c:x val="2.5641259281078081E-3"/>
                  <c:y val="-0.119880354280429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9786888595186"/>
                      <c:h val="0.1251202301622508"/>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'11.Household (per household)'!$BE$53:$BE$60</c:f>
              <c:numCache>
                <c:formatCode>0.0%</c:formatCode>
                <c:ptCount val="8"/>
                <c:pt idx="0">
                  <c:v>0.15939841527672977</c:v>
                </c:pt>
                <c:pt idx="1">
                  <c:v>2.5681890484984111E-2</c:v>
                </c:pt>
                <c:pt idx="2">
                  <c:v>0.14986044331317508</c:v>
                </c:pt>
                <c:pt idx="3">
                  <c:v>5.8012280745537194E-2</c:v>
                </c:pt>
                <c:pt idx="4">
                  <c:v>0.32405215588364394</c:v>
                </c:pt>
                <c:pt idx="5">
                  <c:v>0.22674036669760045</c:v>
                </c:pt>
                <c:pt idx="6">
                  <c:v>3.8046252578238897E-2</c:v>
                </c:pt>
                <c:pt idx="7">
                  <c:v>1.820819502009063E-2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'11.Household (per household)'!$Z$13</c:f>
              <c:strCache>
                <c:ptCount val="1"/>
                <c:pt idx="0">
                  <c:v>Coal</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household)'!$AA$13:$BE$13</c:f>
              <c:numCache>
                <c:formatCode>#,##0.0_);[Red]\(#,##0.0\)</c:formatCode>
                <c:ptCount val="31"/>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CD23-44FA-9CA9-480082ECB31B}"/>
            </c:ext>
          </c:extLst>
        </c:ser>
        <c:ser>
          <c:idx val="1"/>
          <c:order val="1"/>
          <c:tx>
            <c:strRef>
              <c:f>'11.Household (per household)'!$Z$14</c:f>
              <c:strCache>
                <c:ptCount val="1"/>
                <c:pt idx="0">
                  <c:v>Kerosene</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household)'!$AA$14:$BE$14</c:f>
              <c:numCache>
                <c:formatCode>#,##0_);[Red]\(#,##0\)</c:formatCode>
                <c:ptCount val="31"/>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numCache>
            </c:numRef>
          </c:val>
          <c:extLst>
            <c:ext xmlns:c16="http://schemas.microsoft.com/office/drawing/2014/chart" uri="{C3380CC4-5D6E-409C-BE32-E72D297353CC}">
              <c16:uniqueId val="{00000001-CD23-44FA-9CA9-480082ECB31B}"/>
            </c:ext>
          </c:extLst>
        </c:ser>
        <c:ser>
          <c:idx val="2"/>
          <c:order val="2"/>
          <c:tx>
            <c:strRef>
              <c:f>'11.Household (per household)'!$Z$15</c:f>
              <c:strCache>
                <c:ptCount val="1"/>
                <c:pt idx="0">
                  <c:v>LPG</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household)'!$AA$15:$BE$15</c:f>
              <c:numCache>
                <c:formatCode>#,##0_);[Red]\(#,##0\)</c:formatCode>
                <c:ptCount val="31"/>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pt idx="30">
                  <c:v>207.26178791102095</c:v>
                </c:pt>
              </c:numCache>
            </c:numRef>
          </c:val>
          <c:extLst>
            <c:ext xmlns:c16="http://schemas.microsoft.com/office/drawing/2014/chart" uri="{C3380CC4-5D6E-409C-BE32-E72D297353CC}">
              <c16:uniqueId val="{00000002-CD23-44FA-9CA9-480082ECB31B}"/>
            </c:ext>
          </c:extLst>
        </c:ser>
        <c:ser>
          <c:idx val="3"/>
          <c:order val="3"/>
          <c:tx>
            <c:strRef>
              <c:f>'11.Household (per household)'!$Z$16</c:f>
              <c:strCache>
                <c:ptCount val="1"/>
                <c:pt idx="0">
                  <c:v>City Gas</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household)'!$AA$16:$BE$16</c:f>
              <c:numCache>
                <c:formatCode>#,##0_);[Red]\(#,##0\)</c:formatCode>
                <c:ptCount val="31"/>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374.83708496101701</c:v>
                </c:pt>
              </c:numCache>
            </c:numRef>
          </c:val>
          <c:extLst>
            <c:ext xmlns:c16="http://schemas.microsoft.com/office/drawing/2014/chart" uri="{C3380CC4-5D6E-409C-BE32-E72D297353CC}">
              <c16:uniqueId val="{00000003-CD23-44FA-9CA9-480082ECB31B}"/>
            </c:ext>
          </c:extLst>
        </c:ser>
        <c:ser>
          <c:idx val="4"/>
          <c:order val="4"/>
          <c:tx>
            <c:strRef>
              <c:f>'11.Household (per household)'!$Z$17</c:f>
              <c:strCache>
                <c:ptCount val="1"/>
                <c:pt idx="0">
                  <c:v>Electricity</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household)'!$AA$17:$BE$17</c:f>
              <c:numCache>
                <c:formatCode>#,##0_);[Red]\(#,##0\)</c:formatCode>
                <c:ptCount val="31"/>
                <c:pt idx="0">
                  <c:v>1685.686822210303</c:v>
                </c:pt>
                <c:pt idx="1">
                  <c:v>1712.036469657108</c:v>
                </c:pt>
                <c:pt idx="2">
                  <c:v>1761.405193793687</c:v>
                </c:pt>
                <c:pt idx="3">
                  <c:v>1672.3864284320609</c:v>
                </c:pt>
                <c:pt idx="4">
                  <c:v>1911.7639053671496</c:v>
                </c:pt>
                <c:pt idx="5">
                  <c:v>1846.2677367099316</c:v>
                </c:pt>
                <c:pt idx="6">
                  <c:v>1786.3052927254187</c:v>
                </c:pt>
                <c:pt idx="7">
                  <c:v>1704.2062012932493</c:v>
                </c:pt>
                <c:pt idx="8">
                  <c:v>1654.4155253302342</c:v>
                </c:pt>
                <c:pt idx="9">
                  <c:v>1763.7421373556476</c:v>
                </c:pt>
                <c:pt idx="10">
                  <c:v>1739.0256621198075</c:v>
                </c:pt>
                <c:pt idx="11">
                  <c:v>1724.4749409201195</c:v>
                </c:pt>
                <c:pt idx="12">
                  <c:v>1867.3436266954805</c:v>
                </c:pt>
                <c:pt idx="13">
                  <c:v>1963.8421643805116</c:v>
                </c:pt>
                <c:pt idx="14">
                  <c:v>1907.4051740631778</c:v>
                </c:pt>
                <c:pt idx="15">
                  <c:v>1957.9555842293178</c:v>
                </c:pt>
                <c:pt idx="16">
                  <c:v>1851.5289255755335</c:v>
                </c:pt>
                <c:pt idx="17">
                  <c:v>2048.9961420753566</c:v>
                </c:pt>
                <c:pt idx="18">
                  <c:v>2005.4324997736958</c:v>
                </c:pt>
                <c:pt idx="19">
                  <c:v>1877.233501660698</c:v>
                </c:pt>
                <c:pt idx="20">
                  <c:v>2122.0150984215238</c:v>
                </c:pt>
                <c:pt idx="21">
                  <c:v>2412.886052079366</c:v>
                </c:pt>
                <c:pt idx="22">
                  <c:v>2678.0664102145993</c:v>
                </c:pt>
                <c:pt idx="23">
                  <c:v>2630.8165036015644</c:v>
                </c:pt>
                <c:pt idx="24">
                  <c:v>2399.8669315652373</c:v>
                </c:pt>
                <c:pt idx="25">
                  <c:v>2304.8819597078491</c:v>
                </c:pt>
                <c:pt idx="26">
                  <c:v>2244.309560331234</c:v>
                </c:pt>
                <c:pt idx="27">
                  <c:v>2193.9192370639744</c:v>
                </c:pt>
                <c:pt idx="28">
                  <c:v>1941.2783952297445</c:v>
                </c:pt>
                <c:pt idx="29">
                  <c:v>1793.2408760355797</c:v>
                </c:pt>
                <c:pt idx="30">
                  <c:v>1859.5476472626451</c:v>
                </c:pt>
              </c:numCache>
            </c:numRef>
          </c:val>
          <c:extLst>
            <c:ext xmlns:c16="http://schemas.microsoft.com/office/drawing/2014/chart" uri="{C3380CC4-5D6E-409C-BE32-E72D297353CC}">
              <c16:uniqueId val="{00000004-CD23-44FA-9CA9-480082ECB31B}"/>
            </c:ext>
          </c:extLst>
        </c:ser>
        <c:ser>
          <c:idx val="5"/>
          <c:order val="5"/>
          <c:tx>
            <c:strRef>
              <c:f>'11.Household (per household)'!$Z$18</c:f>
              <c:strCache>
                <c:ptCount val="1"/>
                <c:pt idx="0">
                  <c:v>Heat</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household)'!$AA$18:$BE$18</c:f>
              <c:numCache>
                <c:formatCode>#,##0.0_);[Red]\(#,##0.0\)</c:formatCode>
                <c:ptCount val="31"/>
                <c:pt idx="0">
                  <c:v>2.6189383583524193</c:v>
                </c:pt>
                <c:pt idx="1">
                  <c:v>2.3165995541475599</c:v>
                </c:pt>
                <c:pt idx="2">
                  <c:v>2.3487898821670443</c:v>
                </c:pt>
                <c:pt idx="3">
                  <c:v>2.2116722218692395</c:v>
                </c:pt>
                <c:pt idx="4">
                  <c:v>2.0588999027871813</c:v>
                </c:pt>
                <c:pt idx="5">
                  <c:v>1.9486866927203004</c:v>
                </c:pt>
                <c:pt idx="6">
                  <c:v>1.8374556755259834</c:v>
                </c:pt>
                <c:pt idx="7">
                  <c:v>1.6704443943223213</c:v>
                </c:pt>
                <c:pt idx="8">
                  <c:v>1.6062915180603154</c:v>
                </c:pt>
                <c:pt idx="9">
                  <c:v>1.6238890732229871</c:v>
                </c:pt>
                <c:pt idx="10">
                  <c:v>1.5614287659507562</c:v>
                </c:pt>
                <c:pt idx="11">
                  <c:v>1.4513014097838022</c:v>
                </c:pt>
                <c:pt idx="12">
                  <c:v>1.4981446569098826</c:v>
                </c:pt>
                <c:pt idx="13">
                  <c:v>1.5105244995241065</c:v>
                </c:pt>
                <c:pt idx="14">
                  <c:v>1.4454961670470567</c:v>
                </c:pt>
                <c:pt idx="15">
                  <c:v>1.53056477212225</c:v>
                </c:pt>
                <c:pt idx="16">
                  <c:v>1.4322614768609574</c:v>
                </c:pt>
                <c:pt idx="17">
                  <c:v>1.5197245498918153</c:v>
                </c:pt>
                <c:pt idx="18">
                  <c:v>1.442796212759524</c:v>
                </c:pt>
                <c:pt idx="19">
                  <c:v>1.3504827990944281</c:v>
                </c:pt>
                <c:pt idx="20">
                  <c:v>1.3395513049101329</c:v>
                </c:pt>
                <c:pt idx="21">
                  <c:v>1.3688946758324343</c:v>
                </c:pt>
                <c:pt idx="22">
                  <c:v>1.3336981740594112</c:v>
                </c:pt>
                <c:pt idx="23">
                  <c:v>1.2894216357503181</c:v>
                </c:pt>
                <c:pt idx="24">
                  <c:v>1.1853745355307128</c:v>
                </c:pt>
                <c:pt idx="25">
                  <c:v>1.1239146004339193</c:v>
                </c:pt>
                <c:pt idx="26">
                  <c:v>1.1199455925244071</c:v>
                </c:pt>
                <c:pt idx="27">
                  <c:v>1.1041098078312581</c:v>
                </c:pt>
                <c:pt idx="28">
                  <c:v>0.99731665812917647</c:v>
                </c:pt>
                <c:pt idx="29">
                  <c:v>0.91415644289605313</c:v>
                </c:pt>
                <c:pt idx="30">
                  <c:v>0.90809542620924466</c:v>
                </c:pt>
              </c:numCache>
            </c:numRef>
          </c:val>
          <c:extLst>
            <c:ext xmlns:c16="http://schemas.microsoft.com/office/drawing/2014/chart" uri="{C3380CC4-5D6E-409C-BE32-E72D297353CC}">
              <c16:uniqueId val="{00000005-CD23-44FA-9CA9-480082ECB31B}"/>
            </c:ext>
          </c:extLst>
        </c:ser>
        <c:ser>
          <c:idx val="6"/>
          <c:order val="6"/>
          <c:tx>
            <c:strRef>
              <c:f>'11.Household (per household)'!$Z$19</c:f>
              <c:strCache>
                <c:ptCount val="1"/>
                <c:pt idx="0">
                  <c:v>Gasoline</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household)'!$AA$19:$BE$19</c:f>
              <c:numCache>
                <c:formatCode>#,##0_);[Red]\(#,##0\)</c:formatCode>
                <c:ptCount val="31"/>
                <c:pt idx="0">
                  <c:v>1020.5644409728579</c:v>
                </c:pt>
                <c:pt idx="1">
                  <c:v>986.32560441920577</c:v>
                </c:pt>
                <c:pt idx="2">
                  <c:v>1109.7453190960061</c:v>
                </c:pt>
                <c:pt idx="3">
                  <c:v>1155.3971475046883</c:v>
                </c:pt>
                <c:pt idx="4">
                  <c:v>1239.4066514344099</c:v>
                </c:pt>
                <c:pt idx="5">
                  <c:v>1219.3567530829996</c:v>
                </c:pt>
                <c:pt idx="6">
                  <c:v>1297.8863378938338</c:v>
                </c:pt>
                <c:pt idx="7">
                  <c:v>1179.533386731048</c:v>
                </c:pt>
                <c:pt idx="8">
                  <c:v>1256.0094026690199</c:v>
                </c:pt>
                <c:pt idx="9">
                  <c:v>1323.3030331615601</c:v>
                </c:pt>
                <c:pt idx="10">
                  <c:v>1371.0330206842468</c:v>
                </c:pt>
                <c:pt idx="11">
                  <c:v>1353.9345569192278</c:v>
                </c:pt>
                <c:pt idx="12">
                  <c:v>1385.514931739873</c:v>
                </c:pt>
                <c:pt idx="13">
                  <c:v>1417.3056482371567</c:v>
                </c:pt>
                <c:pt idx="14">
                  <c:v>1387.1265665482244</c:v>
                </c:pt>
                <c:pt idx="15">
                  <c:v>1351.873563900931</c:v>
                </c:pt>
                <c:pt idx="16">
                  <c:v>1326.6805146240724</c:v>
                </c:pt>
                <c:pt idx="17">
                  <c:v>1304.5821812973277</c:v>
                </c:pt>
                <c:pt idx="18">
                  <c:v>1310.9692223524617</c:v>
                </c:pt>
                <c:pt idx="19">
                  <c:v>1240.5446675003518</c:v>
                </c:pt>
                <c:pt idx="20">
                  <c:v>1228.8578547612135</c:v>
                </c:pt>
                <c:pt idx="21">
                  <c:v>1184.8330113592467</c:v>
                </c:pt>
                <c:pt idx="22">
                  <c:v>1185.8727144332468</c:v>
                </c:pt>
                <c:pt idx="23">
                  <c:v>1131.8163676166719</c:v>
                </c:pt>
                <c:pt idx="24">
                  <c:v>1052.9226948699609</c:v>
                </c:pt>
                <c:pt idx="25">
                  <c:v>1044.5428663717653</c:v>
                </c:pt>
                <c:pt idx="26">
                  <c:v>991.06286839133043</c:v>
                </c:pt>
                <c:pt idx="27">
                  <c:v>1000.1145598693945</c:v>
                </c:pt>
                <c:pt idx="28">
                  <c:v>1013.5071546213163</c:v>
                </c:pt>
                <c:pt idx="29">
                  <c:v>992.22432412879925</c:v>
                </c:pt>
                <c:pt idx="30">
                  <c:v>842.71250841323013</c:v>
                </c:pt>
              </c:numCache>
            </c:numRef>
          </c:val>
          <c:extLst>
            <c:ext xmlns:c16="http://schemas.microsoft.com/office/drawing/2014/chart" uri="{C3380CC4-5D6E-409C-BE32-E72D297353CC}">
              <c16:uniqueId val="{00000006-CD23-44FA-9CA9-480082ECB31B}"/>
            </c:ext>
          </c:extLst>
        </c:ser>
        <c:ser>
          <c:idx val="7"/>
          <c:order val="7"/>
          <c:tx>
            <c:strRef>
              <c:f>'11.Household (per household)'!$Z$20</c:f>
              <c:strCache>
                <c:ptCount val="1"/>
                <c:pt idx="0">
                  <c:v>Diesel Oil</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household)'!$AA$20:$BE$20</c:f>
              <c:numCache>
                <c:formatCode>#,##0_);[Red]\(#,##0\)</c:formatCode>
                <c:ptCount val="31"/>
                <c:pt idx="0">
                  <c:v>163.80696643851672</c:v>
                </c:pt>
                <c:pt idx="1">
                  <c:v>176.13519902197851</c:v>
                </c:pt>
                <c:pt idx="2">
                  <c:v>213.76164875074565</c:v>
                </c:pt>
                <c:pt idx="3">
                  <c:v>244.9911163968103</c:v>
                </c:pt>
                <c:pt idx="4">
                  <c:v>286.77621469619606</c:v>
                </c:pt>
                <c:pt idx="5">
                  <c:v>293.13769131982218</c:v>
                </c:pt>
                <c:pt idx="6">
                  <c:v>314.00963286931426</c:v>
                </c:pt>
                <c:pt idx="7">
                  <c:v>274.76360948943824</c:v>
                </c:pt>
                <c:pt idx="8">
                  <c:v>276.08577579729069</c:v>
                </c:pt>
                <c:pt idx="9">
                  <c:v>270.71042594198212</c:v>
                </c:pt>
                <c:pt idx="10">
                  <c:v>247.58094856549849</c:v>
                </c:pt>
                <c:pt idx="11">
                  <c:v>228.26502433993889</c:v>
                </c:pt>
                <c:pt idx="12">
                  <c:v>202.28727098355256</c:v>
                </c:pt>
                <c:pt idx="13">
                  <c:v>181.82607351357746</c:v>
                </c:pt>
                <c:pt idx="14">
                  <c:v>165.40951982132211</c:v>
                </c:pt>
                <c:pt idx="15">
                  <c:v>140.58127597717834</c:v>
                </c:pt>
                <c:pt idx="16">
                  <c:v>111.36758411511759</c:v>
                </c:pt>
                <c:pt idx="17" formatCode="#,##0.0_);[Red]\(#,##0.0\)">
                  <c:v>91.99963507426645</c:v>
                </c:pt>
                <c:pt idx="18" formatCode="#,##0.0_);[Red]\(#,##0.0\)">
                  <c:v>76.85136400040227</c:v>
                </c:pt>
                <c:pt idx="19" formatCode="#,##0.0_);[Red]\(#,##0.0\)">
                  <c:v>59.084478777585339</c:v>
                </c:pt>
                <c:pt idx="20" formatCode="#,##0.0_);[Red]\(#,##0.0\)">
                  <c:v>53.987724271647792</c:v>
                </c:pt>
                <c:pt idx="21" formatCode="#,##0.0_);[Red]\(#,##0.0\)">
                  <c:v>50.756937302529671</c:v>
                </c:pt>
                <c:pt idx="22" formatCode="#,##0.0_);[Red]\(#,##0.0\)">
                  <c:v>46.423040795896569</c:v>
                </c:pt>
                <c:pt idx="23" formatCode="#,##0.0_);[Red]\(#,##0.0\)">
                  <c:v>46.370211593157684</c:v>
                </c:pt>
                <c:pt idx="24" formatCode="#,##0.0_);[Red]\(#,##0.0\)">
                  <c:v>43.688240620863738</c:v>
                </c:pt>
                <c:pt idx="25" formatCode="#,##0.0_);[Red]\(#,##0.0\)">
                  <c:v>45.739512838820907</c:v>
                </c:pt>
                <c:pt idx="26" formatCode="#,##0.0_);[Red]\(#,##0.0\)">
                  <c:v>43.833213466825384</c:v>
                </c:pt>
                <c:pt idx="27" formatCode="#,##0.0_);[Red]\(#,##0.0\)">
                  <c:v>46.325493596211174</c:v>
                </c:pt>
                <c:pt idx="28" formatCode="#,##0.0_);[Red]\(#,##0.0\)">
                  <c:v>49.65641169605653</c:v>
                </c:pt>
                <c:pt idx="29" formatCode="#,##0.0_);[Red]\(#,##0.0\)">
                  <c:v>52.547063189778541</c:v>
                </c:pt>
                <c:pt idx="30">
                  <c:v>42.242273388090567</c:v>
                </c:pt>
              </c:numCache>
            </c:numRef>
          </c:val>
          <c:extLst>
            <c:ext xmlns:c16="http://schemas.microsoft.com/office/drawing/2014/chart" uri="{C3380CC4-5D6E-409C-BE32-E72D297353CC}">
              <c16:uniqueId val="{00000007-CD23-44FA-9CA9-480082ECB31B}"/>
            </c:ext>
          </c:extLst>
        </c:ser>
        <c:ser>
          <c:idx val="8"/>
          <c:order val="8"/>
          <c:tx>
            <c:strRef>
              <c:f>'11.Household (per household)'!$Z$21</c:f>
              <c:strCache>
                <c:ptCount val="1"/>
                <c:pt idx="0">
                  <c:v>Municipal Solid Waste</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household)'!$AA$21:$BE$21</c:f>
              <c:numCache>
                <c:formatCode>#,##0_);[Red]\(#,##0\)</c:formatCode>
                <c:ptCount val="31"/>
                <c:pt idx="0">
                  <c:v>270.61856402501428</c:v>
                </c:pt>
                <c:pt idx="1">
                  <c:v>272.90528348189775</c:v>
                </c:pt>
                <c:pt idx="2">
                  <c:v>273.12281358163716</c:v>
                </c:pt>
                <c:pt idx="3">
                  <c:v>270.20731302173363</c:v>
                </c:pt>
                <c:pt idx="4">
                  <c:v>277.44447678102807</c:v>
                </c:pt>
                <c:pt idx="5">
                  <c:v>280.14921640919164</c:v>
                </c:pt>
                <c:pt idx="6">
                  <c:v>285.35325937103948</c:v>
                </c:pt>
                <c:pt idx="7">
                  <c:v>287.70749176052539</c:v>
                </c:pt>
                <c:pt idx="8">
                  <c:v>286.02831729837249</c:v>
                </c:pt>
                <c:pt idx="9">
                  <c:v>289.52455238333283</c:v>
                </c:pt>
                <c:pt idx="10">
                  <c:v>296.65173956541446</c:v>
                </c:pt>
                <c:pt idx="11">
                  <c:v>298.93299482323698</c:v>
                </c:pt>
                <c:pt idx="12">
                  <c:v>301.15983440765706</c:v>
                </c:pt>
                <c:pt idx="13">
                  <c:v>301.65170195537985</c:v>
                </c:pt>
                <c:pt idx="14">
                  <c:v>283.84531600600963</c:v>
                </c:pt>
                <c:pt idx="15">
                  <c:v>259.11494356799471</c:v>
                </c:pt>
                <c:pt idx="16">
                  <c:v>233.91741613598069</c:v>
                </c:pt>
                <c:pt idx="17">
                  <c:v>225.91298604825272</c:v>
                </c:pt>
                <c:pt idx="18">
                  <c:v>218.27902645180848</c:v>
                </c:pt>
                <c:pt idx="19">
                  <c:v>180.2898879108277</c:v>
                </c:pt>
                <c:pt idx="20">
                  <c:v>173.54632234493766</c:v>
                </c:pt>
                <c:pt idx="21">
                  <c:v>188.28011331953081</c:v>
                </c:pt>
                <c:pt idx="22">
                  <c:v>187.25942228373503</c:v>
                </c:pt>
                <c:pt idx="23">
                  <c:v>173.86698362067972</c:v>
                </c:pt>
                <c:pt idx="24">
                  <c:v>153.35658967129541</c:v>
                </c:pt>
                <c:pt idx="25">
                  <c:v>148.03325244343463</c:v>
                </c:pt>
                <c:pt idx="26">
                  <c:v>146.65752969384241</c:v>
                </c:pt>
                <c:pt idx="27">
                  <c:v>150.97278020305495</c:v>
                </c:pt>
                <c:pt idx="28">
                  <c:v>150.34007829826197</c:v>
                </c:pt>
                <c:pt idx="29">
                  <c:v>156.0182816810628</c:v>
                </c:pt>
                <c:pt idx="30">
                  <c:v>148.49236436861446</c:v>
                </c:pt>
              </c:numCache>
            </c:numRef>
          </c:val>
          <c:extLst>
            <c:ext xmlns:c16="http://schemas.microsoft.com/office/drawing/2014/chart" uri="{C3380CC4-5D6E-409C-BE32-E72D297353CC}">
              <c16:uniqueId val="{00000008-CD23-44FA-9CA9-480082ECB31B}"/>
            </c:ext>
          </c:extLst>
        </c:ser>
        <c:ser>
          <c:idx val="9"/>
          <c:order val="9"/>
          <c:tx>
            <c:strRef>
              <c:f>'11.Household (per household)'!$Z$22</c:f>
              <c:strCache>
                <c:ptCount val="1"/>
                <c:pt idx="0">
                  <c:v>Water and Waste Water</c:v>
                </c:pt>
              </c:strCache>
            </c:strRef>
          </c:tx>
          <c:spPr>
            <a:ln>
              <a:solidFill>
                <a:sysClr val="windowText" lastClr="000000"/>
              </a:solidFill>
            </a:ln>
          </c:spPr>
          <c:invertIfNegative val="0"/>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household)'!$AA$22:$BE$22</c:f>
              <c:numCache>
                <c:formatCode>#,##0.0_);[Red]\(#,##0.0\)</c:formatCode>
                <c:ptCount val="31"/>
                <c:pt idx="0">
                  <c:v>50.831391726482387</c:v>
                </c:pt>
                <c:pt idx="1">
                  <c:v>62.753968543481967</c:v>
                </c:pt>
                <c:pt idx="2">
                  <c:v>75.098215628703016</c:v>
                </c:pt>
                <c:pt idx="3">
                  <c:v>79.879116577922687</c:v>
                </c:pt>
                <c:pt idx="4">
                  <c:v>99.506160354130358</c:v>
                </c:pt>
                <c:pt idx="5" formatCode="#,##0_);[Red]\(#,##0\)">
                  <c:v>103.81682321629353</c:v>
                </c:pt>
                <c:pt idx="6">
                  <c:v>96.422412400812831</c:v>
                </c:pt>
                <c:pt idx="7">
                  <c:v>87.62617413718003</c:v>
                </c:pt>
                <c:pt idx="8">
                  <c:v>80.309532971341909</c:v>
                </c:pt>
                <c:pt idx="9">
                  <c:v>76.739882864479924</c:v>
                </c:pt>
                <c:pt idx="10">
                  <c:v>73.331872821653377</c:v>
                </c:pt>
                <c:pt idx="11">
                  <c:v>68.801507308239607</c:v>
                </c:pt>
                <c:pt idx="12">
                  <c:v>70.008590035981214</c:v>
                </c:pt>
                <c:pt idx="13">
                  <c:v>69.811010087655362</c:v>
                </c:pt>
                <c:pt idx="14">
                  <c:v>66.315319745783356</c:v>
                </c:pt>
                <c:pt idx="15">
                  <c:v>63.067240056787924</c:v>
                </c:pt>
                <c:pt idx="16">
                  <c:v>60.824337533172105</c:v>
                </c:pt>
                <c:pt idx="17">
                  <c:v>67.220928115410103</c:v>
                </c:pt>
                <c:pt idx="18">
                  <c:v>78.395805893523189</c:v>
                </c:pt>
                <c:pt idx="19">
                  <c:v>84.079498067353455</c:v>
                </c:pt>
                <c:pt idx="20">
                  <c:v>82.951057975673066</c:v>
                </c:pt>
                <c:pt idx="21">
                  <c:v>89.787830767214302</c:v>
                </c:pt>
                <c:pt idx="22" formatCode="#,##0_);[Red]\(#,##0\)">
                  <c:v>115.61774417305838</c:v>
                </c:pt>
                <c:pt idx="23">
                  <c:v>99.964050699322911</c:v>
                </c:pt>
                <c:pt idx="24">
                  <c:v>100.02029994738929</c:v>
                </c:pt>
                <c:pt idx="25">
                  <c:v>86.262013235143314</c:v>
                </c:pt>
                <c:pt idx="26">
                  <c:v>78.4501778695425</c:v>
                </c:pt>
                <c:pt idx="27">
                  <c:v>79.836664513537983</c:v>
                </c:pt>
                <c:pt idx="28">
                  <c:v>82.787818442822754</c:v>
                </c:pt>
                <c:pt idx="29">
                  <c:v>77.225665450295097</c:v>
                </c:pt>
                <c:pt idx="30">
                  <c:v>71.065551695479044</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'11.Household (per household)'!$Y$12</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household)'!$AA$11:$BE$11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household)'!$AA$12:$BE$12</c:f>
              <c:numCache>
                <c:formatCode>#,##0_);[Red]\(#,##0\)</c:formatCode>
                <c:ptCount val="31"/>
                <c:pt idx="0">
                  <c:v>4585.771218448418</c:v>
                </c:pt>
                <c:pt idx="1">
                  <c:v>4609.1796892770199</c:v>
                </c:pt>
                <c:pt idx="2">
                  <c:v>4879.8228429040519</c:v>
                </c:pt>
                <c:pt idx="3">
                  <c:v>4928.3816787447258</c:v>
                </c:pt>
                <c:pt idx="4">
                  <c:v>5259.9845146312537</c:v>
                </c:pt>
                <c:pt idx="5">
                  <c:v>5249.8248282105642</c:v>
                </c:pt>
                <c:pt idx="6">
                  <c:v>5317.708303815235</c:v>
                </c:pt>
                <c:pt idx="7">
                  <c:v>4981.2360174151409</c:v>
                </c:pt>
                <c:pt idx="8">
                  <c:v>4980.9197495439857</c:v>
                </c:pt>
                <c:pt idx="9">
                  <c:v>5172.0583482944085</c:v>
                </c:pt>
                <c:pt idx="10">
                  <c:v>5233.4201081815727</c:v>
                </c:pt>
                <c:pt idx="11">
                  <c:v>5085.3227447225208</c:v>
                </c:pt>
                <c:pt idx="12">
                  <c:v>5275.9193359423034</c:v>
                </c:pt>
                <c:pt idx="13">
                  <c:v>5298.6669089238721</c:v>
                </c:pt>
                <c:pt idx="14">
                  <c:v>5161.3608276877876</c:v>
                </c:pt>
                <c:pt idx="15">
                  <c:v>5151.6714418938491</c:v>
                </c:pt>
                <c:pt idx="16">
                  <c:v>4864.4045479404185</c:v>
                </c:pt>
                <c:pt idx="17">
                  <c:v>4990.1896625495156</c:v>
                </c:pt>
                <c:pt idx="18">
                  <c:v>4858.2901057750723</c:v>
                </c:pt>
                <c:pt idx="19">
                  <c:v>4592.2766116866878</c:v>
                </c:pt>
                <c:pt idx="20">
                  <c:v>4856.6886941095845</c:v>
                </c:pt>
                <c:pt idx="21">
                  <c:v>5082.4121136825406</c:v>
                </c:pt>
                <c:pt idx="22">
                  <c:v>5341.97622886912</c:v>
                </c:pt>
                <c:pt idx="23">
                  <c:v>5162.1725152818071</c:v>
                </c:pt>
                <c:pt idx="24">
                  <c:v>4779.4314585529883</c:v>
                </c:pt>
                <c:pt idx="25">
                  <c:v>4603.2046386424636</c:v>
                </c:pt>
                <c:pt idx="26">
                  <c:v>4474.7202256941391</c:v>
                </c:pt>
                <c:pt idx="27">
                  <c:v>4493.8633493384777</c:v>
                </c:pt>
                <c:pt idx="28">
                  <c:v>4129.7148641774565</c:v>
                </c:pt>
                <c:pt idx="29">
                  <c:v>3975.494417390556</c:v>
                </c:pt>
                <c:pt idx="30">
                  <c:v>3902.9432416044783</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tickLblSkip val="1"/>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31119721145967882"/>
          <c:w val="0.12891735755252862"/>
          <c:h val="0.5170620185312712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purpose)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'11.Household (per household)'!$Z$41</c:f>
              <c:strCache>
                <c:ptCount val="1"/>
                <c:pt idx="0">
                  <c:v>Heating</c:v>
                </c:pt>
              </c:strCache>
            </c:strRef>
          </c:tx>
          <c:spPr>
            <a:solidFill>
              <a:schemeClr val="accent2">
                <a:lumMod val="75000"/>
              </a:schemeClr>
            </a:solidFill>
            <a:ln>
              <a:solidFill>
                <a:sysClr val="windowText" lastClr="000000"/>
              </a:solidFill>
            </a:ln>
          </c:spPr>
          <c:invertIfNegative val="0"/>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household)'!$AA$41:$BE$41</c:f>
              <c:numCache>
                <c:formatCode>#,##0_);[Red]\(#,##0\)</c:formatCode>
                <c:ptCount val="31"/>
                <c:pt idx="0">
                  <c:v>674.80545328625124</c:v>
                </c:pt>
                <c:pt idx="1">
                  <c:v>631.09557095818548</c:v>
                </c:pt>
                <c:pt idx="2">
                  <c:v>654.51610370463482</c:v>
                </c:pt>
                <c:pt idx="3">
                  <c:v>692.47991107769758</c:v>
                </c:pt>
                <c:pt idx="4">
                  <c:v>716.02494420792607</c:v>
                </c:pt>
                <c:pt idx="5">
                  <c:v>755.04261088508736</c:v>
                </c:pt>
                <c:pt idx="6">
                  <c:v>733.95223467818857</c:v>
                </c:pt>
                <c:pt idx="7">
                  <c:v>638.77294684874687</c:v>
                </c:pt>
                <c:pt idx="8">
                  <c:v>674.6934274410753</c:v>
                </c:pt>
                <c:pt idx="9">
                  <c:v>716.27314690362289</c:v>
                </c:pt>
                <c:pt idx="10">
                  <c:v>813.82395712959635</c:v>
                </c:pt>
                <c:pt idx="11">
                  <c:v>669.10218048344166</c:v>
                </c:pt>
                <c:pt idx="12">
                  <c:v>750.83667865498376</c:v>
                </c:pt>
                <c:pt idx="13">
                  <c:v>654.66301416558383</c:v>
                </c:pt>
                <c:pt idx="14">
                  <c:v>700.11022467323744</c:v>
                </c:pt>
                <c:pt idx="15">
                  <c:v>766.27617951880848</c:v>
                </c:pt>
                <c:pt idx="16">
                  <c:v>633.13987062253466</c:v>
                </c:pt>
                <c:pt idx="17">
                  <c:v>678.17481101957742</c:v>
                </c:pt>
                <c:pt idx="18">
                  <c:v>631.65492137774731</c:v>
                </c:pt>
                <c:pt idx="19">
                  <c:v>624.91286178241273</c:v>
                </c:pt>
                <c:pt idx="20">
                  <c:v>786.53503466568509</c:v>
                </c:pt>
                <c:pt idx="21">
                  <c:v>728.79847817391226</c:v>
                </c:pt>
                <c:pt idx="22">
                  <c:v>728.16085396856158</c:v>
                </c:pt>
                <c:pt idx="23">
                  <c:v>687.54450716926578</c:v>
                </c:pt>
                <c:pt idx="24">
                  <c:v>640.22917217387487</c:v>
                </c:pt>
                <c:pt idx="25">
                  <c:v>603.65679548031994</c:v>
                </c:pt>
                <c:pt idx="26">
                  <c:v>621.93446606178452</c:v>
                </c:pt>
                <c:pt idx="27">
                  <c:v>705.79081143579822</c:v>
                </c:pt>
                <c:pt idx="28">
                  <c:v>649.2848383734862</c:v>
                </c:pt>
                <c:pt idx="29">
                  <c:v>598.20229369223796</c:v>
                </c:pt>
                <c:pt idx="30">
                  <c:v>622.12296762677647</c:v>
                </c:pt>
              </c:numCache>
            </c:numRef>
          </c:val>
          <c:extLst>
            <c:ext xmlns:c16="http://schemas.microsoft.com/office/drawing/2014/chart" uri="{C3380CC4-5D6E-409C-BE32-E72D297353CC}">
              <c16:uniqueId val="{00000000-8B68-48A4-9FB2-5B3B433C40B4}"/>
            </c:ext>
          </c:extLst>
        </c:ser>
        <c:ser>
          <c:idx val="1"/>
          <c:order val="1"/>
          <c:tx>
            <c:strRef>
              <c:f>'11.Household (per household)'!$Z$42</c:f>
              <c:strCache>
                <c:ptCount val="1"/>
                <c:pt idx="0">
                  <c:v>Cooling</c:v>
                </c:pt>
              </c:strCache>
            </c:strRef>
          </c:tx>
          <c:spPr>
            <a:solidFill>
              <a:schemeClr val="accent1">
                <a:lumMod val="75000"/>
              </a:schemeClr>
            </a:solidFill>
            <a:ln>
              <a:solidFill>
                <a:sysClr val="windowText" lastClr="000000"/>
              </a:solidFill>
            </a:ln>
          </c:spPr>
          <c:invertIfNegative val="0"/>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household)'!$AA$42:$BE$42</c:f>
              <c:numCache>
                <c:formatCode>#,##0.0_);[Red]\(#,##0.0\)</c:formatCode>
                <c:ptCount val="31"/>
                <c:pt idx="0" formatCode="#,##0_);[Red]\(#,##0\)">
                  <c:v>102.01434521304424</c:v>
                </c:pt>
                <c:pt idx="1">
                  <c:v>77.671092638107169</c:v>
                </c:pt>
                <c:pt idx="2">
                  <c:v>86.37657502206018</c:v>
                </c:pt>
                <c:pt idx="3">
                  <c:v>49.952983490731938</c:v>
                </c:pt>
                <c:pt idx="4" formatCode="#,##0_);[Red]\(#,##0\)">
                  <c:v>148.94909957791566</c:v>
                </c:pt>
                <c:pt idx="5" formatCode="#,##0_);[Red]\(#,##0\)">
                  <c:v>112.27445216571813</c:v>
                </c:pt>
                <c:pt idx="6">
                  <c:v>86.621960592996359</c:v>
                </c:pt>
                <c:pt idx="7">
                  <c:v>88.956528411652982</c:v>
                </c:pt>
                <c:pt idx="8">
                  <c:v>97.110162685356684</c:v>
                </c:pt>
                <c:pt idx="9" formatCode="#,##0_);[Red]\(#,##0\)">
                  <c:v>108.64009332798956</c:v>
                </c:pt>
                <c:pt idx="10" formatCode="#,##0_);[Red]\(#,##0\)">
                  <c:v>103.51792991979737</c:v>
                </c:pt>
                <c:pt idx="11">
                  <c:v>96.75820980720448</c:v>
                </c:pt>
                <c:pt idx="12" formatCode="#,##0_);[Red]\(#,##0\)">
                  <c:v>105.61900598359485</c:v>
                </c:pt>
                <c:pt idx="13">
                  <c:v>83.783540773498956</c:v>
                </c:pt>
                <c:pt idx="14" formatCode="#,##0_);[Red]\(#,##0\)">
                  <c:v>118.64517129992009</c:v>
                </c:pt>
                <c:pt idx="15" formatCode="#,##0_);[Red]\(#,##0\)">
                  <c:v>108.57199189807433</c:v>
                </c:pt>
                <c:pt idx="16">
                  <c:v>93.503591596292651</c:v>
                </c:pt>
                <c:pt idx="17" formatCode="#,##0_);[Red]\(#,##0\)">
                  <c:v>115.1551129204524</c:v>
                </c:pt>
                <c:pt idx="18">
                  <c:v>92.420187742931148</c:v>
                </c:pt>
                <c:pt idx="19">
                  <c:v>70.517838792953697</c:v>
                </c:pt>
                <c:pt idx="20" formatCode="#,##0_);[Red]\(#,##0\)">
                  <c:v>127.3745372894133</c:v>
                </c:pt>
                <c:pt idx="21" formatCode="#,##0_);[Red]\(#,##0\)">
                  <c:v>114.55062766212468</c:v>
                </c:pt>
                <c:pt idx="22" formatCode="#,##0_);[Red]\(#,##0\)">
                  <c:v>123.06213263568181</c:v>
                </c:pt>
                <c:pt idx="23" formatCode="#,##0_);[Red]\(#,##0\)">
                  <c:v>132.31215162452614</c:v>
                </c:pt>
                <c:pt idx="24">
                  <c:v>95.021834669563972</c:v>
                </c:pt>
                <c:pt idx="25">
                  <c:v>96.293343956703893</c:v>
                </c:pt>
                <c:pt idx="26" formatCode="#,##0_);[Red]\(#,##0\)">
                  <c:v>100.61257609583261</c:v>
                </c:pt>
                <c:pt idx="27" formatCode="#,##0_);[Red]\(#,##0\)">
                  <c:v>105.88816099001114</c:v>
                </c:pt>
                <c:pt idx="28" formatCode="#,##0_);[Red]\(#,##0\)">
                  <c:v>122.20191137257872</c:v>
                </c:pt>
                <c:pt idx="29" formatCode="#,##0_);[Red]\(#,##0\)">
                  <c:v>96.660835423224739</c:v>
                </c:pt>
                <c:pt idx="30" formatCode="#,##0_);[Red]\(#,##0\)">
                  <c:v>100.23496089999509</c:v>
                </c:pt>
              </c:numCache>
            </c:numRef>
          </c:val>
          <c:extLst>
            <c:ext xmlns:c16="http://schemas.microsoft.com/office/drawing/2014/chart" uri="{C3380CC4-5D6E-409C-BE32-E72D297353CC}">
              <c16:uniqueId val="{00000001-8B68-48A4-9FB2-5B3B433C40B4}"/>
            </c:ext>
          </c:extLst>
        </c:ser>
        <c:ser>
          <c:idx val="2"/>
          <c:order val="2"/>
          <c:tx>
            <c:strRef>
              <c:f>'11.Household (per household)'!$Z$43</c:f>
              <c:strCache>
                <c:ptCount val="1"/>
                <c:pt idx="0">
                  <c:v>Hot Water</c:v>
                </c:pt>
              </c:strCache>
            </c:strRef>
          </c:tx>
          <c:spPr>
            <a:ln>
              <a:solidFill>
                <a:sysClr val="windowText" lastClr="000000"/>
              </a:solidFill>
            </a:ln>
          </c:spPr>
          <c:invertIfNegative val="0"/>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household)'!$AA$43:$BE$43</c:f>
              <c:numCache>
                <c:formatCode>#,##0_);[Red]\(#,##0\)</c:formatCode>
                <c:ptCount val="31"/>
                <c:pt idx="0">
                  <c:v>839.07041718244432</c:v>
                </c:pt>
                <c:pt idx="1">
                  <c:v>794.21297894088207</c:v>
                </c:pt>
                <c:pt idx="2">
                  <c:v>836.26346413755221</c:v>
                </c:pt>
                <c:pt idx="3">
                  <c:v>882.72018145387995</c:v>
                </c:pt>
                <c:pt idx="4">
                  <c:v>794.56186482714725</c:v>
                </c:pt>
                <c:pt idx="5">
                  <c:v>821.26055254626601</c:v>
                </c:pt>
                <c:pt idx="6">
                  <c:v>849.15516528775015</c:v>
                </c:pt>
                <c:pt idx="7">
                  <c:v>840.84176456922262</c:v>
                </c:pt>
                <c:pt idx="8">
                  <c:v>754.28763420742075</c:v>
                </c:pt>
                <c:pt idx="9">
                  <c:v>748.57255052534936</c:v>
                </c:pt>
                <c:pt idx="10">
                  <c:v>796.89663781892091</c:v>
                </c:pt>
                <c:pt idx="11">
                  <c:v>773.27805408989173</c:v>
                </c:pt>
                <c:pt idx="12">
                  <c:v>761.4238158383082</c:v>
                </c:pt>
                <c:pt idx="13">
                  <c:v>787.38087274151758</c:v>
                </c:pt>
                <c:pt idx="14">
                  <c:v>745.37841585893932</c:v>
                </c:pt>
                <c:pt idx="15">
                  <c:v>756.8252046401758</c:v>
                </c:pt>
                <c:pt idx="16">
                  <c:v>750.27846613811414</c:v>
                </c:pt>
                <c:pt idx="17">
                  <c:v>739.81317374166827</c:v>
                </c:pt>
                <c:pt idx="18">
                  <c:v>694.52989071655963</c:v>
                </c:pt>
                <c:pt idx="19">
                  <c:v>674.60414773324715</c:v>
                </c:pt>
                <c:pt idx="20">
                  <c:v>684.22861407412768</c:v>
                </c:pt>
                <c:pt idx="21">
                  <c:v>714.93625601453346</c:v>
                </c:pt>
                <c:pt idx="22">
                  <c:v>726.42881147566493</c:v>
                </c:pt>
                <c:pt idx="23">
                  <c:v>691.58293802811602</c:v>
                </c:pt>
                <c:pt idx="24">
                  <c:v>649.86504508715632</c:v>
                </c:pt>
                <c:pt idx="25">
                  <c:v>661.43760422740081</c:v>
                </c:pt>
                <c:pt idx="26">
                  <c:v>653.03929874687822</c:v>
                </c:pt>
                <c:pt idx="27">
                  <c:v>676.77062804180912</c:v>
                </c:pt>
                <c:pt idx="28">
                  <c:v>567.70299112159535</c:v>
                </c:pt>
                <c:pt idx="29">
                  <c:v>563.53973030165173</c:v>
                </c:pt>
                <c:pt idx="30">
                  <c:v>584.89680441300766</c:v>
                </c:pt>
              </c:numCache>
            </c:numRef>
          </c:val>
          <c:extLst>
            <c:ext xmlns:c16="http://schemas.microsoft.com/office/drawing/2014/chart" uri="{C3380CC4-5D6E-409C-BE32-E72D297353CC}">
              <c16:uniqueId val="{00000002-8B68-48A4-9FB2-5B3B433C40B4}"/>
            </c:ext>
          </c:extLst>
        </c:ser>
        <c:ser>
          <c:idx val="3"/>
          <c:order val="3"/>
          <c:tx>
            <c:strRef>
              <c:f>'11.Household (per household)'!$Z$44</c:f>
              <c:strCache>
                <c:ptCount val="1"/>
                <c:pt idx="0">
                  <c:v>Cooking</c:v>
                </c:pt>
              </c:strCache>
            </c:strRef>
          </c:tx>
          <c:spPr>
            <a:ln>
              <a:solidFill>
                <a:sysClr val="windowText" lastClr="000000"/>
              </a:solidFill>
            </a:ln>
          </c:spPr>
          <c:invertIfNegative val="0"/>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household)'!$AA$44:$BE$44</c:f>
              <c:numCache>
                <c:formatCode>#,##0_);[Red]\(#,##0\)</c:formatCode>
                <c:ptCount val="31"/>
                <c:pt idx="0">
                  <c:v>241.22392951731658</c:v>
                </c:pt>
                <c:pt idx="1">
                  <c:v>223.07423761575797</c:v>
                </c:pt>
                <c:pt idx="2">
                  <c:v>222.11230648371054</c:v>
                </c:pt>
                <c:pt idx="3">
                  <c:v>221.03762396083016</c:v>
                </c:pt>
                <c:pt idx="4">
                  <c:v>233.86300135508534</c:v>
                </c:pt>
                <c:pt idx="5">
                  <c:v>227.04699057128332</c:v>
                </c:pt>
                <c:pt idx="6">
                  <c:v>215.3311939507382</c:v>
                </c:pt>
                <c:pt idx="7">
                  <c:v>213.89644406939809</c:v>
                </c:pt>
                <c:pt idx="8">
                  <c:v>235.38039819626323</c:v>
                </c:pt>
                <c:pt idx="9">
                  <c:v>243.85655600212613</c:v>
                </c:pt>
                <c:pt idx="10">
                  <c:v>240.01010165444546</c:v>
                </c:pt>
                <c:pt idx="11">
                  <c:v>220.20391444196579</c:v>
                </c:pt>
                <c:pt idx="12">
                  <c:v>220.56073639070607</c:v>
                </c:pt>
                <c:pt idx="13">
                  <c:v>234.4065606600391</c:v>
                </c:pt>
                <c:pt idx="14">
                  <c:v>224.65055478012539</c:v>
                </c:pt>
                <c:pt idx="15">
                  <c:v>213.8177229251479</c:v>
                </c:pt>
                <c:pt idx="16">
                  <c:v>214.65855060775772</c:v>
                </c:pt>
                <c:pt idx="17">
                  <c:v>218.47331922167783</c:v>
                </c:pt>
                <c:pt idx="18">
                  <c:v>222.12703592981345</c:v>
                </c:pt>
                <c:pt idx="19">
                  <c:v>215.05918547995546</c:v>
                </c:pt>
                <c:pt idx="20">
                  <c:v>223.78578812907253</c:v>
                </c:pt>
                <c:pt idx="21">
                  <c:v>236.76484811420303</c:v>
                </c:pt>
                <c:pt idx="22">
                  <c:v>250.78122444583724</c:v>
                </c:pt>
                <c:pt idx="23">
                  <c:v>252.00602475037996</c:v>
                </c:pt>
                <c:pt idx="24">
                  <c:v>246.83120901363245</c:v>
                </c:pt>
                <c:pt idx="25">
                  <c:v>247.22154646766714</c:v>
                </c:pt>
                <c:pt idx="26">
                  <c:v>244.47485703200397</c:v>
                </c:pt>
                <c:pt idx="27">
                  <c:v>250.9461623945146</c:v>
                </c:pt>
                <c:pt idx="28">
                  <c:v>212.07581061384968</c:v>
                </c:pt>
                <c:pt idx="29">
                  <c:v>219.41709731064623</c:v>
                </c:pt>
                <c:pt idx="30">
                  <c:v>226.41863906585598</c:v>
                </c:pt>
              </c:numCache>
            </c:numRef>
          </c:val>
          <c:extLst>
            <c:ext xmlns:c16="http://schemas.microsoft.com/office/drawing/2014/chart" uri="{C3380CC4-5D6E-409C-BE32-E72D297353CC}">
              <c16:uniqueId val="{00000003-8B68-48A4-9FB2-5B3B433C40B4}"/>
            </c:ext>
          </c:extLst>
        </c:ser>
        <c:ser>
          <c:idx val="4"/>
          <c:order val="4"/>
          <c:tx>
            <c:strRef>
              <c:f>'11.Household (per household)'!$Z$45</c:f>
              <c:strCache>
                <c:ptCount val="1"/>
                <c:pt idx="0">
                  <c:v>Power etc.*</c:v>
                </c:pt>
              </c:strCache>
            </c:strRef>
          </c:tx>
          <c:spPr>
            <a:ln>
              <a:solidFill>
                <a:sysClr val="windowText" lastClr="000000"/>
              </a:solidFill>
            </a:ln>
          </c:spPr>
          <c:invertIfNegative val="0"/>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household)'!$AA$45:$BE$45</c:f>
              <c:numCache>
                <c:formatCode>#,##0_);[Red]\(#,##0\)</c:formatCode>
                <c:ptCount val="31"/>
                <c:pt idx="0">
                  <c:v>1222.8357100864912</c:v>
                </c:pt>
                <c:pt idx="1">
                  <c:v>1385.0057536575227</c:v>
                </c:pt>
                <c:pt idx="2">
                  <c:v>1408.8263964990026</c:v>
                </c:pt>
                <c:pt idx="3">
                  <c:v>1331.7162852604313</c:v>
                </c:pt>
                <c:pt idx="4">
                  <c:v>1463.4521013974147</c:v>
                </c:pt>
                <c:pt idx="5">
                  <c:v>1437.7397380139034</c:v>
                </c:pt>
                <c:pt idx="6">
                  <c:v>1438.976106770561</c:v>
                </c:pt>
                <c:pt idx="7">
                  <c:v>1369.1376713979294</c:v>
                </c:pt>
                <c:pt idx="8">
                  <c:v>1321.0150982778453</c:v>
                </c:pt>
                <c:pt idx="9">
                  <c:v>1394.4381071839659</c:v>
                </c:pt>
                <c:pt idx="10">
                  <c:v>1290.5739000219994</c:v>
                </c:pt>
                <c:pt idx="11">
                  <c:v>1376.0463025093748</c:v>
                </c:pt>
                <c:pt idx="12">
                  <c:v>1478.5084719076463</c:v>
                </c:pt>
                <c:pt idx="13">
                  <c:v>1567.8384867894645</c:v>
                </c:pt>
                <c:pt idx="14">
                  <c:v>1469.8797389542262</c:v>
                </c:pt>
                <c:pt idx="15">
                  <c:v>1491.5433194087511</c:v>
                </c:pt>
                <c:pt idx="16">
                  <c:v>1440.0342165673765</c:v>
                </c:pt>
                <c:pt idx="17">
                  <c:v>1548.8575151108821</c:v>
                </c:pt>
                <c:pt idx="18">
                  <c:v>1533.0626513098257</c:v>
                </c:pt>
                <c:pt idx="19">
                  <c:v>1443.1840456420002</c:v>
                </c:pt>
                <c:pt idx="20">
                  <c:v>1495.4217605978138</c:v>
                </c:pt>
                <c:pt idx="21">
                  <c:v>1773.7040109692457</c:v>
                </c:pt>
                <c:pt idx="22">
                  <c:v>1978.3702846574367</c:v>
                </c:pt>
                <c:pt idx="23">
                  <c:v>1946.7092801796871</c:v>
                </c:pt>
                <c:pt idx="24">
                  <c:v>1797.4963724992517</c:v>
                </c:pt>
                <c:pt idx="25">
                  <c:v>1670.0177036212078</c:v>
                </c:pt>
                <c:pt idx="26">
                  <c:v>1594.6552383361</c:v>
                </c:pt>
                <c:pt idx="27">
                  <c:v>1477.2180882941454</c:v>
                </c:pt>
                <c:pt idx="28">
                  <c:v>1282.1578496374891</c:v>
                </c:pt>
                <c:pt idx="29">
                  <c:v>1219.6591262128591</c:v>
                </c:pt>
                <c:pt idx="30">
                  <c:v>1264.757171733429</c:v>
                </c:pt>
              </c:numCache>
            </c:numRef>
          </c:val>
          <c:extLst>
            <c:ext xmlns:c16="http://schemas.microsoft.com/office/drawing/2014/chart" uri="{C3380CC4-5D6E-409C-BE32-E72D297353CC}">
              <c16:uniqueId val="{00000004-8B68-48A4-9FB2-5B3B433C40B4}"/>
            </c:ext>
          </c:extLst>
        </c:ser>
        <c:ser>
          <c:idx val="5"/>
          <c:order val="5"/>
          <c:tx>
            <c:strRef>
              <c:f>'11.Household (per household)'!$Z$46</c:f>
              <c:strCache>
                <c:ptCount val="1"/>
                <c:pt idx="0">
                  <c:v>Car</c:v>
                </c:pt>
              </c:strCache>
            </c:strRef>
          </c:tx>
          <c:spPr>
            <a:ln>
              <a:solidFill>
                <a:sysClr val="windowText" lastClr="000000"/>
              </a:solidFill>
            </a:ln>
          </c:spPr>
          <c:invertIfNegative val="0"/>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household)'!$AA$46:$BE$46</c:f>
              <c:numCache>
                <c:formatCode>#,##0_);[Red]\(#,##0\)</c:formatCode>
                <c:ptCount val="31"/>
                <c:pt idx="0">
                  <c:v>1184.3714074113748</c:v>
                </c:pt>
                <c:pt idx="1">
                  <c:v>1162.4608034411842</c:v>
                </c:pt>
                <c:pt idx="2">
                  <c:v>1323.5069678467519</c:v>
                </c:pt>
                <c:pt idx="3">
                  <c:v>1400.3882639014985</c:v>
                </c:pt>
                <c:pt idx="4">
                  <c:v>1526.1828661306058</c:v>
                </c:pt>
                <c:pt idx="5">
                  <c:v>1512.4944444028217</c:v>
                </c:pt>
                <c:pt idx="6">
                  <c:v>1611.8959707631477</c:v>
                </c:pt>
                <c:pt idx="7">
                  <c:v>1454.2969962204863</c:v>
                </c:pt>
                <c:pt idx="8">
                  <c:v>1532.0951784663107</c:v>
                </c:pt>
                <c:pt idx="9">
                  <c:v>1594.0134591035423</c:v>
                </c:pt>
                <c:pt idx="10">
                  <c:v>1618.6139692497452</c:v>
                </c:pt>
                <c:pt idx="11">
                  <c:v>1582.1995812591667</c:v>
                </c:pt>
                <c:pt idx="12">
                  <c:v>1587.8022027234256</c:v>
                </c:pt>
                <c:pt idx="13">
                  <c:v>1599.1317217507344</c:v>
                </c:pt>
                <c:pt idx="14">
                  <c:v>1552.5360863695466</c:v>
                </c:pt>
                <c:pt idx="15">
                  <c:v>1492.4548398781094</c:v>
                </c:pt>
                <c:pt idx="16">
                  <c:v>1438.0480987391902</c:v>
                </c:pt>
                <c:pt idx="17">
                  <c:v>1396.5818163715944</c:v>
                </c:pt>
                <c:pt idx="18">
                  <c:v>1387.820586352864</c:v>
                </c:pt>
                <c:pt idx="19">
                  <c:v>1299.6291462779373</c:v>
                </c:pt>
                <c:pt idx="20">
                  <c:v>1282.8455790328615</c:v>
                </c:pt>
                <c:pt idx="21">
                  <c:v>1235.5899486617764</c:v>
                </c:pt>
                <c:pt idx="22">
                  <c:v>1232.2957552291432</c:v>
                </c:pt>
                <c:pt idx="23">
                  <c:v>1178.1865792098295</c:v>
                </c:pt>
                <c:pt idx="24">
                  <c:v>1096.6109354908247</c:v>
                </c:pt>
                <c:pt idx="25">
                  <c:v>1090.2823792105862</c:v>
                </c:pt>
                <c:pt idx="26">
                  <c:v>1034.8960818581559</c:v>
                </c:pt>
                <c:pt idx="27">
                  <c:v>1046.4400534656056</c:v>
                </c:pt>
                <c:pt idx="28">
                  <c:v>1063.1635663173729</c:v>
                </c:pt>
                <c:pt idx="29">
                  <c:v>1044.7713873185778</c:v>
                </c:pt>
                <c:pt idx="30">
                  <c:v>884.95478180132079</c:v>
                </c:pt>
              </c:numCache>
            </c:numRef>
          </c:val>
          <c:extLst>
            <c:ext xmlns:c16="http://schemas.microsoft.com/office/drawing/2014/chart" uri="{C3380CC4-5D6E-409C-BE32-E72D297353CC}">
              <c16:uniqueId val="{00000005-8B68-48A4-9FB2-5B3B433C40B4}"/>
            </c:ext>
          </c:extLst>
        </c:ser>
        <c:ser>
          <c:idx val="6"/>
          <c:order val="6"/>
          <c:tx>
            <c:strRef>
              <c:f>'11.Household (per household)'!$Z$47</c:f>
              <c:strCache>
                <c:ptCount val="1"/>
                <c:pt idx="0">
                  <c:v>Municipal Solid Waste</c:v>
                </c:pt>
              </c:strCache>
            </c:strRef>
          </c:tx>
          <c:spPr>
            <a:ln>
              <a:solidFill>
                <a:sysClr val="windowText" lastClr="000000"/>
              </a:solidFill>
            </a:ln>
          </c:spPr>
          <c:invertIfNegative val="0"/>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household)'!$AA$47:$BE$47</c:f>
              <c:numCache>
                <c:formatCode>#,##0_);[Red]\(#,##0\)</c:formatCode>
                <c:ptCount val="31"/>
                <c:pt idx="0">
                  <c:v>270.61856402501428</c:v>
                </c:pt>
                <c:pt idx="1">
                  <c:v>272.90528348189775</c:v>
                </c:pt>
                <c:pt idx="2">
                  <c:v>273.12281358163716</c:v>
                </c:pt>
                <c:pt idx="3">
                  <c:v>270.20731302173363</c:v>
                </c:pt>
                <c:pt idx="4">
                  <c:v>277.44447678102807</c:v>
                </c:pt>
                <c:pt idx="5">
                  <c:v>280.14921640919164</c:v>
                </c:pt>
                <c:pt idx="6">
                  <c:v>285.35325937103948</c:v>
                </c:pt>
                <c:pt idx="7">
                  <c:v>287.70749176052539</c:v>
                </c:pt>
                <c:pt idx="8">
                  <c:v>286.02831729837249</c:v>
                </c:pt>
                <c:pt idx="9">
                  <c:v>289.52455238333283</c:v>
                </c:pt>
                <c:pt idx="10">
                  <c:v>296.65173956541446</c:v>
                </c:pt>
                <c:pt idx="11">
                  <c:v>298.93299482323698</c:v>
                </c:pt>
                <c:pt idx="12">
                  <c:v>301.15983440765706</c:v>
                </c:pt>
                <c:pt idx="13">
                  <c:v>301.65170195537985</c:v>
                </c:pt>
                <c:pt idx="14">
                  <c:v>283.84531600600963</c:v>
                </c:pt>
                <c:pt idx="15">
                  <c:v>259.11494356799471</c:v>
                </c:pt>
                <c:pt idx="16">
                  <c:v>233.91741613598069</c:v>
                </c:pt>
                <c:pt idx="17">
                  <c:v>225.91298604825272</c:v>
                </c:pt>
                <c:pt idx="18">
                  <c:v>218.27902645180848</c:v>
                </c:pt>
                <c:pt idx="19">
                  <c:v>180.2898879108277</c:v>
                </c:pt>
                <c:pt idx="20">
                  <c:v>173.54632234493766</c:v>
                </c:pt>
                <c:pt idx="21">
                  <c:v>188.28011331953081</c:v>
                </c:pt>
                <c:pt idx="22">
                  <c:v>187.25942228373503</c:v>
                </c:pt>
                <c:pt idx="23">
                  <c:v>173.86698362067972</c:v>
                </c:pt>
                <c:pt idx="24">
                  <c:v>153.35658967129541</c:v>
                </c:pt>
                <c:pt idx="25">
                  <c:v>148.03325244343463</c:v>
                </c:pt>
                <c:pt idx="26">
                  <c:v>146.65752969384241</c:v>
                </c:pt>
                <c:pt idx="27">
                  <c:v>150.97278020305495</c:v>
                </c:pt>
                <c:pt idx="28">
                  <c:v>150.34007829826197</c:v>
                </c:pt>
                <c:pt idx="29">
                  <c:v>156.0182816810628</c:v>
                </c:pt>
                <c:pt idx="30">
                  <c:v>148.49236436861446</c:v>
                </c:pt>
              </c:numCache>
            </c:numRef>
          </c:val>
          <c:extLst>
            <c:ext xmlns:c16="http://schemas.microsoft.com/office/drawing/2014/chart" uri="{C3380CC4-5D6E-409C-BE32-E72D297353CC}">
              <c16:uniqueId val="{00000006-8B68-48A4-9FB2-5B3B433C40B4}"/>
            </c:ext>
          </c:extLst>
        </c:ser>
        <c:ser>
          <c:idx val="7"/>
          <c:order val="7"/>
          <c:tx>
            <c:strRef>
              <c:f>'11.Household (per household)'!$Z$48</c:f>
              <c:strCache>
                <c:ptCount val="1"/>
                <c:pt idx="0">
                  <c:v>Water and Waste Water</c:v>
                </c:pt>
              </c:strCache>
            </c:strRef>
          </c:tx>
          <c:spPr>
            <a:ln>
              <a:solidFill>
                <a:sysClr val="windowText" lastClr="000000"/>
              </a:solidFill>
            </a:ln>
          </c:spPr>
          <c:invertIfNegative val="0"/>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household)'!$AA$48:$BE$48</c:f>
              <c:numCache>
                <c:formatCode>#,##0.0_);[Red]\(#,##0.0\)</c:formatCode>
                <c:ptCount val="31"/>
                <c:pt idx="0">
                  <c:v>50.831391726482387</c:v>
                </c:pt>
                <c:pt idx="1">
                  <c:v>62.753968543481967</c:v>
                </c:pt>
                <c:pt idx="2">
                  <c:v>75.098215628703016</c:v>
                </c:pt>
                <c:pt idx="3">
                  <c:v>79.879116577922687</c:v>
                </c:pt>
                <c:pt idx="4" formatCode="#,##0_);[Red]\(#,##0\)">
                  <c:v>99.506160354130358</c:v>
                </c:pt>
                <c:pt idx="5" formatCode="#,##0_);[Red]\(#,##0\)">
                  <c:v>103.81682321629353</c:v>
                </c:pt>
                <c:pt idx="6">
                  <c:v>96.422412400812831</c:v>
                </c:pt>
                <c:pt idx="7">
                  <c:v>87.62617413718003</c:v>
                </c:pt>
                <c:pt idx="8">
                  <c:v>80.309532971341909</c:v>
                </c:pt>
                <c:pt idx="9">
                  <c:v>76.739882864479924</c:v>
                </c:pt>
                <c:pt idx="10">
                  <c:v>73.331872821653377</c:v>
                </c:pt>
                <c:pt idx="11">
                  <c:v>68.801507308239607</c:v>
                </c:pt>
                <c:pt idx="12">
                  <c:v>70.008590035981214</c:v>
                </c:pt>
                <c:pt idx="13">
                  <c:v>69.811010087655362</c:v>
                </c:pt>
                <c:pt idx="14">
                  <c:v>66.315319745783356</c:v>
                </c:pt>
                <c:pt idx="15">
                  <c:v>63.067240056787924</c:v>
                </c:pt>
                <c:pt idx="16">
                  <c:v>60.824337533172105</c:v>
                </c:pt>
                <c:pt idx="17">
                  <c:v>67.220928115410103</c:v>
                </c:pt>
                <c:pt idx="18">
                  <c:v>78.395805893523189</c:v>
                </c:pt>
                <c:pt idx="19">
                  <c:v>84.079498067353455</c:v>
                </c:pt>
                <c:pt idx="20">
                  <c:v>82.951057975673066</c:v>
                </c:pt>
                <c:pt idx="21">
                  <c:v>89.787830767214302</c:v>
                </c:pt>
                <c:pt idx="22" formatCode="#,##0_);[Red]\(#,##0\)">
                  <c:v>115.61774417305838</c:v>
                </c:pt>
                <c:pt idx="23">
                  <c:v>99.964050699322911</c:v>
                </c:pt>
                <c:pt idx="24">
                  <c:v>100.02029994738929</c:v>
                </c:pt>
                <c:pt idx="25">
                  <c:v>86.262013235143314</c:v>
                </c:pt>
                <c:pt idx="26">
                  <c:v>78.4501778695425</c:v>
                </c:pt>
                <c:pt idx="27">
                  <c:v>79.836664513537983</c:v>
                </c:pt>
                <c:pt idx="28">
                  <c:v>82.787818442822754</c:v>
                </c:pt>
                <c:pt idx="29">
                  <c:v>77.225665450295097</c:v>
                </c:pt>
                <c:pt idx="30" formatCode="#,##0_);[Red]\(#,##0\)">
                  <c:v>71.065551695479044</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'11.Household (per household)'!$Y$40</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household)'!$AA$39:$BE$39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'11.Household (per household)'!$AA$40:$BE$40</c:f>
              <c:numCache>
                <c:formatCode>#,##0_);[Red]\(#,##0\)</c:formatCode>
                <c:ptCount val="31"/>
                <c:pt idx="0">
                  <c:v>4585.7712184484189</c:v>
                </c:pt>
                <c:pt idx="1">
                  <c:v>4609.179689277019</c:v>
                </c:pt>
                <c:pt idx="2">
                  <c:v>4879.8228429040519</c:v>
                </c:pt>
                <c:pt idx="3">
                  <c:v>4928.3816787447258</c:v>
                </c:pt>
                <c:pt idx="4">
                  <c:v>5259.9845146312537</c:v>
                </c:pt>
                <c:pt idx="5">
                  <c:v>5249.8248282105651</c:v>
                </c:pt>
                <c:pt idx="6">
                  <c:v>5317.7083038152341</c:v>
                </c:pt>
                <c:pt idx="7">
                  <c:v>4981.2360174151409</c:v>
                </c:pt>
                <c:pt idx="8">
                  <c:v>4980.9197495439857</c:v>
                </c:pt>
                <c:pt idx="9">
                  <c:v>5172.0583482944085</c:v>
                </c:pt>
                <c:pt idx="10">
                  <c:v>5233.4201081815727</c:v>
                </c:pt>
                <c:pt idx="11">
                  <c:v>5085.3227447225217</c:v>
                </c:pt>
                <c:pt idx="12">
                  <c:v>5275.9193359423025</c:v>
                </c:pt>
                <c:pt idx="13">
                  <c:v>5298.666908923874</c:v>
                </c:pt>
                <c:pt idx="14">
                  <c:v>5161.3608276877885</c:v>
                </c:pt>
                <c:pt idx="15">
                  <c:v>5151.6714418938491</c:v>
                </c:pt>
                <c:pt idx="16">
                  <c:v>4864.4045479404185</c:v>
                </c:pt>
                <c:pt idx="17">
                  <c:v>4990.1896625495147</c:v>
                </c:pt>
                <c:pt idx="18">
                  <c:v>4858.2901057750723</c:v>
                </c:pt>
                <c:pt idx="19">
                  <c:v>4592.2766116866878</c:v>
                </c:pt>
                <c:pt idx="20">
                  <c:v>4856.6886941095854</c:v>
                </c:pt>
                <c:pt idx="21">
                  <c:v>5082.4121136825406</c:v>
                </c:pt>
                <c:pt idx="22">
                  <c:v>5341.97622886912</c:v>
                </c:pt>
                <c:pt idx="23">
                  <c:v>5162.1725152818071</c:v>
                </c:pt>
                <c:pt idx="24">
                  <c:v>4779.4314585529892</c:v>
                </c:pt>
                <c:pt idx="25">
                  <c:v>4603.2046386424636</c:v>
                </c:pt>
                <c:pt idx="26">
                  <c:v>4474.72022569414</c:v>
                </c:pt>
                <c:pt idx="27">
                  <c:v>4493.8633493384768</c:v>
                </c:pt>
                <c:pt idx="28">
                  <c:v>4129.7148641774565</c:v>
                </c:pt>
                <c:pt idx="29">
                  <c:v>3975.494417390556</c:v>
                </c:pt>
                <c:pt idx="30">
                  <c:v>3902.9432416044779</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17542251653"/>
          <c:y val="0.27422491894395556"/>
          <c:w val="0.15008415614714868"/>
          <c:h val="0.5042208429828624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日本語用のフォントを使用)"/>
              </a:defRPr>
            </a:pPr>
            <a:r>
              <a:rPr lang="en-US" altLang="ja-JP" sz="1600" b="1">
                <a:latin typeface="+mn-ea"/>
              </a:rPr>
              <a:t>2020</a:t>
            </a:r>
            <a:r>
              <a:rPr lang="ja-JP" altLang="ja-JP" sz="1600" b="1">
                <a:latin typeface="+mn-ea"/>
              </a:rPr>
              <a:t>年度の家庭からの</a:t>
            </a:r>
            <a:r>
              <a:rPr lang="en-US" altLang="ja-JP" sz="1600" b="1">
                <a:latin typeface="+mn-ea"/>
              </a:rPr>
              <a:t>CO</a:t>
            </a:r>
            <a:r>
              <a:rPr lang="en-US" altLang="ja-JP" sz="1600" b="1" baseline="-25000">
                <a:latin typeface="+mn-ea"/>
              </a:rPr>
              <a:t>2</a:t>
            </a:r>
            <a:r>
              <a:rPr lang="ja-JP" altLang="ja-JP" sz="1600" b="1">
                <a:latin typeface="+mn-ea"/>
              </a:rPr>
              <a:t>排出量</a:t>
            </a:r>
            <a:endParaRPr lang="en-US" altLang="ja-JP" sz="1600" b="1">
              <a:latin typeface="+mn-ea"/>
            </a:endParaRPr>
          </a:p>
          <a:p>
            <a:pPr>
              <a:defRPr sz="1600">
                <a:latin typeface="(日本語用のフォントを使用)"/>
              </a:defRPr>
            </a:pPr>
            <a:r>
              <a:rPr lang="ja-JP" altLang="ja-JP" sz="1600" b="1">
                <a:latin typeface="+mn-ea"/>
              </a:rPr>
              <a:t>（燃料種別）</a:t>
            </a:r>
            <a:endParaRPr lang="ja-JP" altLang="ja-JP" sz="1600">
              <a:latin typeface="+mn-ea"/>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strRef>
              <c:f>'リンク切公表時非表示（グラフの添え物）'!$CA$80</c:f>
              <c:strCache>
                <c:ptCount val="1"/>
                <c:pt idx="0">
                  <c:v>一人当たりCO2排出量</c:v>
                </c:pt>
              </c:strCache>
            </c:strRef>
          </c:tx>
          <c:spPr>
            <a:noFill/>
          </c:spPr>
          <c:dLbls>
            <c:dLbl>
              <c:idx val="0"/>
              <c:layout>
                <c:manualLayout>
                  <c:x val="-3.7465862840086669E-2"/>
                  <c:y val="-2.768498809168715E-3"/>
                </c:manualLayout>
              </c:layout>
              <c:tx>
                <c:rich>
                  <a:bodyPr wrap="square" lIns="38100" tIns="19050" rIns="38100" bIns="19050" anchor="ctr" anchorCtr="0">
                    <a:noAutofit/>
                  </a:bodyPr>
                  <a:lstStyle/>
                  <a:p>
                    <a:pPr algn="l">
                      <a:defRPr sz="1200" baseline="0"/>
                    </a:pPr>
                    <a:fld id="{86300199-DD15-4766-AC6A-51DCF16CB63D}" type="VALUE">
                      <a:rPr lang="en-US" altLang="ja-JP" sz="1200" b="1" baseline="0"/>
                      <a:pPr algn="l">
                        <a:defRPr sz="120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18420718941804562"/>
                      <c:h val="5.2870224140833672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12081361420988762"/>
                  <c:y val="6.0156781279423137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2044534473529965"/>
                      <c:h val="4.4602532780789308E-2"/>
                    </c:manualLayout>
                  </c15:layout>
                </c:ext>
                <c:ext xmlns:c16="http://schemas.microsoft.com/office/drawing/2014/chart" uri="{C3380CC4-5D6E-409C-BE32-E72D297353CC}">
                  <c16:uniqueId val="{00000000-FFC2-4866-BB05-E556496327A5}"/>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'リンク切公表時非表示（グラフの添え物）'!$CA$81:$CA$82</c:f>
              <c:numCache>
                <c:formatCode>"（"0000"年度）"</c:formatCode>
                <c:ptCount val="2"/>
                <c:pt idx="0" formatCode="&quot;約&quot;#,##0">
                  <c:v>1840</c:v>
                </c:pt>
                <c:pt idx="1">
                  <c:v>2020</c:v>
                </c:pt>
              </c:numCache>
            </c:numRef>
          </c:val>
          <c:extLst>
            <c:ext xmlns:c16="http://schemas.microsoft.com/office/drawing/2014/chart" uri="{C3380CC4-5D6E-409C-BE32-E72D297353CC}">
              <c16:uniqueId val="{00000001-C0DA-460F-B842-8A53DC68947C}"/>
            </c:ext>
          </c:extLst>
        </c:ser>
        <c:ser>
          <c:idx val="0"/>
          <c:order val="1"/>
          <c:tx>
            <c:strRef>
              <c:f>'12.Household (per capita)'!$BE$24</c:f>
              <c:strCache>
                <c:ptCount val="1"/>
                <c:pt idx="0">
                  <c:v>2020</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5.2484971196527491E-3"/>
                  <c:y val="-1.3612067188260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4.3008164223046208E-2"/>
                  <c:y val="5.991984103566610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645435608938"/>
                      <c:h val="8.0833706736619756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1238856656381609"/>
                  <c:y val="9.9705136726717852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6.6494326850936999E-3"/>
                  <c:y val="1.262971335211723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42405307967895"/>
                      <c:h val="9.5019172005951141E-2"/>
                    </c:manualLayout>
                  </c15:layout>
                </c:ext>
                <c:ext xmlns:c16="http://schemas.microsoft.com/office/drawing/2014/chart" uri="{C3380CC4-5D6E-409C-BE32-E72D297353CC}">
                  <c16:uniqueId val="{00000005-7E89-409F-BBD0-070E534DA055}"/>
                </c:ext>
              </c:extLst>
            </c:dLbl>
            <c:dLbl>
              <c:idx val="7"/>
              <c:layout>
                <c:manualLayout>
                  <c:x val="-0.14901166744998706"/>
                  <c:y val="-9.28595475705175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5.4765349748644436E-2"/>
                  <c:y val="-0.114929472542323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3.3648764297793711E-2"/>
                  <c:y val="-0.1151314684657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53956971270437"/>
                      <c:h val="8.325479262786508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capita)'!$W$26:$W$35</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'12.Household (per capita)'!$BE$26:$BE$35</c:f>
              <c:numCache>
                <c:formatCode>0.0%</c:formatCode>
                <c:ptCount val="10"/>
                <c:pt idx="0">
                  <c:v>0</c:v>
                </c:pt>
                <c:pt idx="1">
                  <c:v>9.1181425439298261E-2</c:v>
                </c:pt>
                <c:pt idx="2">
                  <c:v>5.3103971818410763E-2</c:v>
                </c:pt>
                <c:pt idx="3">
                  <c:v>9.6039594162000572E-2</c:v>
                </c:pt>
                <c:pt idx="4">
                  <c:v>0.47644752489359687</c:v>
                </c:pt>
                <c:pt idx="5" formatCode="0.00%">
                  <c:v>2.3266939076365656E-4</c:v>
                </c:pt>
                <c:pt idx="6">
                  <c:v>0.21591718255856465</c:v>
                </c:pt>
                <c:pt idx="7">
                  <c:v>1.0823184139035803E-2</c:v>
                </c:pt>
                <c:pt idx="8">
                  <c:v>3.8046252578238904E-2</c:v>
                </c:pt>
                <c:pt idx="9">
                  <c:v>1.8208195020090634E-2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ja-JP" altLang="en-US" sz="1600" b="1" i="0" baseline="0">
                <a:solidFill>
                  <a:sysClr val="windowText" lastClr="000000"/>
                </a:solidFill>
                <a:latin typeface="+mn-ea"/>
                <a:ea typeface="+mn-ea"/>
              </a:rPr>
              <a:t>各</a:t>
            </a:r>
            <a:r>
              <a:rPr lang="ja-JP" altLang="ja-JP" sz="1600" b="1" i="0" baseline="0">
                <a:solidFill>
                  <a:sysClr val="windowText" lastClr="000000"/>
                </a:solidFill>
                <a:latin typeface="+mn-ea"/>
                <a:ea typeface="+mn-ea"/>
              </a:rPr>
              <a:t>温室効果ガス</a:t>
            </a:r>
            <a:r>
              <a:rPr lang="ja-JP" altLang="en-US" sz="1600" b="1" i="0" baseline="0">
                <a:solidFill>
                  <a:sysClr val="windowText" lastClr="000000"/>
                </a:solidFill>
                <a:latin typeface="+mn-ea"/>
                <a:ea typeface="+mn-ea"/>
              </a:rPr>
              <a:t>の</a:t>
            </a:r>
            <a:r>
              <a:rPr lang="ja-JP" altLang="ja-JP" sz="1600" b="1" i="0" baseline="0">
                <a:solidFill>
                  <a:sysClr val="windowText" lastClr="000000"/>
                </a:solidFill>
                <a:latin typeface="+mn-ea"/>
                <a:ea typeface="+mn-ea"/>
              </a:rPr>
              <a:t>排出量の推移</a:t>
            </a:r>
            <a:endParaRPr lang="en-US" altLang="ja-JP" sz="1600" b="1" i="0" baseline="0">
              <a:solidFill>
                <a:sysClr val="windowText" lastClr="000000"/>
              </a:solidFill>
              <a:latin typeface="+mn-ea"/>
              <a:ea typeface="+mn-ea"/>
            </a:endParaRPr>
          </a:p>
          <a:p>
            <a:pPr>
              <a:defRPr>
                <a:solidFill>
                  <a:sysClr val="windowText" lastClr="000000"/>
                </a:solidFill>
              </a:defRPr>
            </a:pPr>
            <a:r>
              <a:rPr lang="ja-JP" altLang="en-US" sz="1600" b="1" i="0" baseline="0">
                <a:solidFill>
                  <a:sysClr val="windowText" lastClr="000000"/>
                </a:solidFill>
                <a:latin typeface="+mn-ea"/>
                <a:ea typeface="+mn-ea"/>
              </a:rPr>
              <a:t>（</a:t>
            </a:r>
            <a:r>
              <a:rPr lang="en-US" altLang="ja-JP" sz="1600" b="1" i="0" u="none" strike="noStrike" baseline="0">
                <a:solidFill>
                  <a:sysClr val="windowText" lastClr="000000"/>
                </a:solidFill>
                <a:latin typeface="+mn-ea"/>
                <a:ea typeface="+mn-ea"/>
              </a:rPr>
              <a:t>2020</a:t>
            </a:r>
            <a:r>
              <a:rPr lang="ja-JP" altLang="ja-JP" sz="1600" b="1" i="0" u="none" strike="noStrike" baseline="0">
                <a:solidFill>
                  <a:sysClr val="windowText" lastClr="000000"/>
                </a:solidFill>
                <a:latin typeface="+mn-ea"/>
                <a:ea typeface="+mn-ea"/>
              </a:rPr>
              <a:t>年度</a:t>
            </a:r>
            <a:r>
              <a:rPr lang="ja-JP" altLang="en-US" sz="1600" b="1" i="0" baseline="0">
                <a:solidFill>
                  <a:sysClr val="windowText" lastClr="000000"/>
                </a:solidFill>
                <a:latin typeface="+mn-ea"/>
                <a:ea typeface="+mn-ea"/>
              </a:rPr>
              <a:t>）</a:t>
            </a:r>
            <a:endParaRPr lang="ja-JP" altLang="ja-JP" sz="1600" b="1" i="0" baseline="0">
              <a:solidFill>
                <a:sysClr val="windowText" lastClr="000000"/>
              </a:solidFill>
              <a:latin typeface="+mn-ea"/>
              <a:ea typeface="+mn-ea"/>
            </a:endParaRPr>
          </a:p>
        </c:rich>
      </c:tx>
      <c:layout>
        <c:manualLayout>
          <c:xMode val="edge"/>
          <c:yMode val="edge"/>
          <c:x val="0.30230448551339223"/>
          <c:y val="1.4145154378184222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68877248787"/>
          <c:y val="0.11053314814814814"/>
          <c:w val="0.71908809590621359"/>
          <c:h val="0.61638740740740761"/>
        </c:manualLayout>
      </c:layout>
      <c:barChart>
        <c:barDir val="col"/>
        <c:grouping val="stacked"/>
        <c:varyColors val="0"/>
        <c:ser>
          <c:idx val="0"/>
          <c:order val="1"/>
          <c:tx>
            <c:strRef>
              <c:f>'リンク切公表時非表示（グラフの添え物）'!$Y$3</c:f>
              <c:strCache>
                <c:ptCount val="1"/>
                <c:pt idx="0">
                  <c:v>CO₂</c:v>
                </c:pt>
              </c:strCache>
            </c:strRef>
          </c:tx>
          <c:spPr>
            <a:solidFill>
              <a:schemeClr val="accent1"/>
            </a:solidFill>
            <a:ln>
              <a:noFill/>
            </a:ln>
            <a:effectLst/>
          </c:spPr>
          <c:invertIfNegative val="0"/>
          <c:cat>
            <c:numRef>
              <c:extLst>
                <c:ext xmlns:c15="http://schemas.microsoft.com/office/drawing/2012/chart" uri="{02D57815-91ED-43cb-92C2-25804820EDAC}">
                  <c15:fullRef>
                    <c15:sqref>'1.Total'!$AA$20:$BE$20</c15:sqref>
                  </c15:fullRef>
                </c:ext>
              </c:extLst>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'1.Total'!$AA$5:$BE$5</c15:sqref>
                  </c15:fullRef>
                </c:ext>
              </c:extLst>
              <c:f>'1.Total'!$AA$5:$BE$5</c:f>
              <c:numCache>
                <c:formatCode>#,##0_ </c:formatCode>
                <c:ptCount val="31"/>
                <c:pt idx="0">
                  <c:v>1163.6778559924051</c:v>
                </c:pt>
                <c:pt idx="1">
                  <c:v>1175.149561746571</c:v>
                </c:pt>
                <c:pt idx="2">
                  <c:v>1184.6017345757909</c:v>
                </c:pt>
                <c:pt idx="3">
                  <c:v>1177.3635681757221</c:v>
                </c:pt>
                <c:pt idx="4">
                  <c:v>1232.3793700771109</c:v>
                </c:pt>
                <c:pt idx="5">
                  <c:v>1244.6769109409731</c:v>
                </c:pt>
                <c:pt idx="6">
                  <c:v>1257.2444695299946</c:v>
                </c:pt>
                <c:pt idx="7">
                  <c:v>1249.7708377106912</c:v>
                </c:pt>
                <c:pt idx="8">
                  <c:v>1209.4933694864314</c:v>
                </c:pt>
                <c:pt idx="9">
                  <c:v>1246.0740800484537</c:v>
                </c:pt>
                <c:pt idx="10">
                  <c:v>1268.9004427541749</c:v>
                </c:pt>
                <c:pt idx="11">
                  <c:v>1253.8458755900037</c:v>
                </c:pt>
                <c:pt idx="12">
                  <c:v>1282.9616075343329</c:v>
                </c:pt>
                <c:pt idx="13">
                  <c:v>1291.1412392001737</c:v>
                </c:pt>
                <c:pt idx="14">
                  <c:v>1286.4358560688645</c:v>
                </c:pt>
                <c:pt idx="15">
                  <c:v>1293.8556981296438</c:v>
                </c:pt>
                <c:pt idx="16">
                  <c:v>1270.8129331991793</c:v>
                </c:pt>
                <c:pt idx="17">
                  <c:v>1306.3961570689671</c:v>
                </c:pt>
                <c:pt idx="18">
                  <c:v>1235.2336931622849</c:v>
                </c:pt>
                <c:pt idx="19">
                  <c:v>1165.9115288779981</c:v>
                </c:pt>
                <c:pt idx="20">
                  <c:v>1217.5229690935673</c:v>
                </c:pt>
                <c:pt idx="21">
                  <c:v>1267.4109939688776</c:v>
                </c:pt>
                <c:pt idx="22">
                  <c:v>1308.4807574011593</c:v>
                </c:pt>
                <c:pt idx="23">
                  <c:v>1317.8739725360915</c:v>
                </c:pt>
                <c:pt idx="24">
                  <c:v>1266.6453756848675</c:v>
                </c:pt>
                <c:pt idx="25">
                  <c:v>1225.8185381788257</c:v>
                </c:pt>
                <c:pt idx="26">
                  <c:v>1206.0609825969566</c:v>
                </c:pt>
                <c:pt idx="27">
                  <c:v>1190.5048822836584</c:v>
                </c:pt>
                <c:pt idx="28">
                  <c:v>1145.5218235702539</c:v>
                </c:pt>
                <c:pt idx="29">
                  <c:v>1108.0773451770344</c:v>
                </c:pt>
                <c:pt idx="30">
                  <c:v>1044.1874568767598</c:v>
                </c:pt>
              </c:numCache>
            </c:numRef>
          </c:val>
          <c:extLst>
            <c:ext xmlns:c16="http://schemas.microsoft.com/office/drawing/2014/chart" uri="{C3380CC4-5D6E-409C-BE32-E72D297353CC}">
              <c16:uniqueId val="{00000000-1115-4688-B43D-F38E4A3F87EF}"/>
            </c:ext>
          </c:extLst>
        </c:ser>
        <c:ser>
          <c:idx val="1"/>
          <c:order val="2"/>
          <c:tx>
            <c:strRef>
              <c:f>'リンク切公表時非表示（グラフの添え物）'!$Y$4</c:f>
              <c:strCache>
                <c:ptCount val="1"/>
                <c:pt idx="0">
                  <c:v>CH₄</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'1.Total'!$AA$20:$BE$20</c15:sqref>
                  </c15:fullRef>
                </c:ext>
              </c:extLst>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'1.Total'!$AA$8:$BE$8</c15:sqref>
                  </c15:fullRef>
                </c:ext>
              </c:extLst>
              <c:f>'1.Total'!$AA$8:$BE$8</c:f>
              <c:numCache>
                <c:formatCode>#,##0.0_ </c:formatCode>
                <c:ptCount val="31"/>
                <c:pt idx="0">
                  <c:v>44.058755414864585</c:v>
                </c:pt>
                <c:pt idx="1">
                  <c:v>43.454543933307924</c:v>
                </c:pt>
                <c:pt idx="2">
                  <c:v>43.459665118603922</c:v>
                </c:pt>
                <c:pt idx="3">
                  <c:v>42.638612757850886</c:v>
                </c:pt>
                <c:pt idx="4">
                  <c:v>42.762086841489108</c:v>
                </c:pt>
                <c:pt idx="5">
                  <c:v>41.668851858891806</c:v>
                </c:pt>
                <c:pt idx="6">
                  <c:v>40.487731871620205</c:v>
                </c:pt>
                <c:pt idx="7">
                  <c:v>40.095337514778976</c:v>
                </c:pt>
                <c:pt idx="8">
                  <c:v>38.494898697820858</c:v>
                </c:pt>
                <c:pt idx="9">
                  <c:v>38.198399917739827</c:v>
                </c:pt>
                <c:pt idx="10">
                  <c:v>37.627967539837641</c:v>
                </c:pt>
                <c:pt idx="11">
                  <c:v>36.542107415577668</c:v>
                </c:pt>
                <c:pt idx="12">
                  <c:v>35.789596184534162</c:v>
                </c:pt>
                <c:pt idx="13">
                  <c:v>34.948601137851099</c:v>
                </c:pt>
                <c:pt idx="14">
                  <c:v>34.689251987161619</c:v>
                </c:pt>
                <c:pt idx="15">
                  <c:v>34.738429636512045</c:v>
                </c:pt>
                <c:pt idx="16">
                  <c:v>34.230289058451724</c:v>
                </c:pt>
                <c:pt idx="17">
                  <c:v>33.659324930433016</c:v>
                </c:pt>
                <c:pt idx="18">
                  <c:v>32.910578424210982</c:v>
                </c:pt>
                <c:pt idx="19">
                  <c:v>32.40966093715889</c:v>
                </c:pt>
                <c:pt idx="20">
                  <c:v>31.982731702141979</c:v>
                </c:pt>
                <c:pt idx="21">
                  <c:v>30.782916712760862</c:v>
                </c:pt>
                <c:pt idx="22">
                  <c:v>30.14055976497756</c:v>
                </c:pt>
                <c:pt idx="23">
                  <c:v>30.093952986099222</c:v>
                </c:pt>
                <c:pt idx="24">
                  <c:v>29.598394863939184</c:v>
                </c:pt>
                <c:pt idx="25">
                  <c:v>29.255590782002034</c:v>
                </c:pt>
                <c:pt idx="26">
                  <c:v>29.21169403108857</c:v>
                </c:pt>
                <c:pt idx="27">
                  <c:v>29.021956610708273</c:v>
                </c:pt>
                <c:pt idx="28">
                  <c:v>28.654804763796605</c:v>
                </c:pt>
                <c:pt idx="29">
                  <c:v>28.474351687083672</c:v>
                </c:pt>
                <c:pt idx="30">
                  <c:v>28.394065827290884</c:v>
                </c:pt>
              </c:numCache>
            </c:numRef>
          </c:val>
          <c:extLst>
            <c:ext xmlns:c16="http://schemas.microsoft.com/office/drawing/2014/chart" uri="{C3380CC4-5D6E-409C-BE32-E72D297353CC}">
              <c16:uniqueId val="{00000001-1115-4688-B43D-F38E4A3F87EF}"/>
            </c:ext>
          </c:extLst>
        </c:ser>
        <c:ser>
          <c:idx val="2"/>
          <c:order val="3"/>
          <c:tx>
            <c:strRef>
              <c:f>'リンク切公表時非表示（グラフの添え物）'!$Y$5</c:f>
              <c:strCache>
                <c:ptCount val="1"/>
                <c:pt idx="0">
                  <c:v>N₂O</c:v>
                </c:pt>
              </c:strCache>
            </c:strRef>
          </c:tx>
          <c:spPr>
            <a:solidFill>
              <a:schemeClr val="tx2">
                <a:lumMod val="40000"/>
                <a:lumOff val="60000"/>
              </a:schemeClr>
            </a:solidFill>
            <a:ln>
              <a:noFill/>
            </a:ln>
            <a:effectLst/>
          </c:spPr>
          <c:invertIfNegative val="0"/>
          <c:cat>
            <c:numRef>
              <c:extLst>
                <c:ext xmlns:c15="http://schemas.microsoft.com/office/drawing/2012/chart" uri="{02D57815-91ED-43cb-92C2-25804820EDAC}">
                  <c15:fullRef>
                    <c15:sqref>'1.Total'!$AA$20:$BE$20</c15:sqref>
                  </c15:fullRef>
                </c:ext>
              </c:extLst>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'1.Total'!$AA$9:$BE$9</c15:sqref>
                  </c15:fullRef>
                </c:ext>
              </c:extLst>
              <c:f>'1.Total'!$AA$9:$BE$9</c:f>
              <c:numCache>
                <c:formatCode>#,##0.0_ </c:formatCode>
                <c:ptCount val="31"/>
                <c:pt idx="0">
                  <c:v>32.358550894275261</c:v>
                </c:pt>
                <c:pt idx="1">
                  <c:v>32.033399395660183</c:v>
                </c:pt>
                <c:pt idx="2">
                  <c:v>32.196074863469335</c:v>
                </c:pt>
                <c:pt idx="3">
                  <c:v>32.077988990297897</c:v>
                </c:pt>
                <c:pt idx="4">
                  <c:v>33.324149193882768</c:v>
                </c:pt>
                <c:pt idx="5">
                  <c:v>33.598215727381103</c:v>
                </c:pt>
                <c:pt idx="6">
                  <c:v>34.703216699783034</c:v>
                </c:pt>
                <c:pt idx="7">
                  <c:v>35.504341103090155</c:v>
                </c:pt>
                <c:pt idx="8">
                  <c:v>33.933050041557152</c:v>
                </c:pt>
                <c:pt idx="9">
                  <c:v>27.809602833619309</c:v>
                </c:pt>
                <c:pt idx="10">
                  <c:v>30.34582658978022</c:v>
                </c:pt>
                <c:pt idx="11">
                  <c:v>26.714570136580896</c:v>
                </c:pt>
                <c:pt idx="12">
                  <c:v>26.134870510020669</c:v>
                </c:pt>
                <c:pt idx="13">
                  <c:v>25.996259596194797</c:v>
                </c:pt>
                <c:pt idx="14">
                  <c:v>25.828505649009454</c:v>
                </c:pt>
                <c:pt idx="15">
                  <c:v>25.488600622420236</c:v>
                </c:pt>
                <c:pt idx="16">
                  <c:v>25.361323689515967</c:v>
                </c:pt>
                <c:pt idx="17">
                  <c:v>24.800380147344288</c:v>
                </c:pt>
                <c:pt idx="18">
                  <c:v>23.90789679507569</c:v>
                </c:pt>
                <c:pt idx="19">
                  <c:v>23.327145648051676</c:v>
                </c:pt>
                <c:pt idx="20">
                  <c:v>22.841245959314509</c:v>
                </c:pt>
                <c:pt idx="21">
                  <c:v>22.45059906282102</c:v>
                </c:pt>
                <c:pt idx="22">
                  <c:v>22.088700764259833</c:v>
                </c:pt>
                <c:pt idx="23">
                  <c:v>22.049046127309971</c:v>
                </c:pt>
                <c:pt idx="24">
                  <c:v>21.612584027785601</c:v>
                </c:pt>
                <c:pt idx="25">
                  <c:v>21.315094819464182</c:v>
                </c:pt>
                <c:pt idx="26">
                  <c:v>20.803936666940338</c:v>
                </c:pt>
                <c:pt idx="27">
                  <c:v>21.062872880063129</c:v>
                </c:pt>
                <c:pt idx="28">
                  <c:v>20.607066485096372</c:v>
                </c:pt>
                <c:pt idx="29">
                  <c:v>20.252092310850809</c:v>
                </c:pt>
                <c:pt idx="30">
                  <c:v>19.986936723073114</c:v>
                </c:pt>
              </c:numCache>
            </c:numRef>
          </c:val>
          <c:extLst>
            <c:ext xmlns:c16="http://schemas.microsoft.com/office/drawing/2014/chart" uri="{C3380CC4-5D6E-409C-BE32-E72D297353CC}">
              <c16:uniqueId val="{00000002-1115-4688-B43D-F38E4A3F87EF}"/>
            </c:ext>
          </c:extLst>
        </c:ser>
        <c:ser>
          <c:idx val="3"/>
          <c:order val="4"/>
          <c:tx>
            <c:strRef>
              <c:f>'リンク切公表時非表示（グラフの添え物）'!$Y$6</c:f>
              <c:strCache>
                <c:ptCount val="1"/>
                <c:pt idx="0">
                  <c:v>HFCs</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'1.Total'!$AA$20:$BE$20</c15:sqref>
                  </c15:fullRef>
                </c:ext>
              </c:extLst>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'1.Total'!$Z$11:$BE$11</c15:sqref>
                  </c15:fullRef>
                </c:ext>
              </c:extLst>
              <c:f>'1.Total'!$Z$11:$BD$11</c:f>
              <c:numCache>
                <c:formatCode>#,##0.0_ </c:formatCode>
                <c:ptCount val="31"/>
                <c:pt idx="1">
                  <c:v>15.9323098610065</c:v>
                </c:pt>
                <c:pt idx="2">
                  <c:v>17.349612944863189</c:v>
                </c:pt>
                <c:pt idx="3">
                  <c:v>17.76722403564693</c:v>
                </c:pt>
                <c:pt idx="4">
                  <c:v>18.129020880760109</c:v>
                </c:pt>
                <c:pt idx="5">
                  <c:v>21.051642422646868</c:v>
                </c:pt>
                <c:pt idx="6">
                  <c:v>25.212861709953678</c:v>
                </c:pt>
                <c:pt idx="7">
                  <c:v>24.59776625454197</c:v>
                </c:pt>
                <c:pt idx="8">
                  <c:v>24.436427165488222</c:v>
                </c:pt>
                <c:pt idx="9">
                  <c:v>23.741693108649976</c:v>
                </c:pt>
                <c:pt idx="10">
                  <c:v>24.367379513984272</c:v>
                </c:pt>
                <c:pt idx="11">
                  <c:v>22.850632667610842</c:v>
                </c:pt>
                <c:pt idx="12">
                  <c:v>19.460877691057259</c:v>
                </c:pt>
                <c:pt idx="13">
                  <c:v>16.234175578863827</c:v>
                </c:pt>
                <c:pt idx="14">
                  <c:v>16.22734967087726</c:v>
                </c:pt>
                <c:pt idx="15">
                  <c:v>12.421069316497746</c:v>
                </c:pt>
                <c:pt idx="16">
                  <c:v>12.783616215413574</c:v>
                </c:pt>
                <c:pt idx="17">
                  <c:v>14.631319079641356</c:v>
                </c:pt>
                <c:pt idx="18">
                  <c:v>16.715612293123652</c:v>
                </c:pt>
                <c:pt idx="19">
                  <c:v>19.299398761020583</c:v>
                </c:pt>
                <c:pt idx="20">
                  <c:v>20.942663124848035</c:v>
                </c:pt>
                <c:pt idx="21">
                  <c:v>23.326508855625832</c:v>
                </c:pt>
                <c:pt idx="22">
                  <c:v>26.118677297845927</c:v>
                </c:pt>
                <c:pt idx="23">
                  <c:v>29.376667488174213</c:v>
                </c:pt>
                <c:pt idx="24">
                  <c:v>32.120718579621801</c:v>
                </c:pt>
                <c:pt idx="25">
                  <c:v>35.801146663164403</c:v>
                </c:pt>
                <c:pt idx="26">
                  <c:v>39.280553336551215</c:v>
                </c:pt>
                <c:pt idx="27">
                  <c:v>42.641965858942172</c:v>
                </c:pt>
                <c:pt idx="28">
                  <c:v>44.954222074429055</c:v>
                </c:pt>
                <c:pt idx="29">
                  <c:v>47.043413844705789</c:v>
                </c:pt>
                <c:pt idx="30">
                  <c:v>49.732586618262161</c:v>
                </c:pt>
              </c:numCache>
            </c:numRef>
          </c:val>
          <c:extLst>
            <c:ext xmlns:c16="http://schemas.microsoft.com/office/drawing/2014/chart" uri="{C3380CC4-5D6E-409C-BE32-E72D297353CC}">
              <c16:uniqueId val="{00000003-1115-4688-B43D-F38E4A3F87EF}"/>
            </c:ext>
          </c:extLst>
        </c:ser>
        <c:ser>
          <c:idx val="4"/>
          <c:order val="5"/>
          <c:tx>
            <c:strRef>
              <c:f>'リンク切公表時非表示（グラフの添え物）'!$Y$7</c:f>
              <c:strCache>
                <c:ptCount val="1"/>
                <c:pt idx="0">
                  <c:v>PFCs</c:v>
                </c:pt>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'1.Total'!$AA$20:$BE$20</c15:sqref>
                  </c15:fullRef>
                </c:ext>
              </c:extLst>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'1.Total'!$AA$12:$BE$12</c15:sqref>
                  </c15:fullRef>
                </c:ext>
              </c:extLst>
              <c:f>'1.Total'!$AA$12:$BE$12</c:f>
              <c:numCache>
                <c:formatCode>#,##0.0_ </c:formatCode>
                <c:ptCount val="31"/>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pt idx="30">
                  <c:v>3.474537136109221</c:v>
                </c:pt>
              </c:numCache>
            </c:numRef>
          </c:val>
          <c:extLst>
            <c:ext xmlns:c16="http://schemas.microsoft.com/office/drawing/2014/chart" uri="{C3380CC4-5D6E-409C-BE32-E72D297353CC}">
              <c16:uniqueId val="{00000004-1115-4688-B43D-F38E4A3F87EF}"/>
            </c:ext>
          </c:extLst>
        </c:ser>
        <c:ser>
          <c:idx val="5"/>
          <c:order val="6"/>
          <c:tx>
            <c:strRef>
              <c:f>'リンク切公表時非表示（グラフの添え物）'!$Y$8</c:f>
              <c:strCache>
                <c:ptCount val="1"/>
                <c:pt idx="0">
                  <c:v>SF₆</c:v>
                </c:pt>
              </c:strCache>
            </c:strRef>
          </c:tx>
          <c:spPr>
            <a:solidFill>
              <a:srgbClr val="FFCCFF"/>
            </a:solidFill>
            <a:ln>
              <a:noFill/>
            </a:ln>
            <a:effectLst/>
          </c:spPr>
          <c:invertIfNegative val="0"/>
          <c:cat>
            <c:numRef>
              <c:extLst>
                <c:ext xmlns:c15="http://schemas.microsoft.com/office/drawing/2012/chart" uri="{02D57815-91ED-43cb-92C2-25804820EDAC}">
                  <c15:fullRef>
                    <c15:sqref>'1.Total'!$AA$20:$BE$20</c15:sqref>
                  </c15:fullRef>
                </c:ext>
              </c:extLst>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'1.Total'!$AA$13:$BE$13</c15:sqref>
                  </c15:fullRef>
                </c:ext>
              </c:extLst>
              <c:f>'1.Total'!$AA$13:$BE$13</c:f>
              <c:numCache>
                <c:formatCode>#,##0.0_ </c:formatCode>
                <c:ptCount val="31"/>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2.0549448652505751</c:v>
                </c:pt>
                <c:pt idx="29">
                  <c:v>2.0010287951396291</c:v>
                </c:pt>
                <c:pt idx="30">
                  <c:v>2.0283146558619358</c:v>
                </c:pt>
              </c:numCache>
            </c:numRef>
          </c:val>
          <c:extLst>
            <c:ext xmlns:c16="http://schemas.microsoft.com/office/drawing/2014/chart" uri="{C3380CC4-5D6E-409C-BE32-E72D297353CC}">
              <c16:uniqueId val="{00000005-1115-4688-B43D-F38E4A3F87EF}"/>
            </c:ext>
          </c:extLst>
        </c:ser>
        <c:ser>
          <c:idx val="6"/>
          <c:order val="7"/>
          <c:tx>
            <c:strRef>
              <c:f>'リンク切公表時非表示（グラフの添え物）'!$Y$9</c:f>
              <c:strCache>
                <c:ptCount val="1"/>
                <c:pt idx="0">
                  <c:v>NF₃</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'1.Total'!$AA$20:$BE$20</c15:sqref>
                  </c15:fullRef>
                </c:ext>
              </c:extLst>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'1.Total'!$AA$14:$BE$14</c15:sqref>
                  </c15:fullRef>
                </c:ext>
              </c:extLst>
              <c:f>'1.Total'!$AA$14:$BE$14</c:f>
              <c:numCache>
                <c:formatCode>#,##0.00_ </c:formatCode>
                <c:ptCount val="31"/>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c:v>0.28249689981167958</c:v>
                </c:pt>
                <c:pt idx="29">
                  <c:v>0.2614726799363582</c:v>
                </c:pt>
                <c:pt idx="30">
                  <c:v>0.28882556827642358</c:v>
                </c:pt>
              </c:numCache>
            </c:numRef>
          </c:val>
          <c:extLst>
            <c:ext xmlns:c16="http://schemas.microsoft.com/office/drawing/2014/chart" uri="{C3380CC4-5D6E-409C-BE32-E72D297353CC}">
              <c16:uniqueId val="{00000006-1115-4688-B43D-F38E4A3F87EF}"/>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0"/>
          <c:tx>
            <c:strRef>
              <c:f>'リンク切公表時非表示（グラフの添え物）'!$Y$13</c:f>
              <c:strCache>
                <c:ptCount val="1"/>
                <c:pt idx="0">
                  <c:v>2013年度比-46%</c:v>
                </c:pt>
              </c:strCache>
            </c:strRef>
          </c:tx>
          <c:spPr>
            <a:ln w="28575" cap="rnd" cmpd="sng" algn="ctr">
              <a:solidFill>
                <a:schemeClr val="tx1"/>
              </a:solidFill>
              <a:prstDash val="solid"/>
              <a:round/>
            </a:ln>
            <a:effectLst/>
          </c:spPr>
          <c:marker>
            <c:symbol val="none"/>
          </c:marker>
          <c:cat>
            <c:numRef>
              <c:extLst>
                <c:ext xmlns:c15="http://schemas.microsoft.com/office/drawing/2012/chart" uri="{02D57815-91ED-43cb-92C2-25804820EDAC}">
                  <c15:fullRef>
                    <c15:sqref>'1.Total'!$AA$20:$BE$20</c15:sqref>
                  </c15:fullRef>
                </c:ext>
              </c:extLst>
              <c:f>'1.Total'!$AA$20:$BE$20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'リンク切公表時非表示（グラフの添え物）'!$AA$13:$BE$13</c15:sqref>
                  </c15:fullRef>
                </c:ext>
              </c:extLst>
              <c:f>'リンク切公表時非表示（グラフの添え物）'!$AA$13:$BE$13</c:f>
              <c:numCache>
                <c:formatCode>General</c:formatCode>
                <c:ptCount val="31"/>
                <c:pt idx="0">
                  <c:v>760.92288163398723</c:v>
                </c:pt>
                <c:pt idx="1">
                  <c:v>760.92288163398723</c:v>
                </c:pt>
                <c:pt idx="2">
                  <c:v>760.92288163398723</c:v>
                </c:pt>
                <c:pt idx="3">
                  <c:v>760.92288163398723</c:v>
                </c:pt>
                <c:pt idx="4">
                  <c:v>760.92288163398723</c:v>
                </c:pt>
                <c:pt idx="5">
                  <c:v>760.92288163398723</c:v>
                </c:pt>
                <c:pt idx="6">
                  <c:v>760.92288163398723</c:v>
                </c:pt>
                <c:pt idx="7">
                  <c:v>760.92288163398723</c:v>
                </c:pt>
                <c:pt idx="8">
                  <c:v>760.92288163398723</c:v>
                </c:pt>
                <c:pt idx="9">
                  <c:v>760.92288163398723</c:v>
                </c:pt>
                <c:pt idx="10">
                  <c:v>760.92288163398723</c:v>
                </c:pt>
                <c:pt idx="11">
                  <c:v>760.92288163398723</c:v>
                </c:pt>
                <c:pt idx="12">
                  <c:v>760.92288163398723</c:v>
                </c:pt>
                <c:pt idx="13">
                  <c:v>760.92288163398723</c:v>
                </c:pt>
                <c:pt idx="14">
                  <c:v>760.92288163398723</c:v>
                </c:pt>
                <c:pt idx="15">
                  <c:v>760.92288163398723</c:v>
                </c:pt>
                <c:pt idx="16">
                  <c:v>760.92288163398723</c:v>
                </c:pt>
                <c:pt idx="17">
                  <c:v>760.92288163398723</c:v>
                </c:pt>
                <c:pt idx="18">
                  <c:v>760.92288163398723</c:v>
                </c:pt>
                <c:pt idx="19">
                  <c:v>760.92288163398723</c:v>
                </c:pt>
                <c:pt idx="20">
                  <c:v>760.92288163398723</c:v>
                </c:pt>
                <c:pt idx="21">
                  <c:v>760.92288163398723</c:v>
                </c:pt>
                <c:pt idx="22">
                  <c:v>760.92288163398723</c:v>
                </c:pt>
                <c:pt idx="23">
                  <c:v>760.92288163398723</c:v>
                </c:pt>
                <c:pt idx="24">
                  <c:v>760.92288163398723</c:v>
                </c:pt>
                <c:pt idx="25">
                  <c:v>760.92288163398723</c:v>
                </c:pt>
                <c:pt idx="26">
                  <c:v>760.92288163398723</c:v>
                </c:pt>
                <c:pt idx="27">
                  <c:v>760.92288163398723</c:v>
                </c:pt>
                <c:pt idx="28">
                  <c:v>760.92288163398723</c:v>
                </c:pt>
                <c:pt idx="29">
                  <c:v>760.92288163398723</c:v>
                </c:pt>
                <c:pt idx="30">
                  <c:v>760.92288163398723</c:v>
                </c:pt>
              </c:numCache>
            </c:numRef>
          </c:val>
          <c:smooth val="0"/>
          <c:extLst>
            <c:ext xmlns:c16="http://schemas.microsoft.com/office/drawing/2014/chart" uri="{C3380CC4-5D6E-409C-BE32-E72D297353CC}">
              <c16:uniqueId val="{00000007-1115-4688-B43D-F38E4A3F87EF}"/>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ja-JP" sz="1200" b="0"/>
                  <a:t>（年度）</a:t>
                </a:r>
              </a:p>
            </c:rich>
          </c:tx>
          <c:layout>
            <c:manualLayout>
              <c:xMode val="edge"/>
              <c:yMode val="edge"/>
              <c:x val="0.44815967448513366"/>
              <c:y val="0.81825216292407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50"/>
          <c:min val="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min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ayout>
        <c:manualLayout>
          <c:xMode val="edge"/>
          <c:yMode val="edge"/>
          <c:x val="0.89553527458697635"/>
          <c:y val="0.54542715715501811"/>
          <c:w val="6.2406884520690951E-2"/>
          <c:h val="0.28419185921366635"/>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r>
              <a:rPr lang="ja-JP" altLang="en-US" sz="1600">
                <a:latin typeface="+mn-ea"/>
              </a:rPr>
              <a:t>の推移</a:t>
            </a:r>
            <a:endParaRPr lang="ja-JP" altLang="ja-JP" sz="1600">
              <a:latin typeface="+mn-ea"/>
            </a:endParaRP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'12.Household (per capita)'!$W$12</c:f>
              <c:strCache>
                <c:ptCount val="1"/>
                <c:pt idx="0">
                  <c:v>石炭等</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capita)'!$AA$12:$BE$12</c:f>
              <c:numCache>
                <c:formatCode>#,##0.0_);[Red]\(#,##0.0\)</c:formatCode>
                <c:ptCount val="31"/>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F69-417E-9249-532CF4F7231C}"/>
            </c:ext>
          </c:extLst>
        </c:ser>
        <c:ser>
          <c:idx val="1"/>
          <c:order val="1"/>
          <c:tx>
            <c:strRef>
              <c:f>'12.Household (per capita)'!$W$13</c:f>
              <c:strCache>
                <c:ptCount val="1"/>
                <c:pt idx="0">
                  <c:v>灯油</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capita)'!$AA$13:$BE$13</c:f>
              <c:numCache>
                <c:formatCode>#,##0_);[Red]\(#,##0\)</c:formatCode>
                <c:ptCount val="31"/>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pt idx="29">
                  <c:v>159.98890373873809</c:v>
                </c:pt>
                <c:pt idx="30">
                  <c:v>167.85042865770362</c:v>
                </c:pt>
              </c:numCache>
            </c:numRef>
          </c:val>
          <c:extLst>
            <c:ext xmlns:c16="http://schemas.microsoft.com/office/drawing/2014/chart" uri="{C3380CC4-5D6E-409C-BE32-E72D297353CC}">
              <c16:uniqueId val="{00000001-6F69-417E-9249-532CF4F7231C}"/>
            </c:ext>
          </c:extLst>
        </c:ser>
        <c:ser>
          <c:idx val="2"/>
          <c:order val="2"/>
          <c:tx>
            <c:strRef>
              <c:f>'12.Household (per capita)'!$W$14</c:f>
              <c:strCache>
                <c:ptCount val="1"/>
                <c:pt idx="0">
                  <c:v>LPG</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capita)'!$AA$14:$BE$14</c:f>
              <c:numCache>
                <c:formatCode>#,##0_);[Red]\(#,##0\)</c:formatCode>
                <c:ptCount val="31"/>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pt idx="29" formatCode="#,##0.0_);[Red]\(#,##0.0\)">
                  <c:v>97.181727147158639</c:v>
                </c:pt>
                <c:pt idx="30" formatCode="#,##0.0_);[Red]\(#,##0.0\)">
                  <c:v>97.755923316649756</c:v>
                </c:pt>
              </c:numCache>
            </c:numRef>
          </c:val>
          <c:extLst>
            <c:ext xmlns:c16="http://schemas.microsoft.com/office/drawing/2014/chart" uri="{C3380CC4-5D6E-409C-BE32-E72D297353CC}">
              <c16:uniqueId val="{00000002-6F69-417E-9249-532CF4F7231C}"/>
            </c:ext>
          </c:extLst>
        </c:ser>
        <c:ser>
          <c:idx val="3"/>
          <c:order val="3"/>
          <c:tx>
            <c:strRef>
              <c:f>'12.Household (per capita)'!$W$15</c:f>
              <c:strCache>
                <c:ptCount val="1"/>
                <c:pt idx="0">
                  <c:v>都市ガス</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capita)'!$AA$15:$BE$15</c:f>
              <c:numCache>
                <c:formatCode>#,##0_);[Red]\(#,##0\)</c:formatCode>
                <c:ptCount val="31"/>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163.25305966674557</c:v>
                </c:pt>
                <c:pt idx="29">
                  <c:v>165.76679175851507</c:v>
                </c:pt>
                <c:pt idx="30">
                  <c:v>176.79354068593017</c:v>
                </c:pt>
              </c:numCache>
            </c:numRef>
          </c:val>
          <c:extLst>
            <c:ext xmlns:c16="http://schemas.microsoft.com/office/drawing/2014/chart" uri="{C3380CC4-5D6E-409C-BE32-E72D297353CC}">
              <c16:uniqueId val="{00000003-6F69-417E-9249-532CF4F7231C}"/>
            </c:ext>
          </c:extLst>
        </c:ser>
        <c:ser>
          <c:idx val="4"/>
          <c:order val="4"/>
          <c:tx>
            <c:strRef>
              <c:f>'12.Household (per capita)'!$W$16</c:f>
              <c:strCache>
                <c:ptCount val="1"/>
                <c:pt idx="0">
                  <c:v>電力</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capita)'!$AA$16:$BE$16</c:f>
              <c:numCache>
                <c:formatCode>#,##0_);[Red]\(#,##0\)</c:formatCode>
                <c:ptCount val="31"/>
                <c:pt idx="0">
                  <c:v>569.99297990114087</c:v>
                </c:pt>
                <c:pt idx="1">
                  <c:v>585.72937871402928</c:v>
                </c:pt>
                <c:pt idx="2">
                  <c:v>609.12018006458425</c:v>
                </c:pt>
                <c:pt idx="3">
                  <c:v>584.49921736577437</c:v>
                </c:pt>
                <c:pt idx="4">
                  <c:v>675.11500818573677</c:v>
                </c:pt>
                <c:pt idx="5">
                  <c:v>659.15391335511038</c:v>
                </c:pt>
                <c:pt idx="6">
                  <c:v>645.75141419554211</c:v>
                </c:pt>
                <c:pt idx="7">
                  <c:v>623.51433511440075</c:v>
                </c:pt>
                <c:pt idx="8">
                  <c:v>612.3570679683063</c:v>
                </c:pt>
                <c:pt idx="9">
                  <c:v>660.2862987037015</c:v>
                </c:pt>
                <c:pt idx="10">
                  <c:v>657.86169628069706</c:v>
                </c:pt>
                <c:pt idx="11">
                  <c:v>658.79110490637652</c:v>
                </c:pt>
                <c:pt idx="12">
                  <c:v>721.54451563174052</c:v>
                </c:pt>
                <c:pt idx="13">
                  <c:v>766.46856950877657</c:v>
                </c:pt>
                <c:pt idx="14">
                  <c:v>752.02518236964738</c:v>
                </c:pt>
                <c:pt idx="15">
                  <c:v>783.1026239360757</c:v>
                </c:pt>
                <c:pt idx="16">
                  <c:v>748.6118498031758</c:v>
                </c:pt>
                <c:pt idx="17">
                  <c:v>837.38935358515027</c:v>
                </c:pt>
                <c:pt idx="18">
                  <c:v>827.91654420066936</c:v>
                </c:pt>
                <c:pt idx="19">
                  <c:v>782.41719085582508</c:v>
                </c:pt>
                <c:pt idx="20">
                  <c:v>891.23552324409036</c:v>
                </c:pt>
                <c:pt idx="21">
                  <c:v>1022.4929064819912</c:v>
                </c:pt>
                <c:pt idx="22">
                  <c:v>1165.9343863004472</c:v>
                </c:pt>
                <c:pt idx="23">
                  <c:v>1155.2910445694324</c:v>
                </c:pt>
                <c:pt idx="24">
                  <c:v>1064.0102306977844</c:v>
                </c:pt>
                <c:pt idx="25">
                  <c:v>1032.8103841036504</c:v>
                </c:pt>
                <c:pt idx="26">
                  <c:v>1016.2565711447007</c:v>
                </c:pt>
                <c:pt idx="27">
                  <c:v>1004.4010402101133</c:v>
                </c:pt>
                <c:pt idx="28">
                  <c:v>898.56509277276564</c:v>
                </c:pt>
                <c:pt idx="29">
                  <c:v>839.59756623670091</c:v>
                </c:pt>
                <c:pt idx="30">
                  <c:v>877.06373201558949</c:v>
                </c:pt>
              </c:numCache>
            </c:numRef>
          </c:val>
          <c:extLst>
            <c:ext xmlns:c16="http://schemas.microsoft.com/office/drawing/2014/chart" uri="{C3380CC4-5D6E-409C-BE32-E72D297353CC}">
              <c16:uniqueId val="{00000004-6F69-417E-9249-532CF4F7231C}"/>
            </c:ext>
          </c:extLst>
        </c:ser>
        <c:ser>
          <c:idx val="5"/>
          <c:order val="5"/>
          <c:tx>
            <c:strRef>
              <c:f>'12.Household (per capita)'!$W$17</c:f>
              <c:strCache>
                <c:ptCount val="1"/>
                <c:pt idx="0">
                  <c:v>熱</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capita)'!$AA$17:$BE$17</c:f>
              <c:numCache>
                <c:formatCode>#,##0.00_);[Red]\(#,##0.00\)</c:formatCode>
                <c:ptCount val="31"/>
                <c:pt idx="0">
                  <c:v>0.88555979639049542</c:v>
                </c:pt>
                <c:pt idx="1">
                  <c:v>0.79256513609888923</c:v>
                </c:pt>
                <c:pt idx="2">
                  <c:v>0.81224656370977011</c:v>
                </c:pt>
                <c:pt idx="3">
                  <c:v>0.77297965396919588</c:v>
                </c:pt>
                <c:pt idx="4">
                  <c:v>0.72707420661173927</c:v>
                </c:pt>
                <c:pt idx="5">
                  <c:v>0.69571949607838468</c:v>
                </c:pt>
                <c:pt idx="6">
                  <c:v>0.66424233630422191</c:v>
                </c:pt>
                <c:pt idx="7">
                  <c:v>0.6111619738744497</c:v>
                </c:pt>
                <c:pt idx="8">
                  <c:v>0.59454468919193404</c:v>
                </c:pt>
                <c:pt idx="9">
                  <c:v>0.60792997057459397</c:v>
                </c:pt>
                <c:pt idx="10">
                  <c:v>0.59067798650982317</c:v>
                </c:pt>
                <c:pt idx="11">
                  <c:v>0.55443221389665953</c:v>
                </c:pt>
                <c:pt idx="12">
                  <c:v>0.57888545276975067</c:v>
                </c:pt>
                <c:pt idx="13">
                  <c:v>0.58954307701373632</c:v>
                </c:pt>
                <c:pt idx="14">
                  <c:v>0.56991012366949956</c:v>
                </c:pt>
                <c:pt idx="15">
                  <c:v>0.61216367664685267</c:v>
                </c:pt>
                <c:pt idx="16">
                  <c:v>0.57909325573264936</c:v>
                </c:pt>
                <c:pt idx="17">
                  <c:v>0.62108519012262153</c:v>
                </c:pt>
                <c:pt idx="18">
                  <c:v>0.59563952144411458</c:v>
                </c:pt>
                <c:pt idx="19">
                  <c:v>0.56287135139651767</c:v>
                </c:pt>
                <c:pt idx="20">
                  <c:v>0.56260471899184139</c:v>
                </c:pt>
                <c:pt idx="21">
                  <c:v>0.58008752404756736</c:v>
                </c:pt>
                <c:pt idx="22">
                  <c:v>0.58064451133509443</c:v>
                </c:pt>
                <c:pt idx="23">
                  <c:v>0.56623381616204838</c:v>
                </c:pt>
                <c:pt idx="24">
                  <c:v>0.52555023631693687</c:v>
                </c:pt>
                <c:pt idx="25">
                  <c:v>0.50362261081734128</c:v>
                </c:pt>
                <c:pt idx="26">
                  <c:v>0.50712793272577605</c:v>
                </c:pt>
                <c:pt idx="27">
                  <c:v>0.50547395763573699</c:v>
                </c:pt>
                <c:pt idx="28">
                  <c:v>0.46163081896845137</c:v>
                </c:pt>
                <c:pt idx="29">
                  <c:v>0.42800916199943767</c:v>
                </c:pt>
                <c:pt idx="30">
                  <c:v>0.42830715561916155</c:v>
                </c:pt>
              </c:numCache>
            </c:numRef>
          </c:val>
          <c:extLst>
            <c:ext xmlns:c16="http://schemas.microsoft.com/office/drawing/2014/chart" uri="{C3380CC4-5D6E-409C-BE32-E72D297353CC}">
              <c16:uniqueId val="{00000005-6F69-417E-9249-532CF4F7231C}"/>
            </c:ext>
          </c:extLst>
        </c:ser>
        <c:ser>
          <c:idx val="6"/>
          <c:order val="6"/>
          <c:tx>
            <c:strRef>
              <c:f>'12.Household (per capita)'!$W$18</c:f>
              <c:strCache>
                <c:ptCount val="1"/>
                <c:pt idx="0">
                  <c:v>ガソリン</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capita)'!$AA$18:$BE$18</c:f>
              <c:numCache>
                <c:formatCode>#,##0_);[Red]\(#,##0\)</c:formatCode>
                <c:ptCount val="31"/>
                <c:pt idx="0">
                  <c:v>345.09053474625057</c:v>
                </c:pt>
                <c:pt idx="1">
                  <c:v>337.44601457111969</c:v>
                </c:pt>
                <c:pt idx="2">
                  <c:v>383.76647859070914</c:v>
                </c:pt>
                <c:pt idx="3">
                  <c:v>403.81141402605749</c:v>
                </c:pt>
                <c:pt idx="4">
                  <c:v>437.68063058388168</c:v>
                </c:pt>
                <c:pt idx="5">
                  <c:v>435.33435567851063</c:v>
                </c:pt>
                <c:pt idx="6">
                  <c:v>469.18740126514672</c:v>
                </c:pt>
                <c:pt idx="7">
                  <c:v>431.55339700955238</c:v>
                </c:pt>
                <c:pt idx="8">
                  <c:v>464.8930231753605</c:v>
                </c:pt>
                <c:pt idx="9">
                  <c:v>495.40057093586353</c:v>
                </c:pt>
                <c:pt idx="10">
                  <c:v>518.65255832092953</c:v>
                </c:pt>
                <c:pt idx="11">
                  <c:v>517.23572291971072</c:v>
                </c:pt>
                <c:pt idx="12">
                  <c:v>535.36514974049817</c:v>
                </c:pt>
                <c:pt idx="13">
                  <c:v>553.16066253405825</c:v>
                </c:pt>
                <c:pt idx="14">
                  <c:v>546.89696943417198</c:v>
                </c:pt>
                <c:pt idx="15">
                  <c:v>540.69445887728693</c:v>
                </c:pt>
                <c:pt idx="16">
                  <c:v>536.40466558837977</c:v>
                </c:pt>
                <c:pt idx="17">
                  <c:v>533.16021785613373</c:v>
                </c:pt>
                <c:pt idx="18">
                  <c:v>541.2164748731102</c:v>
                </c:pt>
                <c:pt idx="19">
                  <c:v>517.04994238496965</c:v>
                </c:pt>
                <c:pt idx="20">
                  <c:v>516.11403424763284</c:v>
                </c:pt>
                <c:pt idx="21">
                  <c:v>502.08891896759883</c:v>
                </c:pt>
                <c:pt idx="22">
                  <c:v>516.2865903024333</c:v>
                </c:pt>
                <c:pt idx="23">
                  <c:v>497.02338107374027</c:v>
                </c:pt>
                <c:pt idx="24">
                  <c:v>466.82609970579756</c:v>
                </c:pt>
                <c:pt idx="25">
                  <c:v>468.05638548487491</c:v>
                </c:pt>
                <c:pt idx="26">
                  <c:v>448.76792855240433</c:v>
                </c:pt>
                <c:pt idx="27">
                  <c:v>457.86375692042293</c:v>
                </c:pt>
                <c:pt idx="28">
                  <c:v>469.12496046729348</c:v>
                </c:pt>
                <c:pt idx="29">
                  <c:v>464.56063924948495</c:v>
                </c:pt>
                <c:pt idx="30">
                  <c:v>397.46901819544138</c:v>
                </c:pt>
              </c:numCache>
            </c:numRef>
          </c:val>
          <c:extLst>
            <c:ext xmlns:c16="http://schemas.microsoft.com/office/drawing/2014/chart" uri="{C3380CC4-5D6E-409C-BE32-E72D297353CC}">
              <c16:uniqueId val="{00000006-6F69-417E-9249-532CF4F7231C}"/>
            </c:ext>
          </c:extLst>
        </c:ser>
        <c:ser>
          <c:idx val="7"/>
          <c:order val="7"/>
          <c:tx>
            <c:strRef>
              <c:f>'12.Household (per capita)'!$W$19</c:f>
              <c:strCache>
                <c:ptCount val="1"/>
                <c:pt idx="0">
                  <c:v>軽油</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capita)'!$AA$19:$BE$19</c:f>
              <c:numCache>
                <c:formatCode>#,##0.0_);[Red]\(#,##0.0\)</c:formatCode>
                <c:ptCount val="31"/>
                <c:pt idx="0">
                  <c:v>55.389185997449651</c:v>
                </c:pt>
                <c:pt idx="1">
                  <c:v>60.260141954498259</c:v>
                </c:pt>
                <c:pt idx="2">
                  <c:v>73.921965506142186</c:v>
                </c:pt>
                <c:pt idx="3">
                  <c:v>85.624418711503679</c:v>
                </c:pt>
                <c:pt idx="4" formatCode="#,##0_);[Red]\(#,##0\)">
                  <c:v>101.27135782224913</c:v>
                </c:pt>
                <c:pt idx="5" formatCode="#,##0_);[Red]\(#,##0\)">
                  <c:v>104.65592424296399</c:v>
                </c:pt>
                <c:pt idx="6" formatCode="#,##0_);[Red]\(#,##0\)">
                  <c:v>113.51484279991534</c:v>
                </c:pt>
                <c:pt idx="7" formatCode="#,##0_);[Red]\(#,##0\)">
                  <c:v>100.52718336222061</c:v>
                </c:pt>
                <c:pt idx="8" formatCode="#,##0_);[Red]\(#,##0\)">
                  <c:v>102.18900487000555</c:v>
                </c:pt>
                <c:pt idx="9" formatCode="#,##0_);[Red]\(#,##0\)">
                  <c:v>101.34496499228945</c:v>
                </c:pt>
                <c:pt idx="10">
                  <c:v>93.658205475556628</c:v>
                </c:pt>
                <c:pt idx="11">
                  <c:v>87.20275605521546</c:v>
                </c:pt>
                <c:pt idx="12">
                  <c:v>78.164119808301677</c:v>
                </c:pt>
                <c:pt idx="13">
                  <c:v>70.964954818205229</c:v>
                </c:pt>
                <c:pt idx="14">
                  <c:v>65.215364832173506</c:v>
                </c:pt>
                <c:pt idx="15">
                  <c:v>56.226794407771486</c:v>
                </c:pt>
                <c:pt idx="16">
                  <c:v>45.028242335784036</c:v>
                </c:pt>
                <c:pt idx="17">
                  <c:v>37.598662761209049</c:v>
                </c:pt>
                <c:pt idx="18">
                  <c:v>31.727079174941437</c:v>
                </c:pt>
                <c:pt idx="19">
                  <c:v>24.625978530344049</c:v>
                </c:pt>
                <c:pt idx="20">
                  <c:v>22.674568963147792</c:v>
                </c:pt>
                <c:pt idx="21">
                  <c:v>21.508934622860792</c:v>
                </c:pt>
                <c:pt idx="22">
                  <c:v>20.210932549737269</c:v>
                </c:pt>
                <c:pt idx="23">
                  <c:v>20.36291399078058</c:v>
                </c:pt>
                <c:pt idx="24">
                  <c:v>19.369713533019656</c:v>
                </c:pt>
                <c:pt idx="25">
                  <c:v>20.495732384388273</c:v>
                </c:pt>
                <c:pt idx="26">
                  <c:v>19.848327524601928</c:v>
                </c:pt>
                <c:pt idx="27">
                  <c:v>21.208334915076296</c:v>
                </c:pt>
                <c:pt idx="28">
                  <c:v>22.984605552749219</c:v>
                </c:pt>
                <c:pt idx="29">
                  <c:v>24.602599102335457</c:v>
                </c:pt>
                <c:pt idx="30">
                  <c:v>19.923751887250596</c:v>
                </c:pt>
              </c:numCache>
            </c:numRef>
          </c:val>
          <c:extLst>
            <c:ext xmlns:c16="http://schemas.microsoft.com/office/drawing/2014/chart" uri="{C3380CC4-5D6E-409C-BE32-E72D297353CC}">
              <c16:uniqueId val="{00000007-6F69-417E-9249-532CF4F7231C}"/>
            </c:ext>
          </c:extLst>
        </c:ser>
        <c:ser>
          <c:idx val="8"/>
          <c:order val="8"/>
          <c:tx>
            <c:strRef>
              <c:f>'12.Household (per capita)'!$W$20</c:f>
              <c:strCache>
                <c:ptCount val="1"/>
                <c:pt idx="0">
                  <c:v>ごみ処理</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capita)'!$AA$20:$BE$20</c:f>
              <c:numCache>
                <c:formatCode>#,##0.0_);[Red]\(#,##0.0\)</c:formatCode>
                <c:ptCount val="31"/>
                <c:pt idx="0">
                  <c:v>91.506132510978091</c:v>
                </c:pt>
                <c:pt idx="1">
                  <c:v>93.367545011259594</c:v>
                </c:pt>
                <c:pt idx="2">
                  <c:v>94.44994143015964</c:v>
                </c:pt>
                <c:pt idx="3">
                  <c:v>94.437481853870537</c:v>
                </c:pt>
                <c:pt idx="4">
                  <c:v>97.975973752438534</c:v>
                </c:pt>
                <c:pt idx="5">
                  <c:v>100.01878310919034</c:v>
                </c:pt>
                <c:pt idx="6">
                  <c:v>103.15553087961469</c:v>
                </c:pt>
                <c:pt idx="7">
                  <c:v>105.26293431884281</c:v>
                </c:pt>
                <c:pt idx="8">
                  <c:v>105.8690873332914</c:v>
                </c:pt>
                <c:pt idx="9">
                  <c:v>108.38834715581142</c:v>
                </c:pt>
                <c:pt idx="10">
                  <c:v>112.22135523706731</c:v>
                </c:pt>
                <c:pt idx="11" formatCode="#,##0_);[Red]\(#,##0\)">
                  <c:v>114.19962869828375</c:v>
                </c:pt>
                <c:pt idx="12" formatCode="#,##0_);[Red]\(#,##0\)">
                  <c:v>116.36863389195835</c:v>
                </c:pt>
                <c:pt idx="13" formatCode="#,##0_);[Red]\(#,##0\)">
                  <c:v>117.7317366340188</c:v>
                </c:pt>
                <c:pt idx="14">
                  <c:v>111.91058325561579</c:v>
                </c:pt>
                <c:pt idx="15">
                  <c:v>103.63544190866558</c:v>
                </c:pt>
                <c:pt idx="16">
                  <c:v>94.577701258597997</c:v>
                </c:pt>
                <c:pt idx="17">
                  <c:v>92.326737697918034</c:v>
                </c:pt>
                <c:pt idx="18">
                  <c:v>90.113637468157549</c:v>
                </c:pt>
                <c:pt idx="19">
                  <c:v>75.143506396040081</c:v>
                </c:pt>
                <c:pt idx="20">
                  <c:v>72.888570640817278</c:v>
                </c:pt>
                <c:pt idx="21">
                  <c:v>79.786229496805689</c:v>
                </c:pt>
                <c:pt idx="22">
                  <c:v>81.526058788761503</c:v>
                </c:pt>
                <c:pt idx="23">
                  <c:v>76.351569502580801</c:v>
                </c:pt>
                <c:pt idx="24">
                  <c:v>67.992511671785095</c:v>
                </c:pt>
                <c:pt idx="25">
                  <c:v>66.33323657737148</c:v>
                </c:pt>
                <c:pt idx="26">
                  <c:v>66.408699091055681</c:v>
                </c:pt>
                <c:pt idx="27">
                  <c:v>69.117046296695321</c:v>
                </c:pt>
                <c:pt idx="28">
                  <c:v>69.58834278251733</c:v>
                </c:pt>
                <c:pt idx="29">
                  <c:v>73.047949853477121</c:v>
                </c:pt>
                <c:pt idx="30">
                  <c:v>70.037069209101503</c:v>
                </c:pt>
              </c:numCache>
            </c:numRef>
          </c:val>
          <c:extLst>
            <c:ext xmlns:c16="http://schemas.microsoft.com/office/drawing/2014/chart" uri="{C3380CC4-5D6E-409C-BE32-E72D297353CC}">
              <c16:uniqueId val="{00000008-6F69-417E-9249-532CF4F7231C}"/>
            </c:ext>
          </c:extLst>
        </c:ser>
        <c:ser>
          <c:idx val="9"/>
          <c:order val="9"/>
          <c:tx>
            <c:strRef>
              <c:f>'12.Household (per capita)'!$W$21</c:f>
              <c:strCache>
                <c:ptCount val="1"/>
                <c:pt idx="0">
                  <c:v>水道</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capita)'!$AA$21:$BE$21</c:f>
              <c:numCache>
                <c:formatCode>#,##0.0_);[Red]\(#,##0.0\)</c:formatCode>
                <c:ptCount val="31"/>
                <c:pt idx="0">
                  <c:v>17.187971134940277</c:v>
                </c:pt>
                <c:pt idx="1">
                  <c:v>21.469661224083158</c:v>
                </c:pt>
                <c:pt idx="2">
                  <c:v>25.970082742723267</c:v>
                </c:pt>
                <c:pt idx="3">
                  <c:v>27.917758916184585</c:v>
                </c:pt>
                <c:pt idx="4">
                  <c:v>35.139329743286766</c:v>
                </c:pt>
                <c:pt idx="5">
                  <c:v>37.064648823393718</c:v>
                </c:pt>
                <c:pt idx="6">
                  <c:v>34.856812786447755</c:v>
                </c:pt>
                <c:pt idx="7">
                  <c:v>32.059603857972967</c:v>
                </c:pt>
                <c:pt idx="8">
                  <c:v>29.725367894150178</c:v>
                </c:pt>
                <c:pt idx="9">
                  <c:v>28.728855622575459</c:v>
                </c:pt>
                <c:pt idx="10">
                  <c:v>27.740953625197086</c:v>
                </c:pt>
                <c:pt idx="11">
                  <c:v>26.283838601119388</c:v>
                </c:pt>
                <c:pt idx="12">
                  <c:v>27.05142934884735</c:v>
                </c:pt>
                <c:pt idx="13">
                  <c:v>27.246560853186946</c:v>
                </c:pt>
                <c:pt idx="14">
                  <c:v>26.145881904833484</c:v>
                </c:pt>
                <c:pt idx="15">
                  <c:v>25.224331731874781</c:v>
                </c:pt>
                <c:pt idx="16">
                  <c:v>24.592551163955957</c:v>
                </c:pt>
                <c:pt idx="17">
                  <c:v>27.472032956071288</c:v>
                </c:pt>
                <c:pt idx="18">
                  <c:v>32.364681784361451</c:v>
                </c:pt>
                <c:pt idx="19">
                  <c:v>35.04371972278858</c:v>
                </c:pt>
                <c:pt idx="20">
                  <c:v>34.839021462944544</c:v>
                </c:pt>
                <c:pt idx="21">
                  <c:v>38.048800509566014</c:v>
                </c:pt>
                <c:pt idx="22">
                  <c:v>50.335833003877937</c:v>
                </c:pt>
                <c:pt idx="23">
                  <c:v>43.897996076013285</c:v>
                </c:pt>
                <c:pt idx="24">
                  <c:v>44.345218070933818</c:v>
                </c:pt>
                <c:pt idx="25">
                  <c:v>38.653737840108427</c:v>
                </c:pt>
                <c:pt idx="26">
                  <c:v>35.523401128152116</c:v>
                </c:pt>
                <c:pt idx="27">
                  <c:v>36.550127976276599</c:v>
                </c:pt>
                <c:pt idx="28">
                  <c:v>38.320234718692184</c:v>
                </c:pt>
                <c:pt idx="29">
                  <c:v>36.157150793048835</c:v>
                </c:pt>
                <c:pt idx="30">
                  <c:v>33.518376407044663</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'12.Household (per capita)'!$V$11</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capita)'!$AA$11:$BE$11</c:f>
              <c:numCache>
                <c:formatCode>#,##0_);[Red]\(#,##0\)</c:formatCode>
                <c:ptCount val="31"/>
                <c:pt idx="0">
                  <c:v>1550.6186365750682</c:v>
                </c:pt>
                <c:pt idx="1">
                  <c:v>1576.9126438774181</c:v>
                </c:pt>
                <c:pt idx="2">
                  <c:v>1687.515501388458</c:v>
                </c:pt>
                <c:pt idx="3">
                  <c:v>1722.4698700807096</c:v>
                </c:pt>
                <c:pt idx="4">
                  <c:v>1857.4963564709356</c:v>
                </c:pt>
                <c:pt idx="5">
                  <c:v>1874.2907711263802</c:v>
                </c:pt>
                <c:pt idx="6">
                  <c:v>1922.3576571442813</c:v>
                </c:pt>
                <c:pt idx="7">
                  <c:v>1822.4743350244787</c:v>
                </c:pt>
                <c:pt idx="8">
                  <c:v>1843.6126637577108</c:v>
                </c:pt>
                <c:pt idx="9">
                  <c:v>1936.2463430141852</c:v>
                </c:pt>
                <c:pt idx="10">
                  <c:v>1979.7675817624863</c:v>
                </c:pt>
                <c:pt idx="11">
                  <c:v>1942.716191639031</c:v>
                </c:pt>
                <c:pt idx="12">
                  <c:v>2038.6235330994191</c:v>
                </c:pt>
                <c:pt idx="13">
                  <c:v>2068.0183568965608</c:v>
                </c:pt>
                <c:pt idx="14">
                  <c:v>2034.9495589597782</c:v>
                </c:pt>
                <c:pt idx="15">
                  <c:v>2060.4591116869378</c:v>
                </c:pt>
                <c:pt idx="16">
                  <c:v>1966.7804464317019</c:v>
                </c:pt>
                <c:pt idx="17">
                  <c:v>2039.404374650089</c:v>
                </c:pt>
                <c:pt idx="18">
                  <c:v>2005.6814455492752</c:v>
                </c:pt>
                <c:pt idx="19">
                  <c:v>1914.0272976005294</c:v>
                </c:pt>
                <c:pt idx="20">
                  <c:v>2039.7844919897905</c:v>
                </c:pt>
                <c:pt idx="21">
                  <c:v>2153.7404675948646</c:v>
                </c:pt>
                <c:pt idx="22">
                  <c:v>2325.7054986694666</c:v>
                </c:pt>
                <c:pt idx="23">
                  <c:v>2266.9052247707618</c:v>
                </c:pt>
                <c:pt idx="24">
                  <c:v>2119.0191430749228</c:v>
                </c:pt>
                <c:pt idx="25">
                  <c:v>2062.6815750454493</c:v>
                </c:pt>
                <c:pt idx="26">
                  <c:v>2026.2195170280409</c:v>
                </c:pt>
                <c:pt idx="27">
                  <c:v>2057.3414674452997</c:v>
                </c:pt>
                <c:pt idx="28">
                  <c:v>1911.5329512620067</c:v>
                </c:pt>
                <c:pt idx="29">
                  <c:v>1861.3313370414585</c:v>
                </c:pt>
                <c:pt idx="30">
                  <c:v>1840.8401475303301</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tickLblSkip val="1"/>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en-US" altLang="ja-JP" sz="1600" baseline="0">
                <a:latin typeface="+mn-ea"/>
              </a:rPr>
              <a:t>2020</a:t>
            </a:r>
            <a:r>
              <a:rPr lang="ja-JP" altLang="en-US" sz="1600" baseline="0">
                <a:latin typeface="+mn-ea"/>
              </a:rPr>
              <a:t>年度の家庭からの</a:t>
            </a:r>
            <a:r>
              <a:rPr lang="en-US" altLang="ja-JP" sz="1600" baseline="0">
                <a:latin typeface="+mn-ea"/>
              </a:rPr>
              <a:t>CO</a:t>
            </a:r>
            <a:r>
              <a:rPr lang="en-US" altLang="ja-JP" sz="1600" baseline="-25000">
                <a:latin typeface="+mn-ea"/>
              </a:rPr>
              <a:t>2</a:t>
            </a:r>
            <a:r>
              <a:rPr lang="ja-JP" altLang="en-US" sz="1600" baseline="0">
                <a:latin typeface="+mn-ea"/>
              </a:rPr>
              <a:t>排出量</a:t>
            </a:r>
            <a:endParaRPr lang="en-US" altLang="ja-JP" sz="1600" baseline="0">
              <a:latin typeface="+mn-ea"/>
            </a:endParaRPr>
          </a:p>
          <a:p>
            <a:pPr>
              <a:defRPr sz="1600" baseline="0">
                <a:latin typeface="(日本語用のフォントを使用)"/>
              </a:defRPr>
            </a:pPr>
            <a:r>
              <a:rPr lang="ja-JP" altLang="en-US" sz="1600" baseline="0">
                <a:latin typeface="+mn-ea"/>
              </a:rPr>
              <a:t>（用途別）</a:t>
            </a:r>
            <a:endParaRPr lang="en-US" altLang="ja-JP" sz="1600" baseline="0">
              <a:latin typeface="+mn-ea"/>
            </a:endParaRPr>
          </a:p>
        </c:rich>
      </c:tx>
      <c:layout>
        <c:manualLayout>
          <c:xMode val="edge"/>
          <c:yMode val="edge"/>
          <c:x val="0.17551006708835026"/>
          <c:y val="0.20929882298363928"/>
        </c:manualLayout>
      </c:layout>
      <c:overlay val="0"/>
    </c:title>
    <c:autoTitleDeleted val="0"/>
    <c:plotArea>
      <c:layout>
        <c:manualLayout>
          <c:layoutTarget val="inner"/>
          <c:xMode val="edge"/>
          <c:yMode val="edge"/>
          <c:x val="0.18041300186804043"/>
          <c:y val="0.20165763610178686"/>
          <c:w val="0.62419277777777782"/>
          <c:h val="0.62419277777777782"/>
        </c:manualLayout>
      </c:layout>
      <c:doughnutChart>
        <c:varyColors val="1"/>
        <c:ser>
          <c:idx val="1"/>
          <c:order val="0"/>
          <c:tx>
            <c:strRef>
              <c:f>'リンク切公表時非表示（グラフの添え物）'!$CA$80</c:f>
              <c:strCache>
                <c:ptCount val="1"/>
                <c:pt idx="0">
                  <c:v>一人当たりCO2排出量</c:v>
                </c:pt>
              </c:strCache>
            </c:strRef>
          </c:tx>
          <c:spPr>
            <a:noFill/>
          </c:spPr>
          <c:dLbls>
            <c:dLbl>
              <c:idx val="0"/>
              <c:layout>
                <c:manualLayout>
                  <c:x val="0.11306782916060164"/>
                  <c:y val="2.4376046119329339E-3"/>
                </c:manualLayout>
              </c:layout>
              <c:tx>
                <c:rich>
                  <a:bodyPr wrap="square" lIns="38100" tIns="19050" rIns="38100" bIns="19050" anchor="ctr" anchorCtr="0">
                    <a:noAutofit/>
                  </a:bodyPr>
                  <a:lstStyle/>
                  <a:p>
                    <a:pPr algn="l">
                      <a:defRPr/>
                    </a:pPr>
                    <a:fld id="{51720911-0485-4B71-972E-53878375D81A}" type="VALUE">
                      <a:rPr lang="en-US" altLang="ja-JP" sz="1200" b="1"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62568014079"/>
                      <c:h val="5.4476649916637677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5309684274321925"/>
                  <c:y val="6.6855576237557182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val>
            <c:numRef>
              <c:f>'リンク切公表時非表示（グラフの添え物）'!$CA$81:$CA$82</c:f>
              <c:numCache>
                <c:formatCode>"（"0000"年度）"</c:formatCode>
                <c:ptCount val="2"/>
                <c:pt idx="0" formatCode="&quot;約&quot;#,##0">
                  <c:v>1840</c:v>
                </c:pt>
                <c:pt idx="1">
                  <c:v>2020</c:v>
                </c:pt>
              </c:numCache>
            </c:numRef>
          </c:val>
          <c:extLst>
            <c:ext xmlns:c16="http://schemas.microsoft.com/office/drawing/2014/chart" uri="{C3380CC4-5D6E-409C-BE32-E72D297353CC}">
              <c16:uniqueId val="{00000001-A340-4C1D-9271-C06690674825}"/>
            </c:ext>
          </c:extLst>
        </c:ser>
        <c:ser>
          <c:idx val="0"/>
          <c:order val="1"/>
          <c:tx>
            <c:strRef>
              <c:f>'12.Household (per capita)'!$BE$50</c:f>
              <c:strCache>
                <c:ptCount val="1"/>
                <c:pt idx="0">
                  <c:v>2020</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C83-47A8-95F3-DC4389FDD468}"/>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C83-47A8-95F3-DC4389FDD468}"/>
              </c:ext>
            </c:extLst>
          </c:dPt>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9.7218363884247011E-2"/>
                  <c:y val="-6.717754030746156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13177216009E-2"/>
                      <c:h val="7.6550806149231349E-2"/>
                    </c:manualLayout>
                  </c15:layout>
                </c:ext>
                <c:ext xmlns:c16="http://schemas.microsoft.com/office/drawing/2014/chart" uri="{C3380CC4-5D6E-409C-BE32-E72D297353CC}">
                  <c16:uniqueId val="{00000001-EC83-47A8-95F3-DC4389FDD468}"/>
                </c:ext>
              </c:extLst>
            </c:dLbl>
            <c:dLbl>
              <c:idx val="3"/>
              <c:layout>
                <c:manualLayout>
                  <c:x val="4.6047010189088442E-3"/>
                  <c:y val="4.617605037334427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7.2295342984476998E-3"/>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2.5202558555333696E-2"/>
                  <c:y val="7.167227931293983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507285975069046"/>
                      <c:h val="8.9038364949823257E-2"/>
                    </c:manualLayout>
                  </c15:layout>
                </c:ext>
                <c:ext xmlns:c16="http://schemas.microsoft.com/office/drawing/2014/chart" uri="{C3380CC4-5D6E-409C-BE32-E72D297353CC}">
                  <c16:uniqueId val="{00000003-EC83-47A8-95F3-DC4389FDD468}"/>
                </c:ext>
              </c:extLst>
            </c:dLbl>
            <c:dLbl>
              <c:idx val="6"/>
              <c:layout>
                <c:manualLayout>
                  <c:x val="7.6044833738737093E-3"/>
                  <c:y val="-7.585961535350059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6.8601578053018595E-3"/>
                  <c:y val="-6.31677894477718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'12.Household (per capita)'!$W$52:$W$59</c:f>
              <c:strCache>
                <c:ptCount val="8"/>
                <c:pt idx="0">
                  <c:v>暖房</c:v>
                </c:pt>
                <c:pt idx="1">
                  <c:v>冷房</c:v>
                </c:pt>
                <c:pt idx="2">
                  <c:v>給湯</c:v>
                </c:pt>
                <c:pt idx="3">
                  <c:v>厨房</c:v>
                </c:pt>
                <c:pt idx="4">
                  <c:v>動力他※</c:v>
                </c:pt>
                <c:pt idx="5">
                  <c:v>自家用乗用車</c:v>
                </c:pt>
                <c:pt idx="6">
                  <c:v>ごみ処理</c:v>
                </c:pt>
                <c:pt idx="7">
                  <c:v>水道</c:v>
                </c:pt>
              </c:strCache>
            </c:strRef>
          </c:cat>
          <c:val>
            <c:numRef>
              <c:f>'12.Household (per capita)'!$BE$52:$BE$59</c:f>
              <c:numCache>
                <c:formatCode>0.0%</c:formatCode>
                <c:ptCount val="8"/>
                <c:pt idx="0">
                  <c:v>0.15939841527672977</c:v>
                </c:pt>
                <c:pt idx="1">
                  <c:v>2.5681890484984114E-2</c:v>
                </c:pt>
                <c:pt idx="2">
                  <c:v>0.14986044331317508</c:v>
                </c:pt>
                <c:pt idx="3">
                  <c:v>5.8012280745537201E-2</c:v>
                </c:pt>
                <c:pt idx="4">
                  <c:v>0.32405215588364394</c:v>
                </c:pt>
                <c:pt idx="5">
                  <c:v>0.22674036669760045</c:v>
                </c:pt>
                <c:pt idx="6">
                  <c:v>3.8046252578238904E-2</c:v>
                </c:pt>
                <c:pt idx="7">
                  <c:v>1.8208195020090634E-2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r>
              <a:rPr lang="ja-JP" altLang="en-US" sz="1600" b="1" i="0" baseline="0">
                <a:latin typeface="+mn-ea"/>
              </a:rPr>
              <a:t>の推移</a:t>
            </a:r>
            <a:endParaRPr lang="ja-JP" altLang="ja-JP" sz="1600" b="1" i="0" baseline="0">
              <a:latin typeface="+mn-ea"/>
            </a:endParaRPr>
          </a:p>
        </c:rich>
      </c:tx>
      <c:overlay val="0"/>
    </c:title>
    <c:autoTitleDeleted val="0"/>
    <c:plotArea>
      <c:layout>
        <c:manualLayout>
          <c:layoutTarget val="inner"/>
          <c:xMode val="edge"/>
          <c:yMode val="edge"/>
          <c:x val="0.12124013888888893"/>
          <c:y val="0.14932407407407408"/>
          <c:w val="0.72296416666666652"/>
          <c:h val="0.66274537037037129"/>
        </c:manualLayout>
      </c:layout>
      <c:barChart>
        <c:barDir val="col"/>
        <c:grouping val="stacked"/>
        <c:varyColors val="0"/>
        <c:ser>
          <c:idx val="0"/>
          <c:order val="0"/>
          <c:tx>
            <c:strRef>
              <c:f>'12.Household (per capita)'!$W$40</c:f>
              <c:strCache>
                <c:ptCount val="1"/>
                <c:pt idx="0">
                  <c:v>暖房</c:v>
                </c:pt>
              </c:strCache>
              <c:extLst xmlns:c15="http://schemas.microsoft.com/office/drawing/2012/chart"/>
            </c:strRef>
          </c:tx>
          <c:spPr>
            <a:solidFill>
              <a:schemeClr val="accent2">
                <a:lumMod val="75000"/>
              </a:schemeClr>
            </a:solidFill>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capita)'!$AA$40:$BE$40</c:f>
              <c:numCache>
                <c:formatCode>#,##0_);[Red]\(#,##0\)</c:formatCode>
                <c:ptCount val="31"/>
                <c:pt idx="0">
                  <c:v>228.17664948452932</c:v>
                </c:pt>
                <c:pt idx="1">
                  <c:v>215.9131672940054</c:v>
                </c:pt>
                <c:pt idx="2">
                  <c:v>226.34142805328554</c:v>
                </c:pt>
                <c:pt idx="3">
                  <c:v>242.02179543271629</c:v>
                </c:pt>
                <c:pt idx="4">
                  <c:v>252.85506474571196</c:v>
                </c:pt>
                <c:pt idx="5">
                  <c:v>269.56507001614659</c:v>
                </c:pt>
                <c:pt idx="6">
                  <c:v>265.32457549420246</c:v>
                </c:pt>
                <c:pt idx="7">
                  <c:v>233.70651329705413</c:v>
                </c:pt>
                <c:pt idx="8">
                  <c:v>249.72764259017424</c:v>
                </c:pt>
                <c:pt idx="9">
                  <c:v>268.14880418910087</c:v>
                </c:pt>
                <c:pt idx="10">
                  <c:v>307.86412217662894</c:v>
                </c:pt>
                <c:pt idx="11">
                  <c:v>255.61320394760716</c:v>
                </c:pt>
                <c:pt idx="12">
                  <c:v>290.12447407838755</c:v>
                </c:pt>
                <c:pt idx="13">
                  <c:v>255.50863153815808</c:v>
                </c:pt>
                <c:pt idx="14">
                  <c:v>276.02972171203055</c:v>
                </c:pt>
                <c:pt idx="15">
                  <c:v>306.47931529922243</c:v>
                </c:pt>
                <c:pt idx="16">
                  <c:v>255.99168513316491</c:v>
                </c:pt>
                <c:pt idx="17">
                  <c:v>277.15833864001962</c:v>
                </c:pt>
                <c:pt idx="18">
                  <c:v>260.77046207908944</c:v>
                </c:pt>
                <c:pt idx="19">
                  <c:v>260.45910932919429</c:v>
                </c:pt>
                <c:pt idx="20">
                  <c:v>330.34070478174988</c:v>
                </c:pt>
                <c:pt idx="21">
                  <c:v>308.83815402120132</c:v>
                </c:pt>
                <c:pt idx="22">
                  <c:v>317.01520737561293</c:v>
                </c:pt>
                <c:pt idx="23">
                  <c:v>301.92680135165176</c:v>
                </c:pt>
                <c:pt idx="24">
                  <c:v>283.85340046328241</c:v>
                </c:pt>
                <c:pt idx="25">
                  <c:v>270.49671857635343</c:v>
                </c:pt>
                <c:pt idx="26">
                  <c:v>281.62112710662643</c:v>
                </c:pt>
                <c:pt idx="27">
                  <c:v>323.11901605163058</c:v>
                </c:pt>
                <c:pt idx="28">
                  <c:v>300.53633340929196</c:v>
                </c:pt>
                <c:pt idx="29">
                  <c:v>280.07904382124406</c:v>
                </c:pt>
                <c:pt idx="30">
                  <c:v>293.42700229411605</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'12.Household (per capita)'!$W$41</c:f>
              <c:strCache>
                <c:ptCount val="1"/>
                <c:pt idx="0">
                  <c:v>冷房</c:v>
                </c:pt>
              </c:strCache>
            </c:strRef>
          </c:tx>
          <c:spPr>
            <a:solidFill>
              <a:schemeClr val="accent1">
                <a:lumMod val="75000"/>
              </a:schemeClr>
            </a:solidFill>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capita)'!$AA$41:$BE$41</c:f>
              <c:numCache>
                <c:formatCode>#,##0.0_);[Red]\(#,##0.0\)</c:formatCode>
                <c:ptCount val="31"/>
                <c:pt idx="0">
                  <c:v>34.49481828682908</c:v>
                </c:pt>
                <c:pt idx="1">
                  <c:v>26.573172733913815</c:v>
                </c:pt>
                <c:pt idx="2">
                  <c:v>29.870307590884735</c:v>
                </c:pt>
                <c:pt idx="3">
                  <c:v>17.458572527876971</c:v>
                </c:pt>
                <c:pt idx="4">
                  <c:v>52.599472298066424</c:v>
                </c:pt>
                <c:pt idx="5">
                  <c:v>40.084188789819827</c:v>
                </c:pt>
                <c:pt idx="6">
                  <c:v>31.313938205923538</c:v>
                </c:pt>
                <c:pt idx="7">
                  <c:v>32.546337775667389</c:v>
                </c:pt>
                <c:pt idx="8">
                  <c:v>35.943868744861021</c:v>
                </c:pt>
                <c:pt idx="9">
                  <c:v>40.6712316925829</c:v>
                </c:pt>
                <c:pt idx="10">
                  <c:v>39.16013573341538</c:v>
                </c:pt>
                <c:pt idx="11">
                  <c:v>36.963974619219442</c:v>
                </c:pt>
                <c:pt idx="12">
                  <c:v>40.811350104212345</c:v>
                </c:pt>
                <c:pt idx="13">
                  <c:v>32.699904202994446</c:v>
                </c:pt>
                <c:pt idx="14">
                  <c:v>46.77776793172584</c:v>
                </c:pt>
                <c:pt idx="15">
                  <c:v>43.424382261875849</c:v>
                </c:pt>
                <c:pt idx="16">
                  <c:v>37.805456723493002</c:v>
                </c:pt>
                <c:pt idx="17">
                  <c:v>47.061906848107775</c:v>
                </c:pt>
                <c:pt idx="18">
                  <c:v>38.154464166277918</c:v>
                </c:pt>
                <c:pt idx="19">
                  <c:v>29.391319345620378</c:v>
                </c:pt>
                <c:pt idx="20">
                  <c:v>53.496656302562286</c:v>
                </c:pt>
                <c:pt idx="21">
                  <c:v>48.542368636365936</c:v>
                </c:pt>
                <c:pt idx="22">
                  <c:v>53.576853637438482</c:v>
                </c:pt>
                <c:pt idx="23">
                  <c:v>58.103270847763511</c:v>
                </c:pt>
                <c:pt idx="24">
                  <c:v>42.129087616598582</c:v>
                </c:pt>
                <c:pt idx="25">
                  <c:v>43.148745704597481</c:v>
                </c:pt>
                <c:pt idx="26">
                  <c:v>45.558862914657581</c:v>
                </c:pt>
                <c:pt idx="27">
                  <c:v>48.476797708666901</c:v>
                </c:pt>
                <c:pt idx="28" formatCode="#,##0_);[Red]\(#,##0\)">
                  <c:v>56.563948838731719</c:v>
                </c:pt>
                <c:pt idx="29" formatCode="#,##0_);[Red]\(#,##0\)">
                  <c:v>45.25672108878225</c:v>
                </c:pt>
                <c:pt idx="30" formatCode="#,##0_);[Red]\(#,##0\)">
                  <c:v>47.276255069235937</c:v>
                </c:pt>
              </c:numCache>
            </c:numRef>
          </c:val>
          <c:extLst>
            <c:ext xmlns:c16="http://schemas.microsoft.com/office/drawing/2014/chart" uri="{C3380CC4-5D6E-409C-BE32-E72D297353CC}">
              <c16:uniqueId val="{00000001-E2E8-4933-A7A9-4CEC951B8DBC}"/>
            </c:ext>
          </c:extLst>
        </c:ser>
        <c:ser>
          <c:idx val="2"/>
          <c:order val="2"/>
          <c:tx>
            <c:strRef>
              <c:f>'12.Household (per capita)'!$W$42</c:f>
              <c:strCache>
                <c:ptCount val="1"/>
                <c:pt idx="0">
                  <c:v>給湯</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capita)'!$AA$42:$BE$42</c:f>
              <c:numCache>
                <c:formatCode>#,##0_);[Red]\(#,##0\)</c:formatCode>
                <c:ptCount val="31"/>
                <c:pt idx="0">
                  <c:v>283.72070133976968</c:v>
                </c:pt>
                <c:pt idx="1">
                  <c:v>271.71960584159274</c:v>
                </c:pt>
                <c:pt idx="2">
                  <c:v>289.19237529883372</c:v>
                </c:pt>
                <c:pt idx="3">
                  <c:v>308.51078820132096</c:v>
                </c:pt>
                <c:pt idx="4">
                  <c:v>280.58937527321689</c:v>
                </c:pt>
                <c:pt idx="5">
                  <c:v>293.20617824353025</c:v>
                </c:pt>
                <c:pt idx="6">
                  <c:v>306.97056717521713</c:v>
                </c:pt>
                <c:pt idx="7">
                  <c:v>307.63700623430833</c:v>
                </c:pt>
                <c:pt idx="8">
                  <c:v>279.18824322916635</c:v>
                </c:pt>
                <c:pt idx="9">
                  <c:v>280.24062487877478</c:v>
                </c:pt>
                <c:pt idx="10">
                  <c:v>301.46063128067988</c:v>
                </c:pt>
                <c:pt idx="11">
                  <c:v>295.41090540980508</c:v>
                </c:pt>
                <c:pt idx="12">
                  <c:v>294.21536054494914</c:v>
                </c:pt>
                <c:pt idx="13">
                  <c:v>307.30712586524805</c:v>
                </c:pt>
                <c:pt idx="14">
                  <c:v>293.87743450786672</c:v>
                </c:pt>
                <c:pt idx="15">
                  <c:v>302.6993096209402</c:v>
                </c:pt>
                <c:pt idx="16">
                  <c:v>303.35326801797225</c:v>
                </c:pt>
                <c:pt idx="17">
                  <c:v>302.34887348583902</c:v>
                </c:pt>
                <c:pt idx="18">
                  <c:v>286.72756975416036</c:v>
                </c:pt>
                <c:pt idx="19">
                  <c:v>281.17007380392306</c:v>
                </c:pt>
                <c:pt idx="20">
                  <c:v>287.37252969431961</c:v>
                </c:pt>
                <c:pt idx="21">
                  <c:v>302.96385099979358</c:v>
                </c:pt>
                <c:pt idx="22">
                  <c:v>316.26113798685566</c:v>
                </c:pt>
                <c:pt idx="23">
                  <c:v>303.70022910647822</c:v>
                </c:pt>
                <c:pt idx="24">
                  <c:v>288.12558206909677</c:v>
                </c:pt>
                <c:pt idx="25">
                  <c:v>296.38811792743184</c:v>
                </c:pt>
                <c:pt idx="26">
                  <c:v>295.70585551009924</c:v>
                </c:pt>
                <c:pt idx="27">
                  <c:v>309.83324787220658</c:v>
                </c:pt>
                <c:pt idx="28">
                  <c:v>262.77431003098445</c:v>
                </c:pt>
                <c:pt idx="29">
                  <c:v>263.84998934720124</c:v>
                </c:pt>
                <c:pt idx="30">
                  <c:v>275.86912057758587</c:v>
                </c:pt>
              </c:numCache>
            </c:numRef>
          </c:val>
          <c:extLst>
            <c:ext xmlns:c16="http://schemas.microsoft.com/office/drawing/2014/chart" uri="{C3380CC4-5D6E-409C-BE32-E72D297353CC}">
              <c16:uniqueId val="{00000002-E2E8-4933-A7A9-4CEC951B8DBC}"/>
            </c:ext>
          </c:extLst>
        </c:ser>
        <c:ser>
          <c:idx val="3"/>
          <c:order val="3"/>
          <c:tx>
            <c:strRef>
              <c:f>'12.Household (per capita)'!$W$43</c:f>
              <c:strCache>
                <c:ptCount val="1"/>
                <c:pt idx="0">
                  <c:v>厨房</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capita)'!$AA$43:$BE$43</c:f>
              <c:numCache>
                <c:formatCode>#,##0.0_);[Red]\(#,##0.0\)</c:formatCode>
                <c:ptCount val="31"/>
                <c:pt idx="0">
                  <c:v>81.566720815169489</c:v>
                </c:pt>
                <c:pt idx="1">
                  <c:v>76.319130416627686</c:v>
                </c:pt>
                <c:pt idx="2">
                  <c:v>76.809747465616226</c:v>
                </c:pt>
                <c:pt idx="3">
                  <c:v>77.252670804452208</c:v>
                </c:pt>
                <c:pt idx="4">
                  <c:v>82.585732281548701</c:v>
                </c:pt>
                <c:pt idx="5">
                  <c:v>81.060243525273307</c:v>
                </c:pt>
                <c:pt idx="6">
                  <c:v>77.842473837129177</c:v>
                </c:pt>
                <c:pt idx="7">
                  <c:v>78.257841689613883</c:v>
                </c:pt>
                <c:pt idx="8">
                  <c:v>87.122520485236208</c:v>
                </c:pt>
                <c:pt idx="9">
                  <c:v>91.291770699929756</c:v>
                </c:pt>
                <c:pt idx="10">
                  <c:v>90.794205075979022</c:v>
                </c:pt>
                <c:pt idx="11">
                  <c:v>84.123217251581764</c:v>
                </c:pt>
                <c:pt idx="12">
                  <c:v>85.225015595035259</c:v>
                </c:pt>
                <c:pt idx="13">
                  <c:v>91.486609510315375</c:v>
                </c:pt>
                <c:pt idx="14">
                  <c:v>88.572096125796946</c:v>
                </c:pt>
                <c:pt idx="15">
                  <c:v>85.518395419897956</c:v>
                </c:pt>
                <c:pt idx="16">
                  <c:v>86.790939329554917</c:v>
                </c:pt>
                <c:pt idx="17">
                  <c:v>89.286274289097562</c:v>
                </c:pt>
                <c:pt idx="18">
                  <c:v>91.702237787261183</c:v>
                </c:pt>
                <c:pt idx="19">
                  <c:v>89.635095272970446</c:v>
                </c:pt>
                <c:pt idx="20">
                  <c:v>93.988890147937354</c:v>
                </c:pt>
                <c:pt idx="21" formatCode="#,##0_);[Red]\(#,##0\)">
                  <c:v>100.33228775657726</c:v>
                </c:pt>
                <c:pt idx="22" formatCode="#,##0_);[Red]\(#,##0\)">
                  <c:v>109.18118083431011</c:v>
                </c:pt>
                <c:pt idx="23" formatCode="#,##0_);[Red]\(#,##0\)">
                  <c:v>110.66537828582426</c:v>
                </c:pt>
                <c:pt idx="24" formatCode="#,##0_);[Red]\(#,##0\)">
                  <c:v>109.43562253041895</c:v>
                </c:pt>
                <c:pt idx="25" formatCode="#,##0_);[Red]\(#,##0\)">
                  <c:v>110.77920033628708</c:v>
                </c:pt>
                <c:pt idx="26" formatCode="#,##0_);[Red]\(#,##0\)">
                  <c:v>110.70183201544044</c:v>
                </c:pt>
                <c:pt idx="27" formatCode="#,##0_);[Red]\(#,##0\)">
                  <c:v>114.88599137454788</c:v>
                </c:pt>
                <c:pt idx="28" formatCode="#,##0_);[Red]\(#,##0\)">
                  <c:v>98.164138078990291</c:v>
                </c:pt>
                <c:pt idx="29" formatCode="#,##0_);[Red]\(#,##0\)">
                  <c:v>102.73135268922167</c:v>
                </c:pt>
                <c:pt idx="30" formatCode="#,##0_);[Red]\(#,##0\)">
                  <c:v>106.79133544618563</c:v>
                </c:pt>
              </c:numCache>
            </c:numRef>
          </c:val>
          <c:extLst>
            <c:ext xmlns:c16="http://schemas.microsoft.com/office/drawing/2014/chart" uri="{C3380CC4-5D6E-409C-BE32-E72D297353CC}">
              <c16:uniqueId val="{00000003-E2E8-4933-A7A9-4CEC951B8DBC}"/>
            </c:ext>
          </c:extLst>
        </c:ser>
        <c:ser>
          <c:idx val="4"/>
          <c:order val="4"/>
          <c:tx>
            <c:strRef>
              <c:f>'12.Household (per capita)'!$W$44</c:f>
              <c:strCache>
                <c:ptCount val="1"/>
                <c:pt idx="0">
                  <c:v>動力他※</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capita)'!$AA$44:$BE$44</c:f>
              <c:numCache>
                <c:formatCode>#,##0_);[Red]\(#,##0\)</c:formatCode>
                <c:ptCount val="31"/>
                <c:pt idx="0">
                  <c:v>413.48592225915218</c:v>
                </c:pt>
                <c:pt idx="1">
                  <c:v>473.84420483031772</c:v>
                </c:pt>
                <c:pt idx="2">
                  <c:v>487.19317471010379</c:v>
                </c:pt>
                <c:pt idx="3">
                  <c:v>465.43496960672672</c:v>
                </c:pt>
                <c:pt idx="4">
                  <c:v>516.79941997053595</c:v>
                </c:pt>
                <c:pt idx="5">
                  <c:v>513.30137869755129</c:v>
                </c:pt>
                <c:pt idx="6">
                  <c:v>520.19151470068459</c:v>
                </c:pt>
                <c:pt idx="7">
                  <c:v>500.92351747924624</c:v>
                </c:pt>
                <c:pt idx="8">
                  <c:v>488.95390543546546</c:v>
                </c:pt>
                <c:pt idx="9">
                  <c:v>522.03117284725681</c:v>
                </c:pt>
                <c:pt idx="10">
                  <c:v>488.2154148370326</c:v>
                </c:pt>
                <c:pt idx="11">
                  <c:v>525.68294413648823</c:v>
                </c:pt>
                <c:pt idx="12">
                  <c:v>571.29799998722945</c:v>
                </c:pt>
                <c:pt idx="13">
                  <c:v>611.91217094037597</c:v>
                </c:pt>
                <c:pt idx="14">
                  <c:v>579.52373925556344</c:v>
                </c:pt>
                <c:pt idx="15">
                  <c:v>596.55668215940284</c:v>
                </c:pt>
                <c:pt idx="16">
                  <c:v>582.2359368807995</c:v>
                </c:pt>
                <c:pt idx="17">
                  <c:v>632.99133011569313</c:v>
                </c:pt>
                <c:pt idx="18">
                  <c:v>632.90483846191557</c:v>
                </c:pt>
                <c:pt idx="19">
                  <c:v>601.50855281467898</c:v>
                </c:pt>
                <c:pt idx="20">
                  <c:v>628.06951574867855</c:v>
                </c:pt>
                <c:pt idx="21">
                  <c:v>751.6309225840954</c:v>
                </c:pt>
                <c:pt idx="22">
                  <c:v>861.31170419043963</c:v>
                </c:pt>
                <c:pt idx="23">
                  <c:v>854.87368453592853</c:v>
                </c:pt>
                <c:pt idx="24">
                  <c:v>796.94190741398984</c:v>
                </c:pt>
                <c:pt idx="25">
                  <c:v>748.32970021403662</c:v>
                </c:pt>
                <c:pt idx="26">
                  <c:v>722.08348318500305</c:v>
                </c:pt>
                <c:pt idx="27">
                  <c:v>676.28714832977664</c:v>
                </c:pt>
                <c:pt idx="28">
                  <c:v>593.47607738275588</c:v>
                </c:pt>
                <c:pt idx="29">
                  <c:v>571.04589109666279</c:v>
                </c:pt>
                <c:pt idx="30">
                  <c:v>596.52821844436869</c:v>
                </c:pt>
              </c:numCache>
            </c:numRef>
          </c:val>
          <c:extLst>
            <c:ext xmlns:c16="http://schemas.microsoft.com/office/drawing/2014/chart" uri="{C3380CC4-5D6E-409C-BE32-E72D297353CC}">
              <c16:uniqueId val="{00000004-E2E8-4933-A7A9-4CEC951B8DBC}"/>
            </c:ext>
          </c:extLst>
        </c:ser>
        <c:ser>
          <c:idx val="5"/>
          <c:order val="5"/>
          <c:tx>
            <c:strRef>
              <c:f>'12.Household (per capita)'!$W$45</c:f>
              <c:strCache>
                <c:ptCount val="1"/>
                <c:pt idx="0">
                  <c:v>自家用乗用車</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capita)'!$AA$45:$BE$45</c:f>
              <c:numCache>
                <c:formatCode>#,##0_);[Red]\(#,##0\)</c:formatCode>
                <c:ptCount val="31"/>
                <c:pt idx="0">
                  <c:v>400.47972074370023</c:v>
                </c:pt>
                <c:pt idx="1">
                  <c:v>397.70615652561798</c:v>
                </c:pt>
                <c:pt idx="2">
                  <c:v>457.68844409685136</c:v>
                </c:pt>
                <c:pt idx="3">
                  <c:v>489.43583273756116</c:v>
                </c:pt>
                <c:pt idx="4">
                  <c:v>538.95198840613079</c:v>
                </c:pt>
                <c:pt idx="5">
                  <c:v>539.99027992147467</c:v>
                </c:pt>
                <c:pt idx="6">
                  <c:v>582.70224406506202</c:v>
                </c:pt>
                <c:pt idx="7">
                  <c:v>532.08058037177295</c:v>
                </c:pt>
                <c:pt idx="8">
                  <c:v>567.08202804536609</c:v>
                </c:pt>
                <c:pt idx="9">
                  <c:v>596.74553592815312</c:v>
                </c:pt>
                <c:pt idx="10">
                  <c:v>612.31076379648607</c:v>
                </c:pt>
                <c:pt idx="11">
                  <c:v>604.43847897492617</c:v>
                </c:pt>
                <c:pt idx="12">
                  <c:v>613.52926954879979</c:v>
                </c:pt>
                <c:pt idx="13">
                  <c:v>624.12561735226359</c:v>
                </c:pt>
                <c:pt idx="14">
                  <c:v>612.11233426634544</c:v>
                </c:pt>
                <c:pt idx="15">
                  <c:v>596.92125328505847</c:v>
                </c:pt>
                <c:pt idx="16">
                  <c:v>581.43290792416383</c:v>
                </c:pt>
                <c:pt idx="17">
                  <c:v>570.75888061734292</c:v>
                </c:pt>
                <c:pt idx="18">
                  <c:v>572.94355404805162</c:v>
                </c:pt>
                <c:pt idx="19">
                  <c:v>541.67592091531378</c:v>
                </c:pt>
                <c:pt idx="20">
                  <c:v>538.78860321078071</c:v>
                </c:pt>
                <c:pt idx="21">
                  <c:v>523.59785359045952</c:v>
                </c:pt>
                <c:pt idx="22">
                  <c:v>536.4975228521705</c:v>
                </c:pt>
                <c:pt idx="23">
                  <c:v>517.38629506452082</c:v>
                </c:pt>
                <c:pt idx="24">
                  <c:v>486.19581323881721</c:v>
                </c:pt>
                <c:pt idx="25">
                  <c:v>488.55211786926321</c:v>
                </c:pt>
                <c:pt idx="26">
                  <c:v>468.61625607700631</c:v>
                </c:pt>
                <c:pt idx="27">
                  <c:v>479.07209183549924</c:v>
                </c:pt>
                <c:pt idx="28">
                  <c:v>492.10956602004273</c:v>
                </c:pt>
                <c:pt idx="29">
                  <c:v>489.16323835182038</c:v>
                </c:pt>
                <c:pt idx="30">
                  <c:v>417.39277008269198</c:v>
                </c:pt>
              </c:numCache>
            </c:numRef>
          </c:val>
          <c:extLst>
            <c:ext xmlns:c16="http://schemas.microsoft.com/office/drawing/2014/chart" uri="{C3380CC4-5D6E-409C-BE32-E72D297353CC}">
              <c16:uniqueId val="{00000005-E2E8-4933-A7A9-4CEC951B8DBC}"/>
            </c:ext>
          </c:extLst>
        </c:ser>
        <c:ser>
          <c:idx val="6"/>
          <c:order val="6"/>
          <c:tx>
            <c:strRef>
              <c:f>'12.Household (per capita)'!$W$46</c:f>
              <c:strCache>
                <c:ptCount val="1"/>
                <c:pt idx="0">
                  <c:v>ごみ処理</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capita)'!$AA$46:$BE$46</c:f>
              <c:numCache>
                <c:formatCode>#,##0.0_);[Red]\(#,##0.0\)</c:formatCode>
                <c:ptCount val="31"/>
                <c:pt idx="0">
                  <c:v>91.506132510978091</c:v>
                </c:pt>
                <c:pt idx="1">
                  <c:v>93.367545011259594</c:v>
                </c:pt>
                <c:pt idx="2">
                  <c:v>94.44994143015964</c:v>
                </c:pt>
                <c:pt idx="3">
                  <c:v>94.437481853870537</c:v>
                </c:pt>
                <c:pt idx="4">
                  <c:v>97.975973752438534</c:v>
                </c:pt>
                <c:pt idx="5">
                  <c:v>100.01878310919034</c:v>
                </c:pt>
                <c:pt idx="6">
                  <c:v>103.15553087961469</c:v>
                </c:pt>
                <c:pt idx="7">
                  <c:v>105.26293431884282</c:v>
                </c:pt>
                <c:pt idx="8">
                  <c:v>105.8690873332914</c:v>
                </c:pt>
                <c:pt idx="9">
                  <c:v>108.38834715581143</c:v>
                </c:pt>
                <c:pt idx="10">
                  <c:v>112.22135523706731</c:v>
                </c:pt>
                <c:pt idx="11" formatCode="#,##0_);[Red]\(#,##0\)">
                  <c:v>114.19962869828373</c:v>
                </c:pt>
                <c:pt idx="12" formatCode="#,##0_);[Red]\(#,##0\)">
                  <c:v>116.36863389195835</c:v>
                </c:pt>
                <c:pt idx="13" formatCode="#,##0_);[Red]\(#,##0\)">
                  <c:v>117.7317366340188</c:v>
                </c:pt>
                <c:pt idx="14">
                  <c:v>111.91058325561579</c:v>
                </c:pt>
                <c:pt idx="15">
                  <c:v>103.63544190866558</c:v>
                </c:pt>
                <c:pt idx="16">
                  <c:v>94.577701258597997</c:v>
                </c:pt>
                <c:pt idx="17">
                  <c:v>92.326737697918034</c:v>
                </c:pt>
                <c:pt idx="18">
                  <c:v>90.113637468157535</c:v>
                </c:pt>
                <c:pt idx="19">
                  <c:v>75.143506396040081</c:v>
                </c:pt>
                <c:pt idx="20">
                  <c:v>72.888570640817278</c:v>
                </c:pt>
                <c:pt idx="21">
                  <c:v>79.786229496805674</c:v>
                </c:pt>
                <c:pt idx="22">
                  <c:v>81.526058788761503</c:v>
                </c:pt>
                <c:pt idx="23">
                  <c:v>76.351569502580801</c:v>
                </c:pt>
                <c:pt idx="24">
                  <c:v>67.99251167178511</c:v>
                </c:pt>
                <c:pt idx="25">
                  <c:v>66.33323657737148</c:v>
                </c:pt>
                <c:pt idx="26">
                  <c:v>66.408699091055681</c:v>
                </c:pt>
                <c:pt idx="27">
                  <c:v>69.117046296695307</c:v>
                </c:pt>
                <c:pt idx="28" formatCode="#,##0_);[Red]\(#,##0\)">
                  <c:v>69.58834278251733</c:v>
                </c:pt>
                <c:pt idx="29" formatCode="#,##0_);[Red]\(#,##0\)">
                  <c:v>73.047949853477107</c:v>
                </c:pt>
                <c:pt idx="30" formatCode="#,##0_);[Red]\(#,##0\)">
                  <c:v>70.037069209101503</c:v>
                </c:pt>
              </c:numCache>
            </c:numRef>
          </c:val>
          <c:extLst>
            <c:ext xmlns:c16="http://schemas.microsoft.com/office/drawing/2014/chart" uri="{C3380CC4-5D6E-409C-BE32-E72D297353CC}">
              <c16:uniqueId val="{00000006-E2E8-4933-A7A9-4CEC951B8DBC}"/>
            </c:ext>
          </c:extLst>
        </c:ser>
        <c:ser>
          <c:idx val="7"/>
          <c:order val="7"/>
          <c:tx>
            <c:strRef>
              <c:f>'12.Household (per capita)'!$W$47</c:f>
              <c:strCache>
                <c:ptCount val="1"/>
                <c:pt idx="0">
                  <c:v>水道</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capita)'!$AA$47:$BE$47</c:f>
              <c:numCache>
                <c:formatCode>#,##0.0_);[Red]\(#,##0.0\)</c:formatCode>
                <c:ptCount val="31"/>
                <c:pt idx="0">
                  <c:v>17.18797113494028</c:v>
                </c:pt>
                <c:pt idx="1">
                  <c:v>21.469661224083158</c:v>
                </c:pt>
                <c:pt idx="2">
                  <c:v>25.970082742723267</c:v>
                </c:pt>
                <c:pt idx="3">
                  <c:v>27.917758916184585</c:v>
                </c:pt>
                <c:pt idx="4">
                  <c:v>35.139329743286773</c:v>
                </c:pt>
                <c:pt idx="5">
                  <c:v>37.064648823393718</c:v>
                </c:pt>
                <c:pt idx="6">
                  <c:v>34.856812786447747</c:v>
                </c:pt>
                <c:pt idx="7">
                  <c:v>32.059603857972967</c:v>
                </c:pt>
                <c:pt idx="8">
                  <c:v>29.725367894150178</c:v>
                </c:pt>
                <c:pt idx="9">
                  <c:v>28.728855622575463</c:v>
                </c:pt>
                <c:pt idx="10">
                  <c:v>27.740953625197086</c:v>
                </c:pt>
                <c:pt idx="11">
                  <c:v>26.283838601119388</c:v>
                </c:pt>
                <c:pt idx="12">
                  <c:v>27.05142934884735</c:v>
                </c:pt>
                <c:pt idx="13">
                  <c:v>27.246560853186949</c:v>
                </c:pt>
                <c:pt idx="14">
                  <c:v>26.14588190483348</c:v>
                </c:pt>
                <c:pt idx="15">
                  <c:v>25.224331731874781</c:v>
                </c:pt>
                <c:pt idx="16">
                  <c:v>24.592551163955957</c:v>
                </c:pt>
                <c:pt idx="17">
                  <c:v>27.472032956071288</c:v>
                </c:pt>
                <c:pt idx="18">
                  <c:v>32.364681784361451</c:v>
                </c:pt>
                <c:pt idx="19">
                  <c:v>35.04371972278858</c:v>
                </c:pt>
                <c:pt idx="20">
                  <c:v>34.839021462944537</c:v>
                </c:pt>
                <c:pt idx="21">
                  <c:v>38.048800509566014</c:v>
                </c:pt>
                <c:pt idx="22">
                  <c:v>50.33583300387793</c:v>
                </c:pt>
                <c:pt idx="23">
                  <c:v>43.897996076013278</c:v>
                </c:pt>
                <c:pt idx="24">
                  <c:v>44.345218070933818</c:v>
                </c:pt>
                <c:pt idx="25">
                  <c:v>38.653737840108427</c:v>
                </c:pt>
                <c:pt idx="26">
                  <c:v>35.523401128152123</c:v>
                </c:pt>
                <c:pt idx="27">
                  <c:v>36.550127976276599</c:v>
                </c:pt>
                <c:pt idx="28" formatCode="#,##0_);[Red]\(#,##0\)">
                  <c:v>38.320234718692184</c:v>
                </c:pt>
                <c:pt idx="29" formatCode="#,##0_);[Red]\(#,##0\)">
                  <c:v>36.157150793048835</c:v>
                </c:pt>
                <c:pt idx="30" formatCode="#,##0_);[Red]\(#,##0\)">
                  <c:v>33.518376407044663</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'12.Household (per capita)'!$V$39</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capita)'!$AA$39:$BE$39</c:f>
              <c:numCache>
                <c:formatCode>#,##0_);[Red]\(#,##0\)</c:formatCode>
                <c:ptCount val="31"/>
                <c:pt idx="0">
                  <c:v>1550.6186365750682</c:v>
                </c:pt>
                <c:pt idx="1">
                  <c:v>1576.9126438774183</c:v>
                </c:pt>
                <c:pt idx="2">
                  <c:v>1687.5155013884582</c:v>
                </c:pt>
                <c:pt idx="3">
                  <c:v>1722.4698700807096</c:v>
                </c:pt>
                <c:pt idx="4">
                  <c:v>1857.4963564709358</c:v>
                </c:pt>
                <c:pt idx="5">
                  <c:v>1874.2907711263802</c:v>
                </c:pt>
                <c:pt idx="6">
                  <c:v>1922.3576571442813</c:v>
                </c:pt>
                <c:pt idx="7">
                  <c:v>1822.4743350244785</c:v>
                </c:pt>
                <c:pt idx="8">
                  <c:v>1843.6126637577108</c:v>
                </c:pt>
                <c:pt idx="9">
                  <c:v>1936.2463430141854</c:v>
                </c:pt>
                <c:pt idx="10">
                  <c:v>1979.7675817624863</c:v>
                </c:pt>
                <c:pt idx="11">
                  <c:v>1942.7161916390312</c:v>
                </c:pt>
                <c:pt idx="12">
                  <c:v>2038.6235330994191</c:v>
                </c:pt>
                <c:pt idx="13">
                  <c:v>2068.0183568965613</c:v>
                </c:pt>
                <c:pt idx="14">
                  <c:v>2034.9495589597784</c:v>
                </c:pt>
                <c:pt idx="15">
                  <c:v>2060.4591116869383</c:v>
                </c:pt>
                <c:pt idx="16">
                  <c:v>1966.7804464317023</c:v>
                </c:pt>
                <c:pt idx="17">
                  <c:v>2039.4043746500893</c:v>
                </c:pt>
                <c:pt idx="18">
                  <c:v>2005.6814455492752</c:v>
                </c:pt>
                <c:pt idx="19">
                  <c:v>1914.0272976005297</c:v>
                </c:pt>
                <c:pt idx="20">
                  <c:v>2039.7844919897905</c:v>
                </c:pt>
                <c:pt idx="21">
                  <c:v>2153.7404675948646</c:v>
                </c:pt>
                <c:pt idx="22">
                  <c:v>2325.7054986694666</c:v>
                </c:pt>
                <c:pt idx="23">
                  <c:v>2266.9052247707614</c:v>
                </c:pt>
                <c:pt idx="24">
                  <c:v>2119.0191430749223</c:v>
                </c:pt>
                <c:pt idx="25">
                  <c:v>2062.6815750454498</c:v>
                </c:pt>
                <c:pt idx="26">
                  <c:v>2026.2195170280406</c:v>
                </c:pt>
                <c:pt idx="27">
                  <c:v>2057.3414674452997</c:v>
                </c:pt>
                <c:pt idx="28">
                  <c:v>1911.5329512620067</c:v>
                </c:pt>
                <c:pt idx="29">
                  <c:v>1861.3313370414583</c:v>
                </c:pt>
                <c:pt idx="30">
                  <c:v>1840.8401475303301</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tickLblSkip val="1"/>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84385285179"/>
          <c:y val="0.3565776500159703"/>
          <c:w val="0.1483202099737532"/>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strRef>
              <c:f>'リンク切公表時非表示（グラフの添え物）'!$CA$84</c:f>
              <c:strCache>
                <c:ptCount val="1"/>
                <c:pt idx="0">
                  <c:v>per capita</c:v>
                </c:pt>
              </c:strCache>
            </c:strRef>
          </c:tx>
          <c:spPr>
            <a:noFill/>
            <a:ln>
              <a:noFill/>
            </a:ln>
          </c:spPr>
          <c:dLbls>
            <c:dLbl>
              <c:idx val="0"/>
              <c:layout>
                <c:manualLayout>
                  <c:x val="0.1028749075382398"/>
                  <c:y val="-1.5920045884103229E-2"/>
                </c:manualLayout>
              </c:layout>
              <c:tx>
                <c:rich>
                  <a:bodyPr wrap="square" lIns="38100" tIns="19050" rIns="38100" bIns="19050" anchor="ctr" anchorCtr="0">
                    <a:noAutofit/>
                  </a:bodyPr>
                  <a:lstStyle/>
                  <a:p>
                    <a:pPr algn="l">
                      <a:defRPr/>
                    </a:pPr>
                    <a:fld id="{5DB6C2E1-0076-466C-891E-A11C66C1F964}" type="VALUE">
                      <a:rPr lang="en-US" altLang="ja-JP" sz="1200" b="1"/>
                      <a:pPr algn="l">
                        <a:defRPr/>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7112421602"/>
                  <c:y val="4.748814092660756E-2"/>
                </c:manualLayout>
              </c:layout>
              <c:tx>
                <c:rich>
                  <a:bodyPr wrap="square" lIns="38100" tIns="19050" rIns="38100" bIns="19050" anchor="ctr" anchorCtr="0">
                    <a:noAutofit/>
                  </a:bodyPr>
                  <a:lstStyle/>
                  <a:p>
                    <a:pPr algn="l">
                      <a:defRPr/>
                    </a:pPr>
                    <a:fld id="{FF78C685-2F26-4058-8C74-87EE39516647}" type="VALUE">
                      <a:rPr lang="en-US" altLang="ja-JP" sz="1100"/>
                      <a:pPr algn="l">
                        <a:defRPr/>
                      </a:pPr>
                      <a:t>[値]</a:t>
                    </a:fld>
                    <a:endParaRPr lang="ja-JP" altLang="en-US"/>
                  </a:p>
                </c:rich>
              </c:tx>
              <c:numFmt formatCode="&quot;(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'12.Household (per capita)'!$Z$26:$Z$35</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'リンク切公表時非表示（グラフの添え物）'!$CA$85:$CA$86</c:f>
              <c:numCache>
                <c:formatCode>"(FY"0000")"</c:formatCode>
                <c:ptCount val="2"/>
                <c:pt idx="0" formatCode="#,##0_ ">
                  <c:v>1840</c:v>
                </c:pt>
                <c:pt idx="1">
                  <c:v>2020</c:v>
                </c:pt>
              </c:numCache>
            </c:numRef>
          </c:val>
          <c:extLst>
            <c:ext xmlns:c16="http://schemas.microsoft.com/office/drawing/2014/chart" uri="{C3380CC4-5D6E-409C-BE32-E72D297353CC}">
              <c16:uniqueId val="{00000002-5078-4F49-B60D-3C90B7ED1E12}"/>
            </c:ext>
          </c:extLst>
        </c:ser>
        <c:ser>
          <c:idx val="0"/>
          <c:order val="1"/>
          <c:tx>
            <c:strRef>
              <c:f>'12.Household (per capita)'!$BE$24</c:f>
              <c:strCache>
                <c:ptCount val="1"/>
                <c:pt idx="0">
                  <c:v>2020</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0.14371870724927999"/>
                  <c:y val="-0.1134201345135753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74332566057404"/>
                      <c:h val="7.0279069983163953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7.3849647224042719E-2"/>
                  <c:y val="0.1062861916220897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8431814256643598E-2"/>
                      <c:h val="9.5109360391153072E-2"/>
                    </c:manualLayout>
                  </c15:layout>
                </c:ext>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0.19576165170748736"/>
                  <c:y val="-7.00313994313780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0.1140480847187206"/>
                  <c:y val="-0.1228918242435767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5.7804824453122731E-3"/>
                  <c:y val="-0.1262005142024065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747331307007658"/>
                      <c:h val="0.11751259963454881"/>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capita)'!$Z$26:$Z$35</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'12.Household (per capita)'!$BE$26:$BE$35</c:f>
              <c:numCache>
                <c:formatCode>0.0%</c:formatCode>
                <c:ptCount val="10"/>
                <c:pt idx="0">
                  <c:v>0</c:v>
                </c:pt>
                <c:pt idx="1">
                  <c:v>9.1181425439298261E-2</c:v>
                </c:pt>
                <c:pt idx="2">
                  <c:v>5.3103971818410763E-2</c:v>
                </c:pt>
                <c:pt idx="3">
                  <c:v>9.6039594162000572E-2</c:v>
                </c:pt>
                <c:pt idx="4">
                  <c:v>0.47644752489359687</c:v>
                </c:pt>
                <c:pt idx="5" formatCode="0.00%">
                  <c:v>2.3266939076365656E-4</c:v>
                </c:pt>
                <c:pt idx="6">
                  <c:v>0.21591718255856465</c:v>
                </c:pt>
                <c:pt idx="7">
                  <c:v>1.0823184139035803E-2</c:v>
                </c:pt>
                <c:pt idx="8">
                  <c:v>3.8046252578238904E-2</c:v>
                </c:pt>
                <c:pt idx="9">
                  <c:v>1.8208195020090634E-2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strRef>
              <c:f>'リンク切公表時非表示（グラフの添え物）'!$CA$84</c:f>
              <c:strCache>
                <c:ptCount val="1"/>
                <c:pt idx="0">
                  <c:v>per capita</c:v>
                </c:pt>
              </c:strCache>
            </c:strRef>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395257111940399"/>
                  <c:y val="-9.4153965016777197E-3"/>
                </c:manualLayout>
              </c:layout>
              <c:tx>
                <c:rich>
                  <a:bodyPr wrap="square" lIns="38100" tIns="19050" rIns="38100" bIns="19050" anchor="ctr" anchorCtr="0">
                    <a:noAutofit/>
                  </a:bodyPr>
                  <a:lstStyle/>
                  <a:p>
                    <a:pPr algn="l">
                      <a:defRPr/>
                    </a:pPr>
                    <a:fld id="{EEE21D84-9854-4549-B233-3058D2467B2E}"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7411420944835163"/>
                  <c:y val="6.1413804192046159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'12.Household (per capita)'!$Z$52:$Z$59</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'リンク切公表時非表示（グラフの添え物）'!$CA$85:$CA$86</c:f>
              <c:numCache>
                <c:formatCode>"(FY"0000")"</c:formatCode>
                <c:ptCount val="2"/>
                <c:pt idx="0" formatCode="#,##0_ ">
                  <c:v>1840</c:v>
                </c:pt>
                <c:pt idx="1">
                  <c:v>2020</c:v>
                </c:pt>
              </c:numCache>
            </c:numRef>
          </c:val>
          <c:extLst>
            <c:ext xmlns:c16="http://schemas.microsoft.com/office/drawing/2014/chart" uri="{C3380CC4-5D6E-409C-BE32-E72D297353CC}">
              <c16:uniqueId val="{00000004-6CDC-4244-8504-2032A4EA4262}"/>
            </c:ext>
          </c:extLst>
        </c:ser>
        <c:ser>
          <c:idx val="0"/>
          <c:order val="1"/>
          <c:tx>
            <c:strRef>
              <c:f>'12.Household (per capita)'!$BE$50</c:f>
              <c:strCache>
                <c:ptCount val="1"/>
                <c:pt idx="0">
                  <c:v>2020</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6CDC-4244-8504-2032A4EA4262}"/>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6CDC-4244-8504-2032A4EA4262}"/>
              </c:ext>
            </c:extLst>
          </c:dPt>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408695491777342"/>
                  <c:y val="-4.749263300237953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254181120253906"/>
                      <c:h val="6.9310882280718508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7.5931707700589946E-3"/>
                  <c:y val="6.947621005939830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8173685447"/>
                      <c:h val="7.7148825815514716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0.20581713200941965"/>
                  <c:y val="-7.671718431332824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190139424309955"/>
                      <c:h val="9.9586109141503565E-2"/>
                    </c:manualLayout>
                  </c15:layout>
                </c:ext>
                <c:ext xmlns:c16="http://schemas.microsoft.com/office/drawing/2014/chart" uri="{C3380CC4-5D6E-409C-BE32-E72D297353CC}">
                  <c16:uniqueId val="{0000000B-6CDC-4244-8504-2032A4EA4262}"/>
                </c:ext>
              </c:extLst>
            </c:dLbl>
            <c:dLbl>
              <c:idx val="7"/>
              <c:layout>
                <c:manualLayout>
                  <c:x val="-1.4239335361790029E-2"/>
                  <c:y val="-0.1270195144125320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627354230551379"/>
                      <c:h val="0.10411106103086518"/>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capita)'!$Z$52:$Z$59</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'12.Household (per capita)'!$BE$52:$BE$59</c:f>
              <c:numCache>
                <c:formatCode>0.0%</c:formatCode>
                <c:ptCount val="8"/>
                <c:pt idx="0">
                  <c:v>0.15939841527672977</c:v>
                </c:pt>
                <c:pt idx="1">
                  <c:v>2.5681890484984114E-2</c:v>
                </c:pt>
                <c:pt idx="2">
                  <c:v>0.14986044331317508</c:v>
                </c:pt>
                <c:pt idx="3">
                  <c:v>5.8012280745537201E-2</c:v>
                </c:pt>
                <c:pt idx="4">
                  <c:v>0.32405215588364394</c:v>
                </c:pt>
                <c:pt idx="5">
                  <c:v>0.22674036669760045</c:v>
                </c:pt>
                <c:pt idx="6">
                  <c:v>3.8046252578238904E-2</c:v>
                </c:pt>
                <c:pt idx="7">
                  <c:v>1.8208195020090634E-2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2339680555555563"/>
          <c:h val="0.66606148148148281"/>
        </c:manualLayout>
      </c:layout>
      <c:barChart>
        <c:barDir val="col"/>
        <c:grouping val="stacked"/>
        <c:varyColors val="0"/>
        <c:ser>
          <c:idx val="0"/>
          <c:order val="0"/>
          <c:tx>
            <c:strRef>
              <c:f>'12.Household (per capita)'!$Z$12</c:f>
              <c:strCache>
                <c:ptCount val="1"/>
                <c:pt idx="0">
                  <c:v>Coal</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capita)'!$AA$12:$BE$12</c:f>
              <c:numCache>
                <c:formatCode>#,##0.0_);[Red]\(#,##0.0\)</c:formatCode>
                <c:ptCount val="31"/>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9693-463C-9386-A782A9DA43FC}"/>
            </c:ext>
          </c:extLst>
        </c:ser>
        <c:ser>
          <c:idx val="1"/>
          <c:order val="1"/>
          <c:tx>
            <c:strRef>
              <c:f>'12.Household (per capita)'!$Z$13</c:f>
              <c:strCache>
                <c:ptCount val="1"/>
                <c:pt idx="0">
                  <c:v>Kerosene</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capita)'!$AA$13:$BE$13</c:f>
              <c:numCache>
                <c:formatCode>#,##0_);[Red]\(#,##0\)</c:formatCode>
                <c:ptCount val="31"/>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pt idx="29">
                  <c:v>159.98890373873809</c:v>
                </c:pt>
                <c:pt idx="30">
                  <c:v>167.85042865770362</c:v>
                </c:pt>
              </c:numCache>
            </c:numRef>
          </c:val>
          <c:extLst>
            <c:ext xmlns:c16="http://schemas.microsoft.com/office/drawing/2014/chart" uri="{C3380CC4-5D6E-409C-BE32-E72D297353CC}">
              <c16:uniqueId val="{00000001-9693-463C-9386-A782A9DA43FC}"/>
            </c:ext>
          </c:extLst>
        </c:ser>
        <c:ser>
          <c:idx val="2"/>
          <c:order val="2"/>
          <c:tx>
            <c:strRef>
              <c:f>'12.Household (per capita)'!$Z$14</c:f>
              <c:strCache>
                <c:ptCount val="1"/>
                <c:pt idx="0">
                  <c:v>LPG</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capita)'!$AA$14:$BE$14</c:f>
              <c:numCache>
                <c:formatCode>#,##0_);[Red]\(#,##0\)</c:formatCode>
                <c:ptCount val="31"/>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pt idx="29" formatCode="#,##0.0_);[Red]\(#,##0.0\)">
                  <c:v>97.181727147158639</c:v>
                </c:pt>
                <c:pt idx="30" formatCode="#,##0.0_);[Red]\(#,##0.0\)">
                  <c:v>97.755923316649756</c:v>
                </c:pt>
              </c:numCache>
            </c:numRef>
          </c:val>
          <c:extLst>
            <c:ext xmlns:c16="http://schemas.microsoft.com/office/drawing/2014/chart" uri="{C3380CC4-5D6E-409C-BE32-E72D297353CC}">
              <c16:uniqueId val="{00000002-9693-463C-9386-A782A9DA43FC}"/>
            </c:ext>
          </c:extLst>
        </c:ser>
        <c:ser>
          <c:idx val="3"/>
          <c:order val="3"/>
          <c:tx>
            <c:strRef>
              <c:f>'12.Household (per capita)'!$Z$15</c:f>
              <c:strCache>
                <c:ptCount val="1"/>
                <c:pt idx="0">
                  <c:v>City Gas</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capita)'!$AA$15:$BE$15</c:f>
              <c:numCache>
                <c:formatCode>#,##0_);[Red]\(#,##0\)</c:formatCode>
                <c:ptCount val="31"/>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163.25305966674557</c:v>
                </c:pt>
                <c:pt idx="29">
                  <c:v>165.76679175851507</c:v>
                </c:pt>
                <c:pt idx="30">
                  <c:v>176.79354068593017</c:v>
                </c:pt>
              </c:numCache>
            </c:numRef>
          </c:val>
          <c:extLst>
            <c:ext xmlns:c16="http://schemas.microsoft.com/office/drawing/2014/chart" uri="{C3380CC4-5D6E-409C-BE32-E72D297353CC}">
              <c16:uniqueId val="{00000003-9693-463C-9386-A782A9DA43FC}"/>
            </c:ext>
          </c:extLst>
        </c:ser>
        <c:ser>
          <c:idx val="4"/>
          <c:order val="4"/>
          <c:tx>
            <c:strRef>
              <c:f>'12.Household (per capita)'!$Z$16</c:f>
              <c:strCache>
                <c:ptCount val="1"/>
                <c:pt idx="0">
                  <c:v>Electricity</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capita)'!$AA$16:$BE$16</c:f>
              <c:numCache>
                <c:formatCode>#,##0_);[Red]\(#,##0\)</c:formatCode>
                <c:ptCount val="31"/>
                <c:pt idx="0">
                  <c:v>569.99297990114087</c:v>
                </c:pt>
                <c:pt idx="1">
                  <c:v>585.72937871402928</c:v>
                </c:pt>
                <c:pt idx="2">
                  <c:v>609.12018006458425</c:v>
                </c:pt>
                <c:pt idx="3">
                  <c:v>584.49921736577437</c:v>
                </c:pt>
                <c:pt idx="4">
                  <c:v>675.11500818573677</c:v>
                </c:pt>
                <c:pt idx="5">
                  <c:v>659.15391335511038</c:v>
                </c:pt>
                <c:pt idx="6">
                  <c:v>645.75141419554211</c:v>
                </c:pt>
                <c:pt idx="7">
                  <c:v>623.51433511440075</c:v>
                </c:pt>
                <c:pt idx="8">
                  <c:v>612.3570679683063</c:v>
                </c:pt>
                <c:pt idx="9">
                  <c:v>660.2862987037015</c:v>
                </c:pt>
                <c:pt idx="10">
                  <c:v>657.86169628069706</c:v>
                </c:pt>
                <c:pt idx="11">
                  <c:v>658.79110490637652</c:v>
                </c:pt>
                <c:pt idx="12">
                  <c:v>721.54451563174052</c:v>
                </c:pt>
                <c:pt idx="13">
                  <c:v>766.46856950877657</c:v>
                </c:pt>
                <c:pt idx="14">
                  <c:v>752.02518236964738</c:v>
                </c:pt>
                <c:pt idx="15">
                  <c:v>783.1026239360757</c:v>
                </c:pt>
                <c:pt idx="16">
                  <c:v>748.6118498031758</c:v>
                </c:pt>
                <c:pt idx="17">
                  <c:v>837.38935358515027</c:v>
                </c:pt>
                <c:pt idx="18">
                  <c:v>827.91654420066936</c:v>
                </c:pt>
                <c:pt idx="19">
                  <c:v>782.41719085582508</c:v>
                </c:pt>
                <c:pt idx="20">
                  <c:v>891.23552324409036</c:v>
                </c:pt>
                <c:pt idx="21">
                  <c:v>1022.4929064819912</c:v>
                </c:pt>
                <c:pt idx="22">
                  <c:v>1165.9343863004472</c:v>
                </c:pt>
                <c:pt idx="23">
                  <c:v>1155.2910445694324</c:v>
                </c:pt>
                <c:pt idx="24">
                  <c:v>1064.0102306977844</c:v>
                </c:pt>
                <c:pt idx="25">
                  <c:v>1032.8103841036504</c:v>
                </c:pt>
                <c:pt idx="26">
                  <c:v>1016.2565711447007</c:v>
                </c:pt>
                <c:pt idx="27">
                  <c:v>1004.4010402101133</c:v>
                </c:pt>
                <c:pt idx="28">
                  <c:v>898.56509277276564</c:v>
                </c:pt>
                <c:pt idx="29">
                  <c:v>839.59756623670091</c:v>
                </c:pt>
                <c:pt idx="30">
                  <c:v>877.06373201558949</c:v>
                </c:pt>
              </c:numCache>
            </c:numRef>
          </c:val>
          <c:extLst>
            <c:ext xmlns:c16="http://schemas.microsoft.com/office/drawing/2014/chart" uri="{C3380CC4-5D6E-409C-BE32-E72D297353CC}">
              <c16:uniqueId val="{00000004-9693-463C-9386-A782A9DA43FC}"/>
            </c:ext>
          </c:extLst>
        </c:ser>
        <c:ser>
          <c:idx val="5"/>
          <c:order val="5"/>
          <c:tx>
            <c:strRef>
              <c:f>'12.Household (per capita)'!$Z$17</c:f>
              <c:strCache>
                <c:ptCount val="1"/>
                <c:pt idx="0">
                  <c:v>Heat</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capita)'!$AA$17:$BE$17</c:f>
              <c:numCache>
                <c:formatCode>#,##0.00_);[Red]\(#,##0.00\)</c:formatCode>
                <c:ptCount val="31"/>
                <c:pt idx="0">
                  <c:v>0.88555979639049542</c:v>
                </c:pt>
                <c:pt idx="1">
                  <c:v>0.79256513609888923</c:v>
                </c:pt>
                <c:pt idx="2">
                  <c:v>0.81224656370977011</c:v>
                </c:pt>
                <c:pt idx="3">
                  <c:v>0.77297965396919588</c:v>
                </c:pt>
                <c:pt idx="4">
                  <c:v>0.72707420661173927</c:v>
                </c:pt>
                <c:pt idx="5">
                  <c:v>0.69571949607838468</c:v>
                </c:pt>
                <c:pt idx="6">
                  <c:v>0.66424233630422191</c:v>
                </c:pt>
                <c:pt idx="7">
                  <c:v>0.6111619738744497</c:v>
                </c:pt>
                <c:pt idx="8">
                  <c:v>0.59454468919193404</c:v>
                </c:pt>
                <c:pt idx="9">
                  <c:v>0.60792997057459397</c:v>
                </c:pt>
                <c:pt idx="10">
                  <c:v>0.59067798650982317</c:v>
                </c:pt>
                <c:pt idx="11">
                  <c:v>0.55443221389665953</c:v>
                </c:pt>
                <c:pt idx="12">
                  <c:v>0.57888545276975067</c:v>
                </c:pt>
                <c:pt idx="13">
                  <c:v>0.58954307701373632</c:v>
                </c:pt>
                <c:pt idx="14">
                  <c:v>0.56991012366949956</c:v>
                </c:pt>
                <c:pt idx="15">
                  <c:v>0.61216367664685267</c:v>
                </c:pt>
                <c:pt idx="16">
                  <c:v>0.57909325573264936</c:v>
                </c:pt>
                <c:pt idx="17">
                  <c:v>0.62108519012262153</c:v>
                </c:pt>
                <c:pt idx="18">
                  <c:v>0.59563952144411458</c:v>
                </c:pt>
                <c:pt idx="19">
                  <c:v>0.56287135139651767</c:v>
                </c:pt>
                <c:pt idx="20">
                  <c:v>0.56260471899184139</c:v>
                </c:pt>
                <c:pt idx="21">
                  <c:v>0.58008752404756736</c:v>
                </c:pt>
                <c:pt idx="22">
                  <c:v>0.58064451133509443</c:v>
                </c:pt>
                <c:pt idx="23">
                  <c:v>0.56623381616204838</c:v>
                </c:pt>
                <c:pt idx="24">
                  <c:v>0.52555023631693687</c:v>
                </c:pt>
                <c:pt idx="25">
                  <c:v>0.50362261081734128</c:v>
                </c:pt>
                <c:pt idx="26">
                  <c:v>0.50712793272577605</c:v>
                </c:pt>
                <c:pt idx="27">
                  <c:v>0.50547395763573699</c:v>
                </c:pt>
                <c:pt idx="28">
                  <c:v>0.46163081896845137</c:v>
                </c:pt>
                <c:pt idx="29">
                  <c:v>0.42800916199943767</c:v>
                </c:pt>
                <c:pt idx="30">
                  <c:v>0.42830715561916155</c:v>
                </c:pt>
              </c:numCache>
            </c:numRef>
          </c:val>
          <c:extLst>
            <c:ext xmlns:c16="http://schemas.microsoft.com/office/drawing/2014/chart" uri="{C3380CC4-5D6E-409C-BE32-E72D297353CC}">
              <c16:uniqueId val="{00000005-9693-463C-9386-A782A9DA43FC}"/>
            </c:ext>
          </c:extLst>
        </c:ser>
        <c:ser>
          <c:idx val="6"/>
          <c:order val="6"/>
          <c:tx>
            <c:strRef>
              <c:f>'12.Household (per capita)'!$Z$18</c:f>
              <c:strCache>
                <c:ptCount val="1"/>
                <c:pt idx="0">
                  <c:v>Gasoline</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capita)'!$AA$18:$BE$18</c:f>
              <c:numCache>
                <c:formatCode>#,##0_);[Red]\(#,##0\)</c:formatCode>
                <c:ptCount val="31"/>
                <c:pt idx="0">
                  <c:v>345.09053474625057</c:v>
                </c:pt>
                <c:pt idx="1">
                  <c:v>337.44601457111969</c:v>
                </c:pt>
                <c:pt idx="2">
                  <c:v>383.76647859070914</c:v>
                </c:pt>
                <c:pt idx="3">
                  <c:v>403.81141402605749</c:v>
                </c:pt>
                <c:pt idx="4">
                  <c:v>437.68063058388168</c:v>
                </c:pt>
                <c:pt idx="5">
                  <c:v>435.33435567851063</c:v>
                </c:pt>
                <c:pt idx="6">
                  <c:v>469.18740126514672</c:v>
                </c:pt>
                <c:pt idx="7">
                  <c:v>431.55339700955238</c:v>
                </c:pt>
                <c:pt idx="8">
                  <c:v>464.8930231753605</c:v>
                </c:pt>
                <c:pt idx="9">
                  <c:v>495.40057093586353</c:v>
                </c:pt>
                <c:pt idx="10">
                  <c:v>518.65255832092953</c:v>
                </c:pt>
                <c:pt idx="11">
                  <c:v>517.23572291971072</c:v>
                </c:pt>
                <c:pt idx="12">
                  <c:v>535.36514974049817</c:v>
                </c:pt>
                <c:pt idx="13">
                  <c:v>553.16066253405825</c:v>
                </c:pt>
                <c:pt idx="14">
                  <c:v>546.89696943417198</c:v>
                </c:pt>
                <c:pt idx="15">
                  <c:v>540.69445887728693</c:v>
                </c:pt>
                <c:pt idx="16">
                  <c:v>536.40466558837977</c:v>
                </c:pt>
                <c:pt idx="17">
                  <c:v>533.16021785613373</c:v>
                </c:pt>
                <c:pt idx="18">
                  <c:v>541.2164748731102</c:v>
                </c:pt>
                <c:pt idx="19">
                  <c:v>517.04994238496965</c:v>
                </c:pt>
                <c:pt idx="20">
                  <c:v>516.11403424763284</c:v>
                </c:pt>
                <c:pt idx="21">
                  <c:v>502.08891896759883</c:v>
                </c:pt>
                <c:pt idx="22">
                  <c:v>516.2865903024333</c:v>
                </c:pt>
                <c:pt idx="23">
                  <c:v>497.02338107374027</c:v>
                </c:pt>
                <c:pt idx="24">
                  <c:v>466.82609970579756</c:v>
                </c:pt>
                <c:pt idx="25">
                  <c:v>468.05638548487491</c:v>
                </c:pt>
                <c:pt idx="26">
                  <c:v>448.76792855240433</c:v>
                </c:pt>
                <c:pt idx="27">
                  <c:v>457.86375692042293</c:v>
                </c:pt>
                <c:pt idx="28">
                  <c:v>469.12496046729348</c:v>
                </c:pt>
                <c:pt idx="29">
                  <c:v>464.56063924948495</c:v>
                </c:pt>
                <c:pt idx="30">
                  <c:v>397.46901819544138</c:v>
                </c:pt>
              </c:numCache>
            </c:numRef>
          </c:val>
          <c:extLst>
            <c:ext xmlns:c16="http://schemas.microsoft.com/office/drawing/2014/chart" uri="{C3380CC4-5D6E-409C-BE32-E72D297353CC}">
              <c16:uniqueId val="{00000006-9693-463C-9386-A782A9DA43FC}"/>
            </c:ext>
          </c:extLst>
        </c:ser>
        <c:ser>
          <c:idx val="7"/>
          <c:order val="7"/>
          <c:tx>
            <c:strRef>
              <c:f>'12.Household (per capita)'!$Z$19</c:f>
              <c:strCache>
                <c:ptCount val="1"/>
                <c:pt idx="0">
                  <c:v>Diesel Oil</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capita)'!$AA$19:$BE$19</c:f>
              <c:numCache>
                <c:formatCode>#,##0.0_);[Red]\(#,##0.0\)</c:formatCode>
                <c:ptCount val="31"/>
                <c:pt idx="0">
                  <c:v>55.389185997449651</c:v>
                </c:pt>
                <c:pt idx="1">
                  <c:v>60.260141954498259</c:v>
                </c:pt>
                <c:pt idx="2">
                  <c:v>73.921965506142186</c:v>
                </c:pt>
                <c:pt idx="3">
                  <c:v>85.624418711503679</c:v>
                </c:pt>
                <c:pt idx="4" formatCode="#,##0_);[Red]\(#,##0\)">
                  <c:v>101.27135782224913</c:v>
                </c:pt>
                <c:pt idx="5" formatCode="#,##0_);[Red]\(#,##0\)">
                  <c:v>104.65592424296399</c:v>
                </c:pt>
                <c:pt idx="6" formatCode="#,##0_);[Red]\(#,##0\)">
                  <c:v>113.51484279991534</c:v>
                </c:pt>
                <c:pt idx="7" formatCode="#,##0_);[Red]\(#,##0\)">
                  <c:v>100.52718336222061</c:v>
                </c:pt>
                <c:pt idx="8" formatCode="#,##0_);[Red]\(#,##0\)">
                  <c:v>102.18900487000555</c:v>
                </c:pt>
                <c:pt idx="9" formatCode="#,##0_);[Red]\(#,##0\)">
                  <c:v>101.34496499228945</c:v>
                </c:pt>
                <c:pt idx="10">
                  <c:v>93.658205475556628</c:v>
                </c:pt>
                <c:pt idx="11">
                  <c:v>87.20275605521546</c:v>
                </c:pt>
                <c:pt idx="12">
                  <c:v>78.164119808301677</c:v>
                </c:pt>
                <c:pt idx="13">
                  <c:v>70.964954818205229</c:v>
                </c:pt>
                <c:pt idx="14">
                  <c:v>65.215364832173506</c:v>
                </c:pt>
                <c:pt idx="15">
                  <c:v>56.226794407771486</c:v>
                </c:pt>
                <c:pt idx="16">
                  <c:v>45.028242335784036</c:v>
                </c:pt>
                <c:pt idx="17">
                  <c:v>37.598662761209049</c:v>
                </c:pt>
                <c:pt idx="18">
                  <c:v>31.727079174941437</c:v>
                </c:pt>
                <c:pt idx="19">
                  <c:v>24.625978530344049</c:v>
                </c:pt>
                <c:pt idx="20">
                  <c:v>22.674568963147792</c:v>
                </c:pt>
                <c:pt idx="21">
                  <c:v>21.508934622860792</c:v>
                </c:pt>
                <c:pt idx="22">
                  <c:v>20.210932549737269</c:v>
                </c:pt>
                <c:pt idx="23">
                  <c:v>20.36291399078058</c:v>
                </c:pt>
                <c:pt idx="24">
                  <c:v>19.369713533019656</c:v>
                </c:pt>
                <c:pt idx="25">
                  <c:v>20.495732384388273</c:v>
                </c:pt>
                <c:pt idx="26">
                  <c:v>19.848327524601928</c:v>
                </c:pt>
                <c:pt idx="27">
                  <c:v>21.208334915076296</c:v>
                </c:pt>
                <c:pt idx="28">
                  <c:v>22.984605552749219</c:v>
                </c:pt>
                <c:pt idx="29">
                  <c:v>24.602599102335457</c:v>
                </c:pt>
                <c:pt idx="30">
                  <c:v>19.923751887250596</c:v>
                </c:pt>
              </c:numCache>
            </c:numRef>
          </c:val>
          <c:extLst>
            <c:ext xmlns:c16="http://schemas.microsoft.com/office/drawing/2014/chart" uri="{C3380CC4-5D6E-409C-BE32-E72D297353CC}">
              <c16:uniqueId val="{00000007-9693-463C-9386-A782A9DA43FC}"/>
            </c:ext>
          </c:extLst>
        </c:ser>
        <c:ser>
          <c:idx val="8"/>
          <c:order val="8"/>
          <c:tx>
            <c:strRef>
              <c:f>'12.Household (per capita)'!$Z$20</c:f>
              <c:strCache>
                <c:ptCount val="1"/>
                <c:pt idx="0">
                  <c:v>Municipal Solid Waste</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capita)'!$AA$20:$BE$20</c:f>
              <c:numCache>
                <c:formatCode>#,##0.0_);[Red]\(#,##0.0\)</c:formatCode>
                <c:ptCount val="31"/>
                <c:pt idx="0">
                  <c:v>91.506132510978091</c:v>
                </c:pt>
                <c:pt idx="1">
                  <c:v>93.367545011259594</c:v>
                </c:pt>
                <c:pt idx="2">
                  <c:v>94.44994143015964</c:v>
                </c:pt>
                <c:pt idx="3">
                  <c:v>94.437481853870537</c:v>
                </c:pt>
                <c:pt idx="4">
                  <c:v>97.975973752438534</c:v>
                </c:pt>
                <c:pt idx="5">
                  <c:v>100.01878310919034</c:v>
                </c:pt>
                <c:pt idx="6">
                  <c:v>103.15553087961469</c:v>
                </c:pt>
                <c:pt idx="7">
                  <c:v>105.26293431884281</c:v>
                </c:pt>
                <c:pt idx="8">
                  <c:v>105.8690873332914</c:v>
                </c:pt>
                <c:pt idx="9">
                  <c:v>108.38834715581142</c:v>
                </c:pt>
                <c:pt idx="10">
                  <c:v>112.22135523706731</c:v>
                </c:pt>
                <c:pt idx="11" formatCode="#,##0_);[Red]\(#,##0\)">
                  <c:v>114.19962869828375</c:v>
                </c:pt>
                <c:pt idx="12" formatCode="#,##0_);[Red]\(#,##0\)">
                  <c:v>116.36863389195835</c:v>
                </c:pt>
                <c:pt idx="13" formatCode="#,##0_);[Red]\(#,##0\)">
                  <c:v>117.7317366340188</c:v>
                </c:pt>
                <c:pt idx="14">
                  <c:v>111.91058325561579</c:v>
                </c:pt>
                <c:pt idx="15">
                  <c:v>103.63544190866558</c:v>
                </c:pt>
                <c:pt idx="16">
                  <c:v>94.577701258597997</c:v>
                </c:pt>
                <c:pt idx="17">
                  <c:v>92.326737697918034</c:v>
                </c:pt>
                <c:pt idx="18">
                  <c:v>90.113637468157549</c:v>
                </c:pt>
                <c:pt idx="19">
                  <c:v>75.143506396040081</c:v>
                </c:pt>
                <c:pt idx="20">
                  <c:v>72.888570640817278</c:v>
                </c:pt>
                <c:pt idx="21">
                  <c:v>79.786229496805689</c:v>
                </c:pt>
                <c:pt idx="22">
                  <c:v>81.526058788761503</c:v>
                </c:pt>
                <c:pt idx="23">
                  <c:v>76.351569502580801</c:v>
                </c:pt>
                <c:pt idx="24">
                  <c:v>67.992511671785095</c:v>
                </c:pt>
                <c:pt idx="25">
                  <c:v>66.33323657737148</c:v>
                </c:pt>
                <c:pt idx="26">
                  <c:v>66.408699091055681</c:v>
                </c:pt>
                <c:pt idx="27">
                  <c:v>69.117046296695321</c:v>
                </c:pt>
                <c:pt idx="28">
                  <c:v>69.58834278251733</c:v>
                </c:pt>
                <c:pt idx="29">
                  <c:v>73.047949853477121</c:v>
                </c:pt>
                <c:pt idx="30">
                  <c:v>70.037069209101503</c:v>
                </c:pt>
              </c:numCache>
            </c:numRef>
          </c:val>
          <c:extLst>
            <c:ext xmlns:c16="http://schemas.microsoft.com/office/drawing/2014/chart" uri="{C3380CC4-5D6E-409C-BE32-E72D297353CC}">
              <c16:uniqueId val="{00000008-9693-463C-9386-A782A9DA43FC}"/>
            </c:ext>
          </c:extLst>
        </c:ser>
        <c:ser>
          <c:idx val="9"/>
          <c:order val="9"/>
          <c:tx>
            <c:strRef>
              <c:f>'12.Household (per capita)'!$Z$21</c:f>
              <c:strCache>
                <c:ptCount val="1"/>
                <c:pt idx="0">
                  <c:v>Water and Waste Water</c:v>
                </c:pt>
              </c:strCache>
            </c:strRef>
          </c:tx>
          <c:spPr>
            <a:ln>
              <a:solidFill>
                <a:sysClr val="windowText" lastClr="000000"/>
              </a:solidFill>
            </a:ln>
          </c:spPr>
          <c:invertIfNegative val="0"/>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capita)'!$AA$21:$BE$21</c:f>
              <c:numCache>
                <c:formatCode>#,##0.0_);[Red]\(#,##0.0\)</c:formatCode>
                <c:ptCount val="31"/>
                <c:pt idx="0">
                  <c:v>17.187971134940277</c:v>
                </c:pt>
                <c:pt idx="1">
                  <c:v>21.469661224083158</c:v>
                </c:pt>
                <c:pt idx="2">
                  <c:v>25.970082742723267</c:v>
                </c:pt>
                <c:pt idx="3">
                  <c:v>27.917758916184585</c:v>
                </c:pt>
                <c:pt idx="4">
                  <c:v>35.139329743286766</c:v>
                </c:pt>
                <c:pt idx="5">
                  <c:v>37.064648823393718</c:v>
                </c:pt>
                <c:pt idx="6">
                  <c:v>34.856812786447755</c:v>
                </c:pt>
                <c:pt idx="7">
                  <c:v>32.059603857972967</c:v>
                </c:pt>
                <c:pt idx="8">
                  <c:v>29.725367894150178</c:v>
                </c:pt>
                <c:pt idx="9">
                  <c:v>28.728855622575459</c:v>
                </c:pt>
                <c:pt idx="10">
                  <c:v>27.740953625197086</c:v>
                </c:pt>
                <c:pt idx="11">
                  <c:v>26.283838601119388</c:v>
                </c:pt>
                <c:pt idx="12">
                  <c:v>27.05142934884735</c:v>
                </c:pt>
                <c:pt idx="13">
                  <c:v>27.246560853186946</c:v>
                </c:pt>
                <c:pt idx="14">
                  <c:v>26.145881904833484</c:v>
                </c:pt>
                <c:pt idx="15">
                  <c:v>25.224331731874781</c:v>
                </c:pt>
                <c:pt idx="16">
                  <c:v>24.592551163955957</c:v>
                </c:pt>
                <c:pt idx="17">
                  <c:v>27.472032956071288</c:v>
                </c:pt>
                <c:pt idx="18">
                  <c:v>32.364681784361451</c:v>
                </c:pt>
                <c:pt idx="19">
                  <c:v>35.04371972278858</c:v>
                </c:pt>
                <c:pt idx="20">
                  <c:v>34.839021462944544</c:v>
                </c:pt>
                <c:pt idx="21">
                  <c:v>38.048800509566014</c:v>
                </c:pt>
                <c:pt idx="22">
                  <c:v>50.335833003877937</c:v>
                </c:pt>
                <c:pt idx="23">
                  <c:v>43.897996076013285</c:v>
                </c:pt>
                <c:pt idx="24">
                  <c:v>44.345218070933818</c:v>
                </c:pt>
                <c:pt idx="25">
                  <c:v>38.653737840108427</c:v>
                </c:pt>
                <c:pt idx="26">
                  <c:v>35.523401128152116</c:v>
                </c:pt>
                <c:pt idx="27">
                  <c:v>36.550127976276599</c:v>
                </c:pt>
                <c:pt idx="28">
                  <c:v>38.320234718692184</c:v>
                </c:pt>
                <c:pt idx="29">
                  <c:v>36.157150793048835</c:v>
                </c:pt>
                <c:pt idx="30">
                  <c:v>33.518376407044663</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'12.Household (per capita)'!$Y$11</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'12.Household (per capita)'!$AA$10:$BE$10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capita)'!$AA$11:$BE$11</c:f>
              <c:numCache>
                <c:formatCode>#,##0_);[Red]\(#,##0\)</c:formatCode>
                <c:ptCount val="31"/>
                <c:pt idx="0">
                  <c:v>1550.6186365750682</c:v>
                </c:pt>
                <c:pt idx="1">
                  <c:v>1576.9126438774181</c:v>
                </c:pt>
                <c:pt idx="2">
                  <c:v>1687.515501388458</c:v>
                </c:pt>
                <c:pt idx="3">
                  <c:v>1722.4698700807096</c:v>
                </c:pt>
                <c:pt idx="4">
                  <c:v>1857.4963564709356</c:v>
                </c:pt>
                <c:pt idx="5">
                  <c:v>1874.2907711263802</c:v>
                </c:pt>
                <c:pt idx="6">
                  <c:v>1922.3576571442813</c:v>
                </c:pt>
                <c:pt idx="7">
                  <c:v>1822.4743350244787</c:v>
                </c:pt>
                <c:pt idx="8">
                  <c:v>1843.6126637577108</c:v>
                </c:pt>
                <c:pt idx="9">
                  <c:v>1936.2463430141852</c:v>
                </c:pt>
                <c:pt idx="10">
                  <c:v>1979.7675817624863</c:v>
                </c:pt>
                <c:pt idx="11">
                  <c:v>1942.716191639031</c:v>
                </c:pt>
                <c:pt idx="12">
                  <c:v>2038.6235330994191</c:v>
                </c:pt>
                <c:pt idx="13">
                  <c:v>2068.0183568965608</c:v>
                </c:pt>
                <c:pt idx="14">
                  <c:v>2034.9495589597782</c:v>
                </c:pt>
                <c:pt idx="15">
                  <c:v>2060.4591116869378</c:v>
                </c:pt>
                <c:pt idx="16">
                  <c:v>1966.7804464317019</c:v>
                </c:pt>
                <c:pt idx="17">
                  <c:v>2039.404374650089</c:v>
                </c:pt>
                <c:pt idx="18">
                  <c:v>2005.6814455492752</c:v>
                </c:pt>
                <c:pt idx="19">
                  <c:v>1914.0272976005294</c:v>
                </c:pt>
                <c:pt idx="20">
                  <c:v>2039.7844919897905</c:v>
                </c:pt>
                <c:pt idx="21">
                  <c:v>2153.7404675948646</c:v>
                </c:pt>
                <c:pt idx="22">
                  <c:v>2325.7054986694666</c:v>
                </c:pt>
                <c:pt idx="23">
                  <c:v>2266.9052247707618</c:v>
                </c:pt>
                <c:pt idx="24">
                  <c:v>2119.0191430749228</c:v>
                </c:pt>
                <c:pt idx="25">
                  <c:v>2062.6815750454493</c:v>
                </c:pt>
                <c:pt idx="26">
                  <c:v>2026.2195170280409</c:v>
                </c:pt>
                <c:pt idx="27">
                  <c:v>2057.3414674452997</c:v>
                </c:pt>
                <c:pt idx="28">
                  <c:v>1911.5329512620067</c:v>
                </c:pt>
                <c:pt idx="29">
                  <c:v>1861.3313370414585</c:v>
                </c:pt>
                <c:pt idx="30">
                  <c:v>1840.8401475303301</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tickLblSkip val="1"/>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1632797324488068"/>
          <c:w val="0.14601427234397873"/>
          <c:h val="0.58804689036943891"/>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purpose)</a:t>
            </a:r>
            <a:endParaRPr lang="ja-JP" altLang="ja-JP" sz="1600">
              <a:effectLst/>
              <a:latin typeface="Times New Roman" panose="02020603050405020304" pitchFamily="18" charset="0"/>
              <a:cs typeface="Times New Roman" panose="02020603050405020304" pitchFamily="18" charset="0"/>
            </a:endParaRPr>
          </a:p>
        </c:rich>
      </c:tx>
      <c:layout>
        <c:manualLayout>
          <c:xMode val="edge"/>
          <c:yMode val="edge"/>
          <c:x val="0.13616969430849979"/>
          <c:y val="2.7921231549653012E-2"/>
        </c:manualLayout>
      </c:layout>
      <c:overlay val="0"/>
    </c:title>
    <c:autoTitleDeleted val="0"/>
    <c:plotArea>
      <c:layout>
        <c:manualLayout>
          <c:layoutTarget val="inner"/>
          <c:xMode val="edge"/>
          <c:yMode val="edge"/>
          <c:x val="0.12124013888888906"/>
          <c:y val="0.14932407407407408"/>
          <c:w val="0.72296416666666652"/>
          <c:h val="0.66274537037037295"/>
        </c:manualLayout>
      </c:layout>
      <c:barChart>
        <c:barDir val="col"/>
        <c:grouping val="stacked"/>
        <c:varyColors val="0"/>
        <c:ser>
          <c:idx val="0"/>
          <c:order val="0"/>
          <c:tx>
            <c:strRef>
              <c:f>'12.Household (per capita)'!$Z$40</c:f>
              <c:strCache>
                <c:ptCount val="1"/>
                <c:pt idx="0">
                  <c:v>Heating</c:v>
                </c:pt>
              </c:strCache>
            </c:strRef>
          </c:tx>
          <c:spPr>
            <a:solidFill>
              <a:srgbClr val="C0504D">
                <a:lumMod val="75000"/>
              </a:srgbClr>
            </a:solidFill>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capita)'!$AA$40:$BE$40</c:f>
              <c:numCache>
                <c:formatCode>#,##0_);[Red]\(#,##0\)</c:formatCode>
                <c:ptCount val="31"/>
                <c:pt idx="0">
                  <c:v>228.17664948452932</c:v>
                </c:pt>
                <c:pt idx="1">
                  <c:v>215.9131672940054</c:v>
                </c:pt>
                <c:pt idx="2">
                  <c:v>226.34142805328554</c:v>
                </c:pt>
                <c:pt idx="3">
                  <c:v>242.02179543271629</c:v>
                </c:pt>
                <c:pt idx="4">
                  <c:v>252.85506474571196</c:v>
                </c:pt>
                <c:pt idx="5">
                  <c:v>269.56507001614659</c:v>
                </c:pt>
                <c:pt idx="6">
                  <c:v>265.32457549420246</c:v>
                </c:pt>
                <c:pt idx="7">
                  <c:v>233.70651329705413</c:v>
                </c:pt>
                <c:pt idx="8">
                  <c:v>249.72764259017424</c:v>
                </c:pt>
                <c:pt idx="9">
                  <c:v>268.14880418910087</c:v>
                </c:pt>
                <c:pt idx="10">
                  <c:v>307.86412217662894</c:v>
                </c:pt>
                <c:pt idx="11">
                  <c:v>255.61320394760716</c:v>
                </c:pt>
                <c:pt idx="12">
                  <c:v>290.12447407838755</c:v>
                </c:pt>
                <c:pt idx="13">
                  <c:v>255.50863153815808</c:v>
                </c:pt>
                <c:pt idx="14">
                  <c:v>276.02972171203055</c:v>
                </c:pt>
                <c:pt idx="15">
                  <c:v>306.47931529922243</c:v>
                </c:pt>
                <c:pt idx="16">
                  <c:v>255.99168513316491</c:v>
                </c:pt>
                <c:pt idx="17">
                  <c:v>277.15833864001962</c:v>
                </c:pt>
                <c:pt idx="18">
                  <c:v>260.77046207908944</c:v>
                </c:pt>
                <c:pt idx="19">
                  <c:v>260.45910932919429</c:v>
                </c:pt>
                <c:pt idx="20">
                  <c:v>330.34070478174988</c:v>
                </c:pt>
                <c:pt idx="21">
                  <c:v>308.83815402120132</c:v>
                </c:pt>
                <c:pt idx="22">
                  <c:v>317.01520737561293</c:v>
                </c:pt>
                <c:pt idx="23">
                  <c:v>301.92680135165176</c:v>
                </c:pt>
                <c:pt idx="24">
                  <c:v>283.85340046328241</c:v>
                </c:pt>
                <c:pt idx="25">
                  <c:v>270.49671857635343</c:v>
                </c:pt>
                <c:pt idx="26">
                  <c:v>281.62112710662643</c:v>
                </c:pt>
                <c:pt idx="27">
                  <c:v>323.11901605163058</c:v>
                </c:pt>
                <c:pt idx="28">
                  <c:v>300.53633340929196</c:v>
                </c:pt>
                <c:pt idx="29">
                  <c:v>280.07904382124406</c:v>
                </c:pt>
                <c:pt idx="30">
                  <c:v>293.42700229411605</c:v>
                </c:pt>
              </c:numCache>
            </c:numRef>
          </c:val>
          <c:extLst>
            <c:ext xmlns:c16="http://schemas.microsoft.com/office/drawing/2014/chart" uri="{C3380CC4-5D6E-409C-BE32-E72D297353CC}">
              <c16:uniqueId val="{00000000-A65F-4226-AC3B-747B466089ED}"/>
            </c:ext>
          </c:extLst>
        </c:ser>
        <c:ser>
          <c:idx val="1"/>
          <c:order val="1"/>
          <c:tx>
            <c:strRef>
              <c:f>'12.Household (per capita)'!$Z$41</c:f>
              <c:strCache>
                <c:ptCount val="1"/>
                <c:pt idx="0">
                  <c:v>Cooling</c:v>
                </c:pt>
              </c:strCache>
            </c:strRef>
          </c:tx>
          <c:spPr>
            <a:solidFill>
              <a:srgbClr val="4F81BD">
                <a:lumMod val="75000"/>
              </a:srgbClr>
            </a:solidFill>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capita)'!$AA$41:$BE$41</c:f>
              <c:numCache>
                <c:formatCode>#,##0.0_);[Red]\(#,##0.0\)</c:formatCode>
                <c:ptCount val="31"/>
                <c:pt idx="0">
                  <c:v>34.49481828682908</c:v>
                </c:pt>
                <c:pt idx="1">
                  <c:v>26.573172733913815</c:v>
                </c:pt>
                <c:pt idx="2">
                  <c:v>29.870307590884735</c:v>
                </c:pt>
                <c:pt idx="3">
                  <c:v>17.458572527876971</c:v>
                </c:pt>
                <c:pt idx="4">
                  <c:v>52.599472298066424</c:v>
                </c:pt>
                <c:pt idx="5">
                  <c:v>40.084188789819827</c:v>
                </c:pt>
                <c:pt idx="6">
                  <c:v>31.313938205923538</c:v>
                </c:pt>
                <c:pt idx="7">
                  <c:v>32.546337775667389</c:v>
                </c:pt>
                <c:pt idx="8">
                  <c:v>35.943868744861021</c:v>
                </c:pt>
                <c:pt idx="9">
                  <c:v>40.6712316925829</c:v>
                </c:pt>
                <c:pt idx="10">
                  <c:v>39.16013573341538</c:v>
                </c:pt>
                <c:pt idx="11">
                  <c:v>36.963974619219442</c:v>
                </c:pt>
                <c:pt idx="12">
                  <c:v>40.811350104212345</c:v>
                </c:pt>
                <c:pt idx="13">
                  <c:v>32.699904202994446</c:v>
                </c:pt>
                <c:pt idx="14">
                  <c:v>46.77776793172584</c:v>
                </c:pt>
                <c:pt idx="15">
                  <c:v>43.424382261875849</c:v>
                </c:pt>
                <c:pt idx="16">
                  <c:v>37.805456723493002</c:v>
                </c:pt>
                <c:pt idx="17">
                  <c:v>47.061906848107775</c:v>
                </c:pt>
                <c:pt idx="18">
                  <c:v>38.154464166277918</c:v>
                </c:pt>
                <c:pt idx="19">
                  <c:v>29.391319345620378</c:v>
                </c:pt>
                <c:pt idx="20">
                  <c:v>53.496656302562286</c:v>
                </c:pt>
                <c:pt idx="21">
                  <c:v>48.542368636365936</c:v>
                </c:pt>
                <c:pt idx="22">
                  <c:v>53.576853637438482</c:v>
                </c:pt>
                <c:pt idx="23">
                  <c:v>58.103270847763511</c:v>
                </c:pt>
                <c:pt idx="24">
                  <c:v>42.129087616598582</c:v>
                </c:pt>
                <c:pt idx="25">
                  <c:v>43.148745704597481</c:v>
                </c:pt>
                <c:pt idx="26">
                  <c:v>45.558862914657581</c:v>
                </c:pt>
                <c:pt idx="27">
                  <c:v>48.476797708666901</c:v>
                </c:pt>
                <c:pt idx="28" formatCode="#,##0_);[Red]\(#,##0\)">
                  <c:v>56.563948838731719</c:v>
                </c:pt>
                <c:pt idx="29" formatCode="#,##0_);[Red]\(#,##0\)">
                  <c:v>45.25672108878225</c:v>
                </c:pt>
                <c:pt idx="30" formatCode="#,##0_);[Red]\(#,##0\)">
                  <c:v>47.276255069235937</c:v>
                </c:pt>
              </c:numCache>
            </c:numRef>
          </c:val>
          <c:extLst>
            <c:ext xmlns:c16="http://schemas.microsoft.com/office/drawing/2014/chart" uri="{C3380CC4-5D6E-409C-BE32-E72D297353CC}">
              <c16:uniqueId val="{00000001-A65F-4226-AC3B-747B466089ED}"/>
            </c:ext>
          </c:extLst>
        </c:ser>
        <c:ser>
          <c:idx val="2"/>
          <c:order val="2"/>
          <c:tx>
            <c:strRef>
              <c:f>'12.Household (per capita)'!$Z$42</c:f>
              <c:strCache>
                <c:ptCount val="1"/>
                <c:pt idx="0">
                  <c:v>Hot Water</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capita)'!$AA$42:$BE$42</c:f>
              <c:numCache>
                <c:formatCode>#,##0_);[Red]\(#,##0\)</c:formatCode>
                <c:ptCount val="31"/>
                <c:pt idx="0">
                  <c:v>283.72070133976968</c:v>
                </c:pt>
                <c:pt idx="1">
                  <c:v>271.71960584159274</c:v>
                </c:pt>
                <c:pt idx="2">
                  <c:v>289.19237529883372</c:v>
                </c:pt>
                <c:pt idx="3">
                  <c:v>308.51078820132096</c:v>
                </c:pt>
                <c:pt idx="4">
                  <c:v>280.58937527321689</c:v>
                </c:pt>
                <c:pt idx="5">
                  <c:v>293.20617824353025</c:v>
                </c:pt>
                <c:pt idx="6">
                  <c:v>306.97056717521713</c:v>
                </c:pt>
                <c:pt idx="7">
                  <c:v>307.63700623430833</c:v>
                </c:pt>
                <c:pt idx="8">
                  <c:v>279.18824322916635</c:v>
                </c:pt>
                <c:pt idx="9">
                  <c:v>280.24062487877478</c:v>
                </c:pt>
                <c:pt idx="10">
                  <c:v>301.46063128067988</c:v>
                </c:pt>
                <c:pt idx="11">
                  <c:v>295.41090540980508</c:v>
                </c:pt>
                <c:pt idx="12">
                  <c:v>294.21536054494914</c:v>
                </c:pt>
                <c:pt idx="13">
                  <c:v>307.30712586524805</c:v>
                </c:pt>
                <c:pt idx="14">
                  <c:v>293.87743450786672</c:v>
                </c:pt>
                <c:pt idx="15">
                  <c:v>302.6993096209402</c:v>
                </c:pt>
                <c:pt idx="16">
                  <c:v>303.35326801797225</c:v>
                </c:pt>
                <c:pt idx="17">
                  <c:v>302.34887348583902</c:v>
                </c:pt>
                <c:pt idx="18">
                  <c:v>286.72756975416036</c:v>
                </c:pt>
                <c:pt idx="19">
                  <c:v>281.17007380392306</c:v>
                </c:pt>
                <c:pt idx="20">
                  <c:v>287.37252969431961</c:v>
                </c:pt>
                <c:pt idx="21">
                  <c:v>302.96385099979358</c:v>
                </c:pt>
                <c:pt idx="22">
                  <c:v>316.26113798685566</c:v>
                </c:pt>
                <c:pt idx="23">
                  <c:v>303.70022910647822</c:v>
                </c:pt>
                <c:pt idx="24">
                  <c:v>288.12558206909677</c:v>
                </c:pt>
                <c:pt idx="25">
                  <c:v>296.38811792743184</c:v>
                </c:pt>
                <c:pt idx="26">
                  <c:v>295.70585551009924</c:v>
                </c:pt>
                <c:pt idx="27">
                  <c:v>309.83324787220658</c:v>
                </c:pt>
                <c:pt idx="28">
                  <c:v>262.77431003098445</c:v>
                </c:pt>
                <c:pt idx="29">
                  <c:v>263.84998934720124</c:v>
                </c:pt>
                <c:pt idx="30">
                  <c:v>275.86912057758587</c:v>
                </c:pt>
              </c:numCache>
            </c:numRef>
          </c:val>
          <c:extLst>
            <c:ext xmlns:c16="http://schemas.microsoft.com/office/drawing/2014/chart" uri="{C3380CC4-5D6E-409C-BE32-E72D297353CC}">
              <c16:uniqueId val="{00000002-A65F-4226-AC3B-747B466089ED}"/>
            </c:ext>
          </c:extLst>
        </c:ser>
        <c:ser>
          <c:idx val="3"/>
          <c:order val="3"/>
          <c:tx>
            <c:strRef>
              <c:f>'12.Household (per capita)'!$Z$43</c:f>
              <c:strCache>
                <c:ptCount val="1"/>
                <c:pt idx="0">
                  <c:v>Cooking</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capita)'!$AA$43:$BE$43</c:f>
              <c:numCache>
                <c:formatCode>#,##0.0_);[Red]\(#,##0.0\)</c:formatCode>
                <c:ptCount val="31"/>
                <c:pt idx="0">
                  <c:v>81.566720815169489</c:v>
                </c:pt>
                <c:pt idx="1">
                  <c:v>76.319130416627686</c:v>
                </c:pt>
                <c:pt idx="2">
                  <c:v>76.809747465616226</c:v>
                </c:pt>
                <c:pt idx="3">
                  <c:v>77.252670804452208</c:v>
                </c:pt>
                <c:pt idx="4">
                  <c:v>82.585732281548701</c:v>
                </c:pt>
                <c:pt idx="5">
                  <c:v>81.060243525273307</c:v>
                </c:pt>
                <c:pt idx="6">
                  <c:v>77.842473837129177</c:v>
                </c:pt>
                <c:pt idx="7">
                  <c:v>78.257841689613883</c:v>
                </c:pt>
                <c:pt idx="8">
                  <c:v>87.122520485236208</c:v>
                </c:pt>
                <c:pt idx="9">
                  <c:v>91.291770699929756</c:v>
                </c:pt>
                <c:pt idx="10">
                  <c:v>90.794205075979022</c:v>
                </c:pt>
                <c:pt idx="11">
                  <c:v>84.123217251581764</c:v>
                </c:pt>
                <c:pt idx="12">
                  <c:v>85.225015595035259</c:v>
                </c:pt>
                <c:pt idx="13">
                  <c:v>91.486609510315375</c:v>
                </c:pt>
                <c:pt idx="14">
                  <c:v>88.572096125796946</c:v>
                </c:pt>
                <c:pt idx="15">
                  <c:v>85.518395419897956</c:v>
                </c:pt>
                <c:pt idx="16">
                  <c:v>86.790939329554917</c:v>
                </c:pt>
                <c:pt idx="17">
                  <c:v>89.286274289097562</c:v>
                </c:pt>
                <c:pt idx="18">
                  <c:v>91.702237787261183</c:v>
                </c:pt>
                <c:pt idx="19">
                  <c:v>89.635095272970446</c:v>
                </c:pt>
                <c:pt idx="20">
                  <c:v>93.988890147937354</c:v>
                </c:pt>
                <c:pt idx="21" formatCode="#,##0_);[Red]\(#,##0\)">
                  <c:v>100.33228775657726</c:v>
                </c:pt>
                <c:pt idx="22" formatCode="#,##0_);[Red]\(#,##0\)">
                  <c:v>109.18118083431011</c:v>
                </c:pt>
                <c:pt idx="23" formatCode="#,##0_);[Red]\(#,##0\)">
                  <c:v>110.66537828582426</c:v>
                </c:pt>
                <c:pt idx="24" formatCode="#,##0_);[Red]\(#,##0\)">
                  <c:v>109.43562253041895</c:v>
                </c:pt>
                <c:pt idx="25" formatCode="#,##0_);[Red]\(#,##0\)">
                  <c:v>110.77920033628708</c:v>
                </c:pt>
                <c:pt idx="26" formatCode="#,##0_);[Red]\(#,##0\)">
                  <c:v>110.70183201544044</c:v>
                </c:pt>
                <c:pt idx="27" formatCode="#,##0_);[Red]\(#,##0\)">
                  <c:v>114.88599137454788</c:v>
                </c:pt>
                <c:pt idx="28" formatCode="#,##0_);[Red]\(#,##0\)">
                  <c:v>98.164138078990291</c:v>
                </c:pt>
                <c:pt idx="29" formatCode="#,##0_);[Red]\(#,##0\)">
                  <c:v>102.73135268922167</c:v>
                </c:pt>
                <c:pt idx="30" formatCode="#,##0_);[Red]\(#,##0\)">
                  <c:v>106.79133544618563</c:v>
                </c:pt>
              </c:numCache>
            </c:numRef>
          </c:val>
          <c:extLst>
            <c:ext xmlns:c16="http://schemas.microsoft.com/office/drawing/2014/chart" uri="{C3380CC4-5D6E-409C-BE32-E72D297353CC}">
              <c16:uniqueId val="{00000003-A65F-4226-AC3B-747B466089ED}"/>
            </c:ext>
          </c:extLst>
        </c:ser>
        <c:ser>
          <c:idx val="4"/>
          <c:order val="4"/>
          <c:tx>
            <c:strRef>
              <c:f>'12.Household (per capita)'!$Z$44</c:f>
              <c:strCache>
                <c:ptCount val="1"/>
                <c:pt idx="0">
                  <c:v>Power etc.*</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capita)'!$AA$44:$BE$44</c:f>
              <c:numCache>
                <c:formatCode>#,##0_);[Red]\(#,##0\)</c:formatCode>
                <c:ptCount val="31"/>
                <c:pt idx="0">
                  <c:v>413.48592225915218</c:v>
                </c:pt>
                <c:pt idx="1">
                  <c:v>473.84420483031772</c:v>
                </c:pt>
                <c:pt idx="2">
                  <c:v>487.19317471010379</c:v>
                </c:pt>
                <c:pt idx="3">
                  <c:v>465.43496960672672</c:v>
                </c:pt>
                <c:pt idx="4">
                  <c:v>516.79941997053595</c:v>
                </c:pt>
                <c:pt idx="5">
                  <c:v>513.30137869755129</c:v>
                </c:pt>
                <c:pt idx="6">
                  <c:v>520.19151470068459</c:v>
                </c:pt>
                <c:pt idx="7">
                  <c:v>500.92351747924624</c:v>
                </c:pt>
                <c:pt idx="8">
                  <c:v>488.95390543546546</c:v>
                </c:pt>
                <c:pt idx="9">
                  <c:v>522.03117284725681</c:v>
                </c:pt>
                <c:pt idx="10">
                  <c:v>488.2154148370326</c:v>
                </c:pt>
                <c:pt idx="11">
                  <c:v>525.68294413648823</c:v>
                </c:pt>
                <c:pt idx="12">
                  <c:v>571.29799998722945</c:v>
                </c:pt>
                <c:pt idx="13">
                  <c:v>611.91217094037597</c:v>
                </c:pt>
                <c:pt idx="14">
                  <c:v>579.52373925556344</c:v>
                </c:pt>
                <c:pt idx="15">
                  <c:v>596.55668215940284</c:v>
                </c:pt>
                <c:pt idx="16">
                  <c:v>582.2359368807995</c:v>
                </c:pt>
                <c:pt idx="17">
                  <c:v>632.99133011569313</c:v>
                </c:pt>
                <c:pt idx="18">
                  <c:v>632.90483846191557</c:v>
                </c:pt>
                <c:pt idx="19">
                  <c:v>601.50855281467898</c:v>
                </c:pt>
                <c:pt idx="20">
                  <c:v>628.06951574867855</c:v>
                </c:pt>
                <c:pt idx="21">
                  <c:v>751.6309225840954</c:v>
                </c:pt>
                <c:pt idx="22">
                  <c:v>861.31170419043963</c:v>
                </c:pt>
                <c:pt idx="23">
                  <c:v>854.87368453592853</c:v>
                </c:pt>
                <c:pt idx="24">
                  <c:v>796.94190741398984</c:v>
                </c:pt>
                <c:pt idx="25">
                  <c:v>748.32970021403662</c:v>
                </c:pt>
                <c:pt idx="26">
                  <c:v>722.08348318500305</c:v>
                </c:pt>
                <c:pt idx="27">
                  <c:v>676.28714832977664</c:v>
                </c:pt>
                <c:pt idx="28">
                  <c:v>593.47607738275588</c:v>
                </c:pt>
                <c:pt idx="29">
                  <c:v>571.04589109666279</c:v>
                </c:pt>
                <c:pt idx="30">
                  <c:v>596.52821844436869</c:v>
                </c:pt>
              </c:numCache>
            </c:numRef>
          </c:val>
          <c:extLst>
            <c:ext xmlns:c16="http://schemas.microsoft.com/office/drawing/2014/chart" uri="{C3380CC4-5D6E-409C-BE32-E72D297353CC}">
              <c16:uniqueId val="{00000004-A65F-4226-AC3B-747B466089ED}"/>
            </c:ext>
          </c:extLst>
        </c:ser>
        <c:ser>
          <c:idx val="5"/>
          <c:order val="5"/>
          <c:tx>
            <c:strRef>
              <c:f>'12.Household (per capita)'!$Z$45</c:f>
              <c:strCache>
                <c:ptCount val="1"/>
                <c:pt idx="0">
                  <c:v>Car</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capita)'!$AA$45:$BE$45</c:f>
              <c:numCache>
                <c:formatCode>#,##0_);[Red]\(#,##0\)</c:formatCode>
                <c:ptCount val="31"/>
                <c:pt idx="0">
                  <c:v>400.47972074370023</c:v>
                </c:pt>
                <c:pt idx="1">
                  <c:v>397.70615652561798</c:v>
                </c:pt>
                <c:pt idx="2">
                  <c:v>457.68844409685136</c:v>
                </c:pt>
                <c:pt idx="3">
                  <c:v>489.43583273756116</c:v>
                </c:pt>
                <c:pt idx="4">
                  <c:v>538.95198840613079</c:v>
                </c:pt>
                <c:pt idx="5">
                  <c:v>539.99027992147467</c:v>
                </c:pt>
                <c:pt idx="6">
                  <c:v>582.70224406506202</c:v>
                </c:pt>
                <c:pt idx="7">
                  <c:v>532.08058037177295</c:v>
                </c:pt>
                <c:pt idx="8">
                  <c:v>567.08202804536609</c:v>
                </c:pt>
                <c:pt idx="9">
                  <c:v>596.74553592815312</c:v>
                </c:pt>
                <c:pt idx="10">
                  <c:v>612.31076379648607</c:v>
                </c:pt>
                <c:pt idx="11">
                  <c:v>604.43847897492617</c:v>
                </c:pt>
                <c:pt idx="12">
                  <c:v>613.52926954879979</c:v>
                </c:pt>
                <c:pt idx="13">
                  <c:v>624.12561735226359</c:v>
                </c:pt>
                <c:pt idx="14">
                  <c:v>612.11233426634544</c:v>
                </c:pt>
                <c:pt idx="15">
                  <c:v>596.92125328505847</c:v>
                </c:pt>
                <c:pt idx="16">
                  <c:v>581.43290792416383</c:v>
                </c:pt>
                <c:pt idx="17">
                  <c:v>570.75888061734292</c:v>
                </c:pt>
                <c:pt idx="18">
                  <c:v>572.94355404805162</c:v>
                </c:pt>
                <c:pt idx="19">
                  <c:v>541.67592091531378</c:v>
                </c:pt>
                <c:pt idx="20">
                  <c:v>538.78860321078071</c:v>
                </c:pt>
                <c:pt idx="21">
                  <c:v>523.59785359045952</c:v>
                </c:pt>
                <c:pt idx="22">
                  <c:v>536.4975228521705</c:v>
                </c:pt>
                <c:pt idx="23">
                  <c:v>517.38629506452082</c:v>
                </c:pt>
                <c:pt idx="24">
                  <c:v>486.19581323881721</c:v>
                </c:pt>
                <c:pt idx="25">
                  <c:v>488.55211786926321</c:v>
                </c:pt>
                <c:pt idx="26">
                  <c:v>468.61625607700631</c:v>
                </c:pt>
                <c:pt idx="27">
                  <c:v>479.07209183549924</c:v>
                </c:pt>
                <c:pt idx="28">
                  <c:v>492.10956602004273</c:v>
                </c:pt>
                <c:pt idx="29">
                  <c:v>489.16323835182038</c:v>
                </c:pt>
                <c:pt idx="30">
                  <c:v>417.39277008269198</c:v>
                </c:pt>
              </c:numCache>
            </c:numRef>
          </c:val>
          <c:extLst>
            <c:ext xmlns:c16="http://schemas.microsoft.com/office/drawing/2014/chart" uri="{C3380CC4-5D6E-409C-BE32-E72D297353CC}">
              <c16:uniqueId val="{00000005-A65F-4226-AC3B-747B466089ED}"/>
            </c:ext>
          </c:extLst>
        </c:ser>
        <c:ser>
          <c:idx val="6"/>
          <c:order val="6"/>
          <c:tx>
            <c:strRef>
              <c:f>'12.Household (per capita)'!$Z$46</c:f>
              <c:strCache>
                <c:ptCount val="1"/>
                <c:pt idx="0">
                  <c:v>Municipal Solid Waste</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capita)'!$AA$46:$BE$46</c:f>
              <c:numCache>
                <c:formatCode>#,##0.0_);[Red]\(#,##0.0\)</c:formatCode>
                <c:ptCount val="31"/>
                <c:pt idx="0">
                  <c:v>91.506132510978091</c:v>
                </c:pt>
                <c:pt idx="1">
                  <c:v>93.367545011259594</c:v>
                </c:pt>
                <c:pt idx="2">
                  <c:v>94.44994143015964</c:v>
                </c:pt>
                <c:pt idx="3">
                  <c:v>94.437481853870537</c:v>
                </c:pt>
                <c:pt idx="4">
                  <c:v>97.975973752438534</c:v>
                </c:pt>
                <c:pt idx="5">
                  <c:v>100.01878310919034</c:v>
                </c:pt>
                <c:pt idx="6">
                  <c:v>103.15553087961469</c:v>
                </c:pt>
                <c:pt idx="7">
                  <c:v>105.26293431884282</c:v>
                </c:pt>
                <c:pt idx="8">
                  <c:v>105.8690873332914</c:v>
                </c:pt>
                <c:pt idx="9">
                  <c:v>108.38834715581143</c:v>
                </c:pt>
                <c:pt idx="10">
                  <c:v>112.22135523706731</c:v>
                </c:pt>
                <c:pt idx="11" formatCode="#,##0_);[Red]\(#,##0\)">
                  <c:v>114.19962869828373</c:v>
                </c:pt>
                <c:pt idx="12" formatCode="#,##0_);[Red]\(#,##0\)">
                  <c:v>116.36863389195835</c:v>
                </c:pt>
                <c:pt idx="13" formatCode="#,##0_);[Red]\(#,##0\)">
                  <c:v>117.7317366340188</c:v>
                </c:pt>
                <c:pt idx="14">
                  <c:v>111.91058325561579</c:v>
                </c:pt>
                <c:pt idx="15">
                  <c:v>103.63544190866558</c:v>
                </c:pt>
                <c:pt idx="16">
                  <c:v>94.577701258597997</c:v>
                </c:pt>
                <c:pt idx="17">
                  <c:v>92.326737697918034</c:v>
                </c:pt>
                <c:pt idx="18">
                  <c:v>90.113637468157535</c:v>
                </c:pt>
                <c:pt idx="19">
                  <c:v>75.143506396040081</c:v>
                </c:pt>
                <c:pt idx="20">
                  <c:v>72.888570640817278</c:v>
                </c:pt>
                <c:pt idx="21">
                  <c:v>79.786229496805674</c:v>
                </c:pt>
                <c:pt idx="22">
                  <c:v>81.526058788761503</c:v>
                </c:pt>
                <c:pt idx="23">
                  <c:v>76.351569502580801</c:v>
                </c:pt>
                <c:pt idx="24">
                  <c:v>67.99251167178511</c:v>
                </c:pt>
                <c:pt idx="25">
                  <c:v>66.33323657737148</c:v>
                </c:pt>
                <c:pt idx="26">
                  <c:v>66.408699091055681</c:v>
                </c:pt>
                <c:pt idx="27">
                  <c:v>69.117046296695307</c:v>
                </c:pt>
                <c:pt idx="28" formatCode="#,##0_);[Red]\(#,##0\)">
                  <c:v>69.58834278251733</c:v>
                </c:pt>
                <c:pt idx="29" formatCode="#,##0_);[Red]\(#,##0\)">
                  <c:v>73.047949853477107</c:v>
                </c:pt>
                <c:pt idx="30" formatCode="#,##0_);[Red]\(#,##0\)">
                  <c:v>70.037069209101503</c:v>
                </c:pt>
              </c:numCache>
            </c:numRef>
          </c:val>
          <c:extLst>
            <c:ext xmlns:c16="http://schemas.microsoft.com/office/drawing/2014/chart" uri="{C3380CC4-5D6E-409C-BE32-E72D297353CC}">
              <c16:uniqueId val="{00000006-A65F-4226-AC3B-747B466089ED}"/>
            </c:ext>
          </c:extLst>
        </c:ser>
        <c:ser>
          <c:idx val="7"/>
          <c:order val="7"/>
          <c:tx>
            <c:strRef>
              <c:f>'12.Household (per capita)'!$Z$47</c:f>
              <c:strCache>
                <c:ptCount val="1"/>
                <c:pt idx="0">
                  <c:v>Water and Waste Water</c:v>
                </c:pt>
              </c:strCache>
            </c:strRef>
          </c:tx>
          <c:spPr>
            <a:ln>
              <a:solidFill>
                <a:sysClr val="windowText" lastClr="000000"/>
              </a:solidFill>
            </a:ln>
          </c:spPr>
          <c:invertIfNegative val="0"/>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capita)'!$AA$47:$BE$47</c:f>
              <c:numCache>
                <c:formatCode>#,##0.0_);[Red]\(#,##0.0\)</c:formatCode>
                <c:ptCount val="31"/>
                <c:pt idx="0">
                  <c:v>17.18797113494028</c:v>
                </c:pt>
                <c:pt idx="1">
                  <c:v>21.469661224083158</c:v>
                </c:pt>
                <c:pt idx="2">
                  <c:v>25.970082742723267</c:v>
                </c:pt>
                <c:pt idx="3">
                  <c:v>27.917758916184585</c:v>
                </c:pt>
                <c:pt idx="4">
                  <c:v>35.139329743286773</c:v>
                </c:pt>
                <c:pt idx="5">
                  <c:v>37.064648823393718</c:v>
                </c:pt>
                <c:pt idx="6">
                  <c:v>34.856812786447747</c:v>
                </c:pt>
                <c:pt idx="7">
                  <c:v>32.059603857972967</c:v>
                </c:pt>
                <c:pt idx="8">
                  <c:v>29.725367894150178</c:v>
                </c:pt>
                <c:pt idx="9">
                  <c:v>28.728855622575463</c:v>
                </c:pt>
                <c:pt idx="10">
                  <c:v>27.740953625197086</c:v>
                </c:pt>
                <c:pt idx="11">
                  <c:v>26.283838601119388</c:v>
                </c:pt>
                <c:pt idx="12">
                  <c:v>27.05142934884735</c:v>
                </c:pt>
                <c:pt idx="13">
                  <c:v>27.246560853186949</c:v>
                </c:pt>
                <c:pt idx="14">
                  <c:v>26.14588190483348</c:v>
                </c:pt>
                <c:pt idx="15">
                  <c:v>25.224331731874781</c:v>
                </c:pt>
                <c:pt idx="16">
                  <c:v>24.592551163955957</c:v>
                </c:pt>
                <c:pt idx="17">
                  <c:v>27.472032956071288</c:v>
                </c:pt>
                <c:pt idx="18">
                  <c:v>32.364681784361451</c:v>
                </c:pt>
                <c:pt idx="19">
                  <c:v>35.04371972278858</c:v>
                </c:pt>
                <c:pt idx="20">
                  <c:v>34.839021462944537</c:v>
                </c:pt>
                <c:pt idx="21">
                  <c:v>38.048800509566014</c:v>
                </c:pt>
                <c:pt idx="22">
                  <c:v>50.33583300387793</c:v>
                </c:pt>
                <c:pt idx="23">
                  <c:v>43.897996076013278</c:v>
                </c:pt>
                <c:pt idx="24">
                  <c:v>44.345218070933818</c:v>
                </c:pt>
                <c:pt idx="25">
                  <c:v>38.653737840108427</c:v>
                </c:pt>
                <c:pt idx="26">
                  <c:v>35.523401128152123</c:v>
                </c:pt>
                <c:pt idx="27">
                  <c:v>36.550127976276599</c:v>
                </c:pt>
                <c:pt idx="28" formatCode="#,##0_);[Red]\(#,##0\)">
                  <c:v>38.320234718692184</c:v>
                </c:pt>
                <c:pt idx="29" formatCode="#,##0_);[Red]\(#,##0\)">
                  <c:v>36.157150793048835</c:v>
                </c:pt>
                <c:pt idx="30" formatCode="#,##0_);[Red]\(#,##0\)">
                  <c:v>33.518376407044663</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'12.Household (per capita)'!$Y$39</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capita)'!$AA$38:$BE$38</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'12.Household (per capita)'!$AA$39:$BE$39</c:f>
              <c:numCache>
                <c:formatCode>#,##0_);[Red]\(#,##0\)</c:formatCode>
                <c:ptCount val="31"/>
                <c:pt idx="0">
                  <c:v>1550.6186365750682</c:v>
                </c:pt>
                <c:pt idx="1">
                  <c:v>1576.9126438774183</c:v>
                </c:pt>
                <c:pt idx="2">
                  <c:v>1687.5155013884582</c:v>
                </c:pt>
                <c:pt idx="3">
                  <c:v>1722.4698700807096</c:v>
                </c:pt>
                <c:pt idx="4">
                  <c:v>1857.4963564709358</c:v>
                </c:pt>
                <c:pt idx="5">
                  <c:v>1874.2907711263802</c:v>
                </c:pt>
                <c:pt idx="6">
                  <c:v>1922.3576571442813</c:v>
                </c:pt>
                <c:pt idx="7">
                  <c:v>1822.4743350244785</c:v>
                </c:pt>
                <c:pt idx="8">
                  <c:v>1843.6126637577108</c:v>
                </c:pt>
                <c:pt idx="9">
                  <c:v>1936.2463430141854</c:v>
                </c:pt>
                <c:pt idx="10">
                  <c:v>1979.7675817624863</c:v>
                </c:pt>
                <c:pt idx="11">
                  <c:v>1942.7161916390312</c:v>
                </c:pt>
                <c:pt idx="12">
                  <c:v>2038.6235330994191</c:v>
                </c:pt>
                <c:pt idx="13">
                  <c:v>2068.0183568965613</c:v>
                </c:pt>
                <c:pt idx="14">
                  <c:v>2034.9495589597784</c:v>
                </c:pt>
                <c:pt idx="15">
                  <c:v>2060.4591116869383</c:v>
                </c:pt>
                <c:pt idx="16">
                  <c:v>1966.7804464317023</c:v>
                </c:pt>
                <c:pt idx="17">
                  <c:v>2039.4043746500893</c:v>
                </c:pt>
                <c:pt idx="18">
                  <c:v>2005.6814455492752</c:v>
                </c:pt>
                <c:pt idx="19">
                  <c:v>1914.0272976005297</c:v>
                </c:pt>
                <c:pt idx="20">
                  <c:v>2039.7844919897905</c:v>
                </c:pt>
                <c:pt idx="21">
                  <c:v>2153.7404675948646</c:v>
                </c:pt>
                <c:pt idx="22">
                  <c:v>2325.7054986694666</c:v>
                </c:pt>
                <c:pt idx="23">
                  <c:v>2266.9052247707614</c:v>
                </c:pt>
                <c:pt idx="24">
                  <c:v>2119.0191430749223</c:v>
                </c:pt>
                <c:pt idx="25">
                  <c:v>2062.6815750454498</c:v>
                </c:pt>
                <c:pt idx="26">
                  <c:v>2026.2195170280406</c:v>
                </c:pt>
                <c:pt idx="27">
                  <c:v>2057.3414674452997</c:v>
                </c:pt>
                <c:pt idx="28">
                  <c:v>1911.5329512620067</c:v>
                </c:pt>
                <c:pt idx="29">
                  <c:v>1861.3313370414583</c:v>
                </c:pt>
                <c:pt idx="30">
                  <c:v>1840.8401475303301</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tickLblSkip val="1"/>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4832020997375317"/>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C0C2-4791-85D0-71C666065225}"/>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C0C2-4791-85D0-71C666065225}"/>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C0C2-4791-85D0-71C666065225}"/>
            </c:ext>
          </c:extLst>
        </c:ser>
        <c:dLbls>
          <c:showLegendKey val="0"/>
          <c:showVal val="0"/>
          <c:showCatName val="0"/>
          <c:showSerName val="0"/>
          <c:showPercent val="0"/>
          <c:showBubbleSize val="0"/>
        </c:dLbls>
        <c:marker val="1"/>
        <c:smooth val="0"/>
        <c:axId val="181657984"/>
        <c:axId val="181659904"/>
      </c:lineChart>
      <c:catAx>
        <c:axId val="1816579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81659904"/>
        <c:crosses val="autoZero"/>
        <c:auto val="1"/>
        <c:lblAlgn val="ctr"/>
        <c:lblOffset val="100"/>
        <c:tickLblSkip val="1"/>
        <c:tickMarkSkip val="1"/>
        <c:noMultiLvlLbl val="0"/>
      </c:catAx>
      <c:valAx>
        <c:axId val="181659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81657984"/>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（電気・熱配分前）の推移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2020</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20936726732693978"/>
          <c:y val="2.553518553822616E-2"/>
        </c:manualLayout>
      </c:layout>
      <c:overlay val="0"/>
    </c:title>
    <c:autoTitleDeleted val="0"/>
    <c:plotArea>
      <c:layout>
        <c:manualLayout>
          <c:layoutTarget val="inner"/>
          <c:xMode val="edge"/>
          <c:yMode val="edge"/>
          <c:x val="8.9801908677127631E-2"/>
          <c:y val="0.14191390818771735"/>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7E96-4A23-B204-1EA9500DE5B3}"/>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6-4A23-B204-1EA9500DE5B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96-4A23-B204-1EA9500DE5B3}"/>
                </c:ext>
              </c:extLst>
            </c:dLbl>
            <c:dLbl>
              <c:idx val="23"/>
              <c:delete val="1"/>
              <c:extLst>
                <c:ext xmlns:c15="http://schemas.microsoft.com/office/drawing/2012/chart" uri="{CE6537A1-D6FC-4f65-9D91-7224C49458BB}"/>
                <c:ext xmlns:c16="http://schemas.microsoft.com/office/drawing/2014/chart" uri="{C3380CC4-5D6E-409C-BE32-E72D297353CC}">
                  <c16:uniqueId val="{00000004-7E96-4A23-B204-1EA9500DE5B3}"/>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6-4A23-B204-1EA9500DE5B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val>
          <c:smooth val="0"/>
          <c:extLst>
            <c:ext xmlns:c16="http://schemas.microsoft.com/office/drawing/2014/chart" uri="{C3380CC4-5D6E-409C-BE32-E72D297353CC}">
              <c16:uniqueId val="{00000006-7E96-4A23-B204-1EA9500DE5B3}"/>
            </c:ext>
          </c:extLst>
        </c:ser>
        <c:ser>
          <c:idx val="2"/>
          <c:order val="1"/>
          <c:tx>
            <c:strRef>
              <c:f>'2.CO2-Sector'!$T$72</c:f>
              <c:strCache>
                <c:ptCount val="1"/>
                <c:pt idx="0">
                  <c:v>エネルギー転換部門</c:v>
                </c:pt>
              </c:strCache>
            </c:strRef>
          </c:tx>
          <c:spPr>
            <a:ln w="19050">
              <a:solidFill>
                <a:srgbClr val="4572A7"/>
              </a:solidFill>
            </a:ln>
          </c:spPr>
          <c:marker>
            <c:symbol val="diamond"/>
            <c:size val="5"/>
            <c:spPr>
              <a:solidFill>
                <a:srgbClr val="4572A7"/>
              </a:solidFill>
              <a:ln>
                <a:solidFill>
                  <a:srgbClr val="4572A7"/>
                </a:solidFill>
              </a:ln>
            </c:spPr>
          </c:marker>
          <c:dLbls>
            <c:dLbl>
              <c:idx val="0"/>
              <c:layout>
                <c:manualLayout>
                  <c:x val="-1.3378269554577115E-2"/>
                  <c:y val="3.06878017997581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08-7E96-4A23-B204-1EA9500DE5B3}"/>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0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0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0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0D-7E96-4A23-B204-1EA9500DE5B3}"/>
                </c:ext>
              </c:extLst>
            </c:dLbl>
            <c:dLbl>
              <c:idx val="29"/>
              <c:layout>
                <c:manualLayout>
                  <c:x val="-6.5964129641225772E-3"/>
                  <c:y val="-2.8645991929499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6C-42D3-9ACC-66DDDED64275}"/>
                </c:ext>
              </c:extLst>
            </c:dLbl>
            <c:dLbl>
              <c:idx val="30"/>
              <c:layout>
                <c:manualLayout>
                  <c:x val="1.4256565255132359E-2"/>
                  <c:y val="-3.4794752032510513E-2"/>
                </c:manualLayout>
              </c:layout>
              <c:tx>
                <c:rich>
                  <a:bodyPr wrap="square" lIns="38100" tIns="19050" rIns="38100" bIns="19050" anchor="ctr">
                    <a:spAutoFit/>
                  </a:bodyPr>
                  <a:lstStyle/>
                  <a:p>
                    <a:pPr>
                      <a:defRPr>
                        <a:solidFill>
                          <a:srgbClr val="4572A7"/>
                        </a:solidFill>
                      </a:defRPr>
                    </a:pPr>
                    <a:fld id="{F62754B1-BF15-4550-B650-77C05AAEDEDF}" type="VALUE">
                      <a:rPr lang="ja-JP" altLang="en-US" sz="1200"/>
                      <a:pPr>
                        <a:defRPr>
                          <a:solidFill>
                            <a:srgbClr val="4572A7"/>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409-4617-85E3-C69B59CEFE01}"/>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572A7"/>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'2.CO2-Sector'!$AA$72:$BE$72</c:f>
              <c:numCache>
                <c:formatCode>#,##0_ </c:formatCode>
                <c:ptCount val="31"/>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436.55715700427135</c:v>
                </c:pt>
                <c:pt idx="19">
                  <c:v>397.6822033693656</c:v>
                </c:pt>
                <c:pt idx="20">
                  <c:v>422.04719202207656</c:v>
                </c:pt>
                <c:pt idx="21">
                  <c:v>479.3617387524933</c:v>
                </c:pt>
                <c:pt idx="22">
                  <c:v>524.90688612501947</c:v>
                </c:pt>
                <c:pt idx="23">
                  <c:v>526.34278703944426</c:v>
                </c:pt>
                <c:pt idx="24">
                  <c:v>498.94627998727378</c:v>
                </c:pt>
                <c:pt idx="25">
                  <c:v>473.53365368045343</c:v>
                </c:pt>
                <c:pt idx="26">
                  <c:v>506.1784746206356</c:v>
                </c:pt>
                <c:pt idx="27">
                  <c:v>492.58915549526063</c:v>
                </c:pt>
                <c:pt idx="28">
                  <c:v>455.48352825886576</c:v>
                </c:pt>
                <c:pt idx="29">
                  <c:v>434.47163976904187</c:v>
                </c:pt>
                <c:pt idx="30">
                  <c:v>422.3138109873654</c:v>
                </c:pt>
              </c:numCache>
            </c:numRef>
          </c:val>
          <c:smooth val="0"/>
          <c:extLst>
            <c:ext xmlns:c16="http://schemas.microsoft.com/office/drawing/2014/chart" uri="{C3380CC4-5D6E-409C-BE32-E72D297353CC}">
              <c16:uniqueId val="{0000000E-7E96-4A23-B204-1EA9500DE5B3}"/>
            </c:ext>
          </c:extLst>
        </c:ser>
        <c:ser>
          <c:idx val="3"/>
          <c:order val="2"/>
          <c:tx>
            <c:strRef>
              <c:f>'2.CO2-Sector'!$T$73</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1.1896106340922651E-2"/>
                  <c:y val="-2.4916352750676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10-7E96-4A23-B204-1EA9500DE5B3}"/>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2-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3-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4-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5-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6-7E96-4A23-B204-1EA9500DE5B3}"/>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6C-42D3-9ACC-66DDDED64275}"/>
                </c:ext>
              </c:extLst>
            </c:dLbl>
            <c:dLbl>
              <c:idx val="30"/>
              <c:layout>
                <c:manualLayout>
                  <c:x val="1.4324021878954481E-2"/>
                  <c:y val="-1.1883007270945899E-2"/>
                </c:manualLayout>
              </c:layout>
              <c:tx>
                <c:rich>
                  <a:bodyPr wrap="square" lIns="38100" tIns="19050" rIns="38100" bIns="19050" anchor="ctr">
                    <a:spAutoFit/>
                  </a:bodyPr>
                  <a:lstStyle/>
                  <a:p>
                    <a:pPr>
                      <a:defRPr>
                        <a:solidFill>
                          <a:srgbClr val="A8423F"/>
                        </a:solidFill>
                      </a:defRPr>
                    </a:pPr>
                    <a:fld id="{392B17EA-3648-47DA-B0C1-1A29C8678B39}" type="VALUE">
                      <a:rPr lang="ja-JP" altLang="en-US" sz="1200">
                        <a:solidFill>
                          <a:srgbClr val="A8423F"/>
                        </a:solidFill>
                      </a:rPr>
                      <a:pPr>
                        <a:defRPr>
                          <a:solidFill>
                            <a:srgbClr val="A8423F"/>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409-4617-85E3-C69B59CEFE01}"/>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A8423F"/>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'2.CO2-Sector'!$AA$73:$BE$73</c:f>
              <c:numCache>
                <c:formatCode>#,##0_ </c:formatCode>
                <c:ptCount val="31"/>
                <c:pt idx="0">
                  <c:v>378.2106228736983</c:v>
                </c:pt>
                <c:pt idx="1">
                  <c:v>375.6789443250982</c:v>
                </c:pt>
                <c:pt idx="2">
                  <c:v>370.18773217414036</c:v>
                </c:pt>
                <c:pt idx="3">
                  <c:v>372.0671330010062</c:v>
                </c:pt>
                <c:pt idx="4">
                  <c:v>378.90513913332182</c:v>
                </c:pt>
                <c:pt idx="5">
                  <c:v>386.03485994918594</c:v>
                </c:pt>
                <c:pt idx="6">
                  <c:v>391.16923936445664</c:v>
                </c:pt>
                <c:pt idx="7">
                  <c:v>386.58106399160681</c:v>
                </c:pt>
                <c:pt idx="8">
                  <c:v>362.7294815531244</c:v>
                </c:pt>
                <c:pt idx="9">
                  <c:v>367.53889369023744</c:v>
                </c:pt>
                <c:pt idx="10">
                  <c:v>377.61413855366294</c:v>
                </c:pt>
                <c:pt idx="11">
                  <c:v>371.7507442924981</c:v>
                </c:pt>
                <c:pt idx="12">
                  <c:v>376.88365375390265</c:v>
                </c:pt>
                <c:pt idx="13">
                  <c:v>376.60593045852943</c:v>
                </c:pt>
                <c:pt idx="14">
                  <c:v>377.33183089076493</c:v>
                </c:pt>
                <c:pt idx="15">
                  <c:v>366.55008039215176</c:v>
                </c:pt>
                <c:pt idx="16">
                  <c:v>363.229399177858</c:v>
                </c:pt>
                <c:pt idx="17">
                  <c:v>359.6591867040533</c:v>
                </c:pt>
                <c:pt idx="18">
                  <c:v>328.88949920127169</c:v>
                </c:pt>
                <c:pt idx="19">
                  <c:v>315.03720450187677</c:v>
                </c:pt>
                <c:pt idx="20">
                  <c:v>329.65835592618498</c:v>
                </c:pt>
                <c:pt idx="21">
                  <c:v>327.28552861365836</c:v>
                </c:pt>
                <c:pt idx="22">
                  <c:v>325.39775640138629</c:v>
                </c:pt>
                <c:pt idx="23">
                  <c:v>330.1448815062983</c:v>
                </c:pt>
                <c:pt idx="24">
                  <c:v>320.80246193786184</c:v>
                </c:pt>
                <c:pt idx="25">
                  <c:v>312.31432486548317</c:v>
                </c:pt>
                <c:pt idx="26">
                  <c:v>298.62472625613594</c:v>
                </c:pt>
                <c:pt idx="27">
                  <c:v>293.99733461787292</c:v>
                </c:pt>
                <c:pt idx="28">
                  <c:v>288.04425474105756</c:v>
                </c:pt>
                <c:pt idx="29">
                  <c:v>280.48098909101731</c:v>
                </c:pt>
                <c:pt idx="30">
                  <c:v>253.99914159798064</c:v>
                </c:pt>
              </c:numCache>
            </c:numRef>
          </c:val>
          <c:smooth val="0"/>
          <c:extLst>
            <c:ext xmlns:c16="http://schemas.microsoft.com/office/drawing/2014/chart" uri="{C3380CC4-5D6E-409C-BE32-E72D297353CC}">
              <c16:uniqueId val="{00000017-7E96-4A23-B204-1EA9500DE5B3}"/>
            </c:ext>
          </c:extLst>
        </c:ser>
        <c:ser>
          <c:idx val="4"/>
          <c:order val="3"/>
          <c:tx>
            <c:strRef>
              <c:f>'2.CO2-Sector'!$T$74</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19-7E96-4A23-B204-1EA9500DE5B3}"/>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B-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C-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D-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E-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F-7E96-4A23-B204-1EA9500DE5B3}"/>
                </c:ext>
              </c:extLst>
            </c:dLbl>
            <c:dLbl>
              <c:idx val="29"/>
              <c:layout>
                <c:manualLayout>
                  <c:x val="-7.9770854556272461E-3"/>
                  <c:y val="-1.1314347007756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6C-42D3-9ACC-66DDDED64275}"/>
                </c:ext>
              </c:extLst>
            </c:dLbl>
            <c:dLbl>
              <c:idx val="30"/>
              <c:layout>
                <c:manualLayout>
                  <c:x val="1.558934950434449E-2"/>
                  <c:y val="-5.5921036308230872E-2"/>
                </c:manualLayout>
              </c:layout>
              <c:tx>
                <c:rich>
                  <a:bodyPr wrap="square" lIns="38100" tIns="19050" rIns="38100" bIns="19050" anchor="ctr">
                    <a:spAutoFit/>
                  </a:bodyPr>
                  <a:lstStyle/>
                  <a:p>
                    <a:pPr>
                      <a:defRPr>
                        <a:solidFill>
                          <a:srgbClr val="669900"/>
                        </a:solidFill>
                      </a:defRPr>
                    </a:pPr>
                    <a:fld id="{C2477022-B90E-4DDF-97D0-9950CCC2425B}" type="VALUE">
                      <a:rPr lang="ja-JP" altLang="en-US" sz="1200"/>
                      <a:pPr>
                        <a:defRPr>
                          <a:solidFill>
                            <a:srgbClr val="669900"/>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8409-4617-85E3-C69B59CEFE01}"/>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'2.CO2-Sector'!$AA$74:$BE$74</c:f>
              <c:numCache>
                <c:formatCode>#,##0_ </c:formatCode>
                <c:ptCount val="31"/>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216.84275329127169</c:v>
                </c:pt>
                <c:pt idx="22">
                  <c:v>217.73668489174946</c:v>
                </c:pt>
                <c:pt idx="23">
                  <c:v>214.84791333662378</c:v>
                </c:pt>
                <c:pt idx="24">
                  <c:v>209.89713073271031</c:v>
                </c:pt>
                <c:pt idx="25">
                  <c:v>208.63712677399468</c:v>
                </c:pt>
                <c:pt idx="26">
                  <c:v>206.84874279200304</c:v>
                </c:pt>
                <c:pt idx="27">
                  <c:v>205.04097771791268</c:v>
                </c:pt>
                <c:pt idx="28">
                  <c:v>202.77971301699401</c:v>
                </c:pt>
                <c:pt idx="29">
                  <c:v>198.34685061881237</c:v>
                </c:pt>
                <c:pt idx="30">
                  <c:v>177.42576103362552</c:v>
                </c:pt>
              </c:numCache>
            </c:numRef>
          </c:val>
          <c:smooth val="0"/>
          <c:extLst>
            <c:ext xmlns:c16="http://schemas.microsoft.com/office/drawing/2014/chart" uri="{C3380CC4-5D6E-409C-BE32-E72D297353CC}">
              <c16:uniqueId val="{00000020-7E96-4A23-B204-1EA9500DE5B3}"/>
            </c:ext>
          </c:extLst>
        </c:ser>
        <c:ser>
          <c:idx val="5"/>
          <c:order val="4"/>
          <c:tx>
            <c:strRef>
              <c:f>'2.CO2-Sector'!$T$75</c:f>
              <c:strCache>
                <c:ptCount val="1"/>
                <c:pt idx="0">
                  <c:v>業務その他部門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1.2949161759938087E-2"/>
                  <c:y val="-3.4007749964405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E96-4A23-B204-1EA9500DE5B3}"/>
                </c:ext>
              </c:extLst>
            </c:dLbl>
            <c:dLbl>
              <c:idx val="1"/>
              <c:delete val="1"/>
              <c:extLst>
                <c:ext xmlns:c15="http://schemas.microsoft.com/office/drawing/2012/chart" uri="{CE6537A1-D6FC-4f65-9D91-7224C49458BB}"/>
                <c:ext xmlns:c16="http://schemas.microsoft.com/office/drawing/2014/chart" uri="{C3380CC4-5D6E-409C-BE32-E72D297353CC}">
                  <c16:uniqueId val="{00000022-7E96-4A23-B204-1EA9500DE5B3}"/>
                </c:ext>
              </c:extLst>
            </c:dLbl>
            <c:dLbl>
              <c:idx val="2"/>
              <c:delete val="1"/>
              <c:extLst>
                <c:ext xmlns:c15="http://schemas.microsoft.com/office/drawing/2012/chart" uri="{CE6537A1-D6FC-4f65-9D91-7224C49458BB}"/>
                <c:ext xmlns:c16="http://schemas.microsoft.com/office/drawing/2014/chart" uri="{C3380CC4-5D6E-409C-BE32-E72D297353CC}">
                  <c16:uniqueId val="{00000023-7E96-4A23-B204-1EA9500DE5B3}"/>
                </c:ext>
              </c:extLst>
            </c:dLbl>
            <c:dLbl>
              <c:idx val="3"/>
              <c:delete val="1"/>
              <c:extLst>
                <c:ext xmlns:c15="http://schemas.microsoft.com/office/drawing/2012/chart" uri="{CE6537A1-D6FC-4f65-9D91-7224C49458BB}"/>
                <c:ext xmlns:c16="http://schemas.microsoft.com/office/drawing/2014/chart" uri="{C3380CC4-5D6E-409C-BE32-E72D297353CC}">
                  <c16:uniqueId val="{00000024-7E96-4A23-B204-1EA9500DE5B3}"/>
                </c:ext>
              </c:extLst>
            </c:dLbl>
            <c:dLbl>
              <c:idx val="4"/>
              <c:delete val="1"/>
              <c:extLst>
                <c:ext xmlns:c15="http://schemas.microsoft.com/office/drawing/2012/chart" uri="{CE6537A1-D6FC-4f65-9D91-7224C49458BB}"/>
                <c:ext xmlns:c16="http://schemas.microsoft.com/office/drawing/2014/chart" uri="{C3380CC4-5D6E-409C-BE32-E72D297353CC}">
                  <c16:uniqueId val="{00000025-7E96-4A23-B204-1EA9500DE5B3}"/>
                </c:ext>
              </c:extLst>
            </c:dLbl>
            <c:dLbl>
              <c:idx val="5"/>
              <c:delete val="1"/>
              <c:extLst>
                <c:ext xmlns:c15="http://schemas.microsoft.com/office/drawing/2012/chart" uri="{CE6537A1-D6FC-4f65-9D91-7224C49458BB}"/>
                <c:ext xmlns:c16="http://schemas.microsoft.com/office/drawing/2014/chart" uri="{C3380CC4-5D6E-409C-BE32-E72D297353CC}">
                  <c16:uniqueId val="{00000026-7E96-4A23-B204-1EA9500DE5B3}"/>
                </c:ext>
              </c:extLst>
            </c:dLbl>
            <c:dLbl>
              <c:idx val="6"/>
              <c:delete val="1"/>
              <c:extLst>
                <c:ext xmlns:c15="http://schemas.microsoft.com/office/drawing/2012/chart" uri="{CE6537A1-D6FC-4f65-9D91-7224C49458BB}"/>
                <c:ext xmlns:c16="http://schemas.microsoft.com/office/drawing/2014/chart" uri="{C3380CC4-5D6E-409C-BE32-E72D297353CC}">
                  <c16:uniqueId val="{00000027-7E96-4A23-B204-1EA9500DE5B3}"/>
                </c:ext>
              </c:extLst>
            </c:dLbl>
            <c:dLbl>
              <c:idx val="7"/>
              <c:delete val="1"/>
              <c:extLst>
                <c:ext xmlns:c15="http://schemas.microsoft.com/office/drawing/2012/chart" uri="{CE6537A1-D6FC-4f65-9D91-7224C49458BB}"/>
                <c:ext xmlns:c16="http://schemas.microsoft.com/office/drawing/2014/chart" uri="{C3380CC4-5D6E-409C-BE32-E72D297353CC}">
                  <c16:uniqueId val="{00000028-7E96-4A23-B204-1EA9500DE5B3}"/>
                </c:ext>
              </c:extLst>
            </c:dLbl>
            <c:dLbl>
              <c:idx val="8"/>
              <c:delete val="1"/>
              <c:extLst>
                <c:ext xmlns:c15="http://schemas.microsoft.com/office/drawing/2012/chart" uri="{CE6537A1-D6FC-4f65-9D91-7224C49458BB}"/>
                <c:ext xmlns:c16="http://schemas.microsoft.com/office/drawing/2014/chart" uri="{C3380CC4-5D6E-409C-BE32-E72D297353CC}">
                  <c16:uniqueId val="{00000029-7E96-4A23-B204-1EA9500DE5B3}"/>
                </c:ext>
              </c:extLst>
            </c:dLbl>
            <c:dLbl>
              <c:idx val="9"/>
              <c:delete val="1"/>
              <c:extLst>
                <c:ext xmlns:c15="http://schemas.microsoft.com/office/drawing/2012/chart" uri="{CE6537A1-D6FC-4f65-9D91-7224C49458BB}"/>
                <c:ext xmlns:c16="http://schemas.microsoft.com/office/drawing/2014/chart" uri="{C3380CC4-5D6E-409C-BE32-E72D297353CC}">
                  <c16:uniqueId val="{0000002A-7E96-4A23-B204-1EA9500DE5B3}"/>
                </c:ext>
              </c:extLst>
            </c:dLbl>
            <c:dLbl>
              <c:idx val="10"/>
              <c:delete val="1"/>
              <c:extLst>
                <c:ext xmlns:c15="http://schemas.microsoft.com/office/drawing/2012/chart" uri="{CE6537A1-D6FC-4f65-9D91-7224C49458BB}"/>
                <c:ext xmlns:c16="http://schemas.microsoft.com/office/drawing/2014/chart" uri="{C3380CC4-5D6E-409C-BE32-E72D297353CC}">
                  <c16:uniqueId val="{0000002B-7E96-4A23-B204-1EA9500DE5B3}"/>
                </c:ext>
              </c:extLst>
            </c:dLbl>
            <c:dLbl>
              <c:idx val="11"/>
              <c:delete val="1"/>
              <c:extLst>
                <c:ext xmlns:c15="http://schemas.microsoft.com/office/drawing/2012/chart" uri="{CE6537A1-D6FC-4f65-9D91-7224C49458BB}"/>
                <c:ext xmlns:c16="http://schemas.microsoft.com/office/drawing/2014/chart" uri="{C3380CC4-5D6E-409C-BE32-E72D297353CC}">
                  <c16:uniqueId val="{0000002C-7E96-4A23-B204-1EA9500DE5B3}"/>
                </c:ext>
              </c:extLst>
            </c:dLbl>
            <c:dLbl>
              <c:idx val="12"/>
              <c:delete val="1"/>
              <c:extLst>
                <c:ext xmlns:c15="http://schemas.microsoft.com/office/drawing/2012/chart" uri="{CE6537A1-D6FC-4f65-9D91-7224C49458BB}"/>
                <c:ext xmlns:c16="http://schemas.microsoft.com/office/drawing/2014/chart" uri="{C3380CC4-5D6E-409C-BE32-E72D297353CC}">
                  <c16:uniqueId val="{0000002D-7E96-4A23-B204-1EA9500DE5B3}"/>
                </c:ext>
              </c:extLst>
            </c:dLbl>
            <c:dLbl>
              <c:idx val="13"/>
              <c:delete val="1"/>
              <c:extLst>
                <c:ext xmlns:c15="http://schemas.microsoft.com/office/drawing/2012/chart" uri="{CE6537A1-D6FC-4f65-9D91-7224C49458BB}"/>
                <c:ext xmlns:c16="http://schemas.microsoft.com/office/drawing/2014/chart" uri="{C3380CC4-5D6E-409C-BE32-E72D297353CC}">
                  <c16:uniqueId val="{0000002E-7E96-4A23-B204-1EA9500DE5B3}"/>
                </c:ext>
              </c:extLst>
            </c:dLbl>
            <c:dLbl>
              <c:idx val="14"/>
              <c:delete val="1"/>
              <c:extLst>
                <c:ext xmlns:c15="http://schemas.microsoft.com/office/drawing/2012/chart" uri="{CE6537A1-D6FC-4f65-9D91-7224C49458BB}"/>
                <c:ext xmlns:c16="http://schemas.microsoft.com/office/drawing/2014/chart" uri="{C3380CC4-5D6E-409C-BE32-E72D297353CC}">
                  <c16:uniqueId val="{0000002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30-7E96-4A23-B204-1EA9500DE5B3}"/>
                </c:ext>
              </c:extLst>
            </c:dLbl>
            <c:dLbl>
              <c:idx val="16"/>
              <c:delete val="1"/>
              <c:extLst>
                <c:ext xmlns:c15="http://schemas.microsoft.com/office/drawing/2012/chart" uri="{CE6537A1-D6FC-4f65-9D91-7224C49458BB}"/>
                <c:ext xmlns:c16="http://schemas.microsoft.com/office/drawing/2014/chart" uri="{C3380CC4-5D6E-409C-BE32-E72D297353CC}">
                  <c16:uniqueId val="{00000031-7E96-4A23-B204-1EA9500DE5B3}"/>
                </c:ext>
              </c:extLst>
            </c:dLbl>
            <c:dLbl>
              <c:idx val="17"/>
              <c:delete val="1"/>
              <c:extLst>
                <c:ext xmlns:c15="http://schemas.microsoft.com/office/drawing/2012/chart" uri="{CE6537A1-D6FC-4f65-9D91-7224C49458BB}"/>
                <c:ext xmlns:c16="http://schemas.microsoft.com/office/drawing/2014/chart" uri="{C3380CC4-5D6E-409C-BE32-E72D297353CC}">
                  <c16:uniqueId val="{00000032-7E96-4A23-B204-1EA9500DE5B3}"/>
                </c:ext>
              </c:extLst>
            </c:dLbl>
            <c:dLbl>
              <c:idx val="18"/>
              <c:delete val="1"/>
              <c:extLst>
                <c:ext xmlns:c15="http://schemas.microsoft.com/office/drawing/2012/chart" uri="{CE6537A1-D6FC-4f65-9D91-7224C49458BB}"/>
                <c:ext xmlns:c16="http://schemas.microsoft.com/office/drawing/2014/chart" uri="{C3380CC4-5D6E-409C-BE32-E72D297353CC}">
                  <c16:uniqueId val="{00000033-7E96-4A23-B204-1EA9500DE5B3}"/>
                </c:ext>
              </c:extLst>
            </c:dLbl>
            <c:dLbl>
              <c:idx val="19"/>
              <c:delete val="1"/>
              <c:extLst>
                <c:ext xmlns:c15="http://schemas.microsoft.com/office/drawing/2012/chart" uri="{CE6537A1-D6FC-4f65-9D91-7224C49458BB}"/>
                <c:ext xmlns:c16="http://schemas.microsoft.com/office/drawing/2014/chart" uri="{C3380CC4-5D6E-409C-BE32-E72D297353CC}">
                  <c16:uniqueId val="{00000034-7E96-4A23-B204-1EA9500DE5B3}"/>
                </c:ext>
              </c:extLst>
            </c:dLbl>
            <c:dLbl>
              <c:idx val="20"/>
              <c:delete val="1"/>
              <c:extLst>
                <c:ext xmlns:c15="http://schemas.microsoft.com/office/drawing/2012/chart" uri="{CE6537A1-D6FC-4f65-9D91-7224C49458BB}"/>
                <c:ext xmlns:c16="http://schemas.microsoft.com/office/drawing/2014/chart" uri="{C3380CC4-5D6E-409C-BE32-E72D297353CC}">
                  <c16:uniqueId val="{00000035-7E96-4A23-B204-1EA9500DE5B3}"/>
                </c:ext>
              </c:extLst>
            </c:dLbl>
            <c:dLbl>
              <c:idx val="21"/>
              <c:delete val="1"/>
              <c:extLst>
                <c:ext xmlns:c15="http://schemas.microsoft.com/office/drawing/2012/chart" uri="{CE6537A1-D6FC-4f65-9D91-7224C49458BB}"/>
                <c:ext xmlns:c16="http://schemas.microsoft.com/office/drawing/2014/chart" uri="{C3380CC4-5D6E-409C-BE32-E72D297353CC}">
                  <c16:uniqueId val="{00000036-7E96-4A23-B204-1EA9500DE5B3}"/>
                </c:ext>
              </c:extLst>
            </c:dLbl>
            <c:dLbl>
              <c:idx val="22"/>
              <c:delete val="1"/>
              <c:extLst>
                <c:ext xmlns:c15="http://schemas.microsoft.com/office/drawing/2012/chart" uri="{CE6537A1-D6FC-4f65-9D91-7224C49458BB}"/>
                <c:ext xmlns:c16="http://schemas.microsoft.com/office/drawing/2014/chart" uri="{C3380CC4-5D6E-409C-BE32-E72D297353CC}">
                  <c16:uniqueId val="{00000037-7E96-4A23-B204-1EA9500DE5B3}"/>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3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3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3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3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3D-7E96-4A23-B204-1EA9500DE5B3}"/>
                </c:ext>
              </c:extLst>
            </c:dLbl>
            <c:dLbl>
              <c:idx val="29"/>
              <c:layout>
                <c:manualLayout>
                  <c:x val="-4.7862512733762887E-2"/>
                  <c:y val="-8.1086153555585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6C-42D3-9ACC-66DDDED64275}"/>
                </c:ext>
              </c:extLst>
            </c:dLbl>
            <c:dLbl>
              <c:idx val="30"/>
              <c:layout>
                <c:manualLayout>
                  <c:x val="2.0434648557660546E-2"/>
                  <c:y val="-0.13829788673780805"/>
                </c:manualLayout>
              </c:layout>
              <c:tx>
                <c:rich>
                  <a:bodyPr wrap="square" lIns="38100" tIns="19050" rIns="38100" bIns="19050" anchor="ctr">
                    <a:spAutoFit/>
                  </a:bodyPr>
                  <a:lstStyle/>
                  <a:p>
                    <a:pPr>
                      <a:defRPr>
                        <a:solidFill>
                          <a:srgbClr val="6E548D"/>
                        </a:solidFill>
                      </a:defRPr>
                    </a:pPr>
                    <a:fld id="{1CC18787-F9B5-41E9-BA7B-A06754E0F86F}" type="VALUE">
                      <a:rPr lang="ja-JP" altLang="en-US" sz="1200"/>
                      <a:pPr>
                        <a:defRPr>
                          <a:solidFill>
                            <a:srgbClr val="6E548D"/>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409-4617-85E3-C69B59CEFE01}"/>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E548D"/>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'2.CO2-Sector'!$AA$75:$BE$75</c:f>
              <c:numCache>
                <c:formatCode>#,##0.0_ </c:formatCode>
                <c:ptCount val="31"/>
                <c:pt idx="0">
                  <c:v>81.021562303552216</c:v>
                </c:pt>
                <c:pt idx="1">
                  <c:v>79.570688309552011</c:v>
                </c:pt>
                <c:pt idx="2">
                  <c:v>78.217640727621486</c:v>
                </c:pt>
                <c:pt idx="3">
                  <c:v>80.718973413412058</c:v>
                </c:pt>
                <c:pt idx="4">
                  <c:v>82.380703237059763</c:v>
                </c:pt>
                <c:pt idx="5">
                  <c:v>85.63975491811145</c:v>
                </c:pt>
                <c:pt idx="6">
                  <c:v>80.925933480305517</c:v>
                </c:pt>
                <c:pt idx="7">
                  <c:v>85.352162466595416</c:v>
                </c:pt>
                <c:pt idx="8">
                  <c:v>90.241013313465871</c:v>
                </c:pt>
                <c:pt idx="9">
                  <c:v>94.131013872844065</c:v>
                </c:pt>
                <c:pt idx="10">
                  <c:v>92.967192954715387</c:v>
                </c:pt>
                <c:pt idx="11">
                  <c:v>94.500930743491011</c:v>
                </c:pt>
                <c:pt idx="12">
                  <c:v>96.273495253799823</c:v>
                </c:pt>
                <c:pt idx="13">
                  <c:v>95.958619933713578</c:v>
                </c:pt>
                <c:pt idx="14" formatCode="#,##0_ ">
                  <c:v>101.18962706223171</c:v>
                </c:pt>
                <c:pt idx="15" formatCode="#,##0_ ">
                  <c:v>102.03772325188325</c:v>
                </c:pt>
                <c:pt idx="16" formatCode="#,##0_ ">
                  <c:v>99.59244014251702</c:v>
                </c:pt>
                <c:pt idx="17">
                  <c:v>90.11372921092169</c:v>
                </c:pt>
                <c:pt idx="18">
                  <c:v>95.289036705164662</c:v>
                </c:pt>
                <c:pt idx="19">
                  <c:v>91.865771941500753</c:v>
                </c:pt>
                <c:pt idx="20" formatCode="#,##0_ ">
                  <c:v>99.477537623764732</c:v>
                </c:pt>
                <c:pt idx="21" formatCode="#,##0_ ">
                  <c:v>101.95412222047406</c:v>
                </c:pt>
                <c:pt idx="22">
                  <c:v>96.647687905877589</c:v>
                </c:pt>
                <c:pt idx="23" formatCode="#,##0_ ">
                  <c:v>103.73878297810366</c:v>
                </c:pt>
                <c:pt idx="24">
                  <c:v>97.963427366346764</c:v>
                </c:pt>
                <c:pt idx="25">
                  <c:v>96.035988214780161</c:v>
                </c:pt>
                <c:pt idx="26">
                  <c:v>59.109780123139302</c:v>
                </c:pt>
                <c:pt idx="27">
                  <c:v>59.182369885470493</c:v>
                </c:pt>
                <c:pt idx="28">
                  <c:v>66.678532569682304</c:v>
                </c:pt>
                <c:pt idx="29">
                  <c:v>61.944634360346768</c:v>
                </c:pt>
                <c:pt idx="30">
                  <c:v>57.857336208815163</c:v>
                </c:pt>
              </c:numCache>
            </c:numRef>
          </c:val>
          <c:smooth val="0"/>
          <c:extLst>
            <c:ext xmlns:c16="http://schemas.microsoft.com/office/drawing/2014/chart" uri="{C3380CC4-5D6E-409C-BE32-E72D297353CC}">
              <c16:uniqueId val="{0000003E-7E96-4A23-B204-1EA9500DE5B3}"/>
            </c:ext>
          </c:extLst>
        </c:ser>
        <c:ser>
          <c:idx val="6"/>
          <c:order val="5"/>
          <c:tx>
            <c:strRef>
              <c:f>'2.CO2-Sector'!$T$76</c:f>
              <c:strCache>
                <c:ptCount val="1"/>
                <c:pt idx="0">
                  <c:v>家庭部門</c:v>
                </c:pt>
              </c:strCache>
            </c:strRef>
          </c:tx>
          <c:spPr>
            <a:ln w="19050">
              <a:solidFill>
                <a:srgbClr val="3D96AE"/>
              </a:solidFill>
            </a:ln>
          </c:spPr>
          <c:marker>
            <c:symbol val="x"/>
            <c:size val="5"/>
            <c:spPr>
              <a:noFill/>
              <a:ln w="3175">
                <a:solidFill>
                  <a:srgbClr val="3D96AE"/>
                </a:solidFill>
              </a:ln>
            </c:spPr>
          </c:marker>
          <c:dLbls>
            <c:dLbl>
              <c:idx val="0"/>
              <c:layout>
                <c:manualLayout>
                  <c:x val="-1.9013459949590566E-2"/>
                  <c:y val="1.2770458433983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40-7E96-4A23-B204-1EA9500DE5B3}"/>
                </c:ext>
              </c:extLst>
            </c:dLbl>
            <c:dLbl>
              <c:idx val="23"/>
              <c:layout>
                <c:manualLayout>
                  <c:x val="-1.5746470509801908E-2"/>
                  <c:y val="-2.2796067052167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42-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43-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44-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45-7E96-4A23-B204-1EA9500DE5B3}"/>
                </c:ext>
              </c:extLst>
            </c:dLbl>
            <c:dLbl>
              <c:idx val="29"/>
              <c:layout>
                <c:manualLayout>
                  <c:x val="-4.7862512733762887E-2"/>
                  <c:y val="-6.4114633043951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6C-42D3-9ACC-66DDDED64275}"/>
                </c:ext>
              </c:extLst>
            </c:dLbl>
            <c:dLbl>
              <c:idx val="30"/>
              <c:layout>
                <c:manualLayout>
                  <c:x val="2.0313333403055845E-2"/>
                  <c:y val="-6.9250450663506991E-2"/>
                </c:manualLayout>
              </c:layout>
              <c:tx>
                <c:rich>
                  <a:bodyPr wrap="square" lIns="38100" tIns="19050" rIns="38100" bIns="19050" anchor="ctr">
                    <a:spAutoFit/>
                  </a:bodyPr>
                  <a:lstStyle/>
                  <a:p>
                    <a:pPr>
                      <a:defRPr>
                        <a:solidFill>
                          <a:srgbClr val="3D96AE"/>
                        </a:solidFill>
                      </a:defRPr>
                    </a:pPr>
                    <a:fld id="{6D4E6E31-1484-4E59-8756-4D999AE6313D}" type="VALUE">
                      <a:rPr lang="ja-JP" altLang="en-US" sz="1200">
                        <a:solidFill>
                          <a:srgbClr val="3D96AE"/>
                        </a:solidFill>
                      </a:rPr>
                      <a:pPr>
                        <a:defRPr>
                          <a:solidFill>
                            <a:srgbClr val="3D96AE"/>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8409-4617-85E3-C69B59CEFE01}"/>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'2.CO2-Sector'!$AA$76:$BE$76</c:f>
              <c:numCache>
                <c:formatCode>#,##0.0_ </c:formatCode>
                <c:ptCount val="31"/>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53.360723810031516</c:v>
                </c:pt>
                <c:pt idx="30">
                  <c:v>55.807020657113505</c:v>
                </c:pt>
              </c:numCache>
            </c:numRef>
          </c:val>
          <c:smooth val="0"/>
          <c:extLst>
            <c:ext xmlns:c16="http://schemas.microsoft.com/office/drawing/2014/chart" uri="{C3380CC4-5D6E-409C-BE32-E72D297353CC}">
              <c16:uniqueId val="{00000046-7E96-4A23-B204-1EA9500DE5B3}"/>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1.1685997259901482E-2"/>
                  <c:y val="-3.24432477696077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48-7E96-4A23-B204-1EA9500DE5B3}"/>
                </c:ext>
              </c:extLst>
            </c:dLbl>
            <c:dLbl>
              <c:idx val="23"/>
              <c:layout>
                <c:manualLayout>
                  <c:x val="-2.0270976918330519E-2"/>
                  <c:y val="1.1368846663400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4A-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4B-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4C-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4D-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4E-7E96-4A23-B204-1EA9500DE5B3}"/>
                </c:ext>
              </c:extLst>
            </c:dLbl>
            <c:dLbl>
              <c:idx val="29"/>
              <c:layout>
                <c:manualLayout>
                  <c:x val="-5.1850950775415627E-2"/>
                  <c:y val="-4.8085900541841406E-2"/>
                </c:manualLayout>
              </c:layout>
              <c:numFmt formatCode="#,##0_);[Red]\(#,##0\)" sourceLinked="0"/>
              <c:spPr>
                <a:noFill/>
                <a:ln>
                  <a:noFill/>
                </a:ln>
                <a:effectLst/>
              </c:spPr>
              <c:txPr>
                <a:bodyPr wrap="square" lIns="38100" tIns="19050" rIns="38100" bIns="19050" anchor="ctr">
                  <a:no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0805368431951013E-2"/>
                      <c:h val="2.5720836750899648E-2"/>
                    </c:manualLayout>
                  </c15:layout>
                </c:ext>
                <c:ext xmlns:c16="http://schemas.microsoft.com/office/drawing/2014/chart" uri="{C3380CC4-5D6E-409C-BE32-E72D297353CC}">
                  <c16:uniqueId val="{00000007-676C-42D3-9ACC-66DDDED64275}"/>
                </c:ext>
              </c:extLst>
            </c:dLbl>
            <c:dLbl>
              <c:idx val="30"/>
              <c:layout>
                <c:manualLayout>
                  <c:x val="2.0448142066787189E-2"/>
                  <c:y val="-2.1284197939617264E-2"/>
                </c:manualLayout>
              </c:layout>
              <c:tx>
                <c:rich>
                  <a:bodyPr wrap="square" lIns="38100" tIns="19050" rIns="38100" bIns="19050" anchor="ctr">
                    <a:spAutoFit/>
                  </a:bodyPr>
                  <a:lstStyle/>
                  <a:p>
                    <a:pPr>
                      <a:defRPr>
                        <a:solidFill>
                          <a:srgbClr val="F79646"/>
                        </a:solidFill>
                      </a:defRPr>
                    </a:pPr>
                    <a:fld id="{6A0FE9E3-743B-4D13-90DF-66285CC91ED9}" type="VALUE">
                      <a:rPr lang="ja-JP" altLang="en-US" sz="1200">
                        <a:solidFill>
                          <a:srgbClr val="F79646"/>
                        </a:solidFill>
                      </a:rPr>
                      <a:pPr>
                        <a:defRPr>
                          <a:solidFill>
                            <a:srgbClr val="F79646"/>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409-4617-85E3-C69B59CEFE01}"/>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'2.CO2-Sector'!$AA$77:$BE$77</c:f>
              <c:numCache>
                <c:formatCode>#,##0.0_ </c:formatCode>
                <c:ptCount val="31"/>
                <c:pt idx="0">
                  <c:v>65.64502052343498</c:v>
                </c:pt>
                <c:pt idx="1">
                  <c:v>66.882681557986032</c:v>
                </c:pt>
                <c:pt idx="2">
                  <c:v>66.795002273478318</c:v>
                </c:pt>
                <c:pt idx="3">
                  <c:v>65.487730552855695</c:v>
                </c:pt>
                <c:pt idx="4">
                  <c:v>67.171368887803879</c:v>
                </c:pt>
                <c:pt idx="5">
                  <c:v>67.514062202758851</c:v>
                </c:pt>
                <c:pt idx="6">
                  <c:v>68.105413837848829</c:v>
                </c:pt>
                <c:pt idx="7">
                  <c:v>65.518912983466379</c:v>
                </c:pt>
                <c:pt idx="8">
                  <c:v>59.447124673832398</c:v>
                </c:pt>
                <c:pt idx="9">
                  <c:v>59.782099414586511</c:v>
                </c:pt>
                <c:pt idx="10">
                  <c:v>60.316184635125595</c:v>
                </c:pt>
                <c:pt idx="11">
                  <c:v>59.000326945340845</c:v>
                </c:pt>
                <c:pt idx="12">
                  <c:v>56.399259824235813</c:v>
                </c:pt>
                <c:pt idx="13">
                  <c:v>55.579159957675863</c:v>
                </c:pt>
                <c:pt idx="14">
                  <c:v>55.566558195161377</c:v>
                </c:pt>
                <c:pt idx="15">
                  <c:v>56.650290243206776</c:v>
                </c:pt>
                <c:pt idx="16">
                  <c:v>57.006135537938441</c:v>
                </c:pt>
                <c:pt idx="17">
                  <c:v>56.217386985066696</c:v>
                </c:pt>
                <c:pt idx="18">
                  <c:v>51.839417646776361</c:v>
                </c:pt>
                <c:pt idx="19">
                  <c:v>46.267980623906197</c:v>
                </c:pt>
                <c:pt idx="20">
                  <c:v>47.348305525719312</c:v>
                </c:pt>
                <c:pt idx="21">
                  <c:v>47.157153276635825</c:v>
                </c:pt>
                <c:pt idx="22">
                  <c:v>47.207768442428105</c:v>
                </c:pt>
                <c:pt idx="23">
                  <c:v>48.989365956979313</c:v>
                </c:pt>
                <c:pt idx="24">
                  <c:v>48.374960454040732</c:v>
                </c:pt>
                <c:pt idx="25">
                  <c:v>46.973816634314865</c:v>
                </c:pt>
                <c:pt idx="26">
                  <c:v>46.552011347830735</c:v>
                </c:pt>
                <c:pt idx="27">
                  <c:v>47.17502939296655</c:v>
                </c:pt>
                <c:pt idx="28">
                  <c:v>46.461398425893044</c:v>
                </c:pt>
                <c:pt idx="29">
                  <c:v>45.121466032867382</c:v>
                </c:pt>
                <c:pt idx="30">
                  <c:v>42.748428166441641</c:v>
                </c:pt>
              </c:numCache>
            </c:numRef>
          </c:val>
          <c:smooth val="0"/>
          <c:extLst>
            <c:ext xmlns:c16="http://schemas.microsoft.com/office/drawing/2014/chart" uri="{C3380CC4-5D6E-409C-BE32-E72D297353CC}">
              <c16:uniqueId val="{0000004F-7E96-4A23-B204-1EA9500DE5B3}"/>
            </c:ext>
          </c:extLst>
        </c:ser>
        <c:ser>
          <c:idx val="9"/>
          <c:order val="7"/>
          <c:tx>
            <c:strRef>
              <c:f>'2.CO2-Sector'!$T$78</c:f>
              <c:strCache>
                <c:ptCount val="1"/>
                <c:pt idx="0">
                  <c:v>廃棄物</c:v>
                </c:pt>
              </c:strCache>
            </c:strRef>
          </c:tx>
          <c:spPr>
            <a:ln w="19050">
              <a:solidFill>
                <a:srgbClr val="8EA5CB"/>
              </a:solidFill>
            </a:ln>
          </c:spPr>
          <c:marker>
            <c:symbol val="plus"/>
            <c:size val="5"/>
            <c:spPr>
              <a:noFill/>
              <a:ln>
                <a:solidFill>
                  <a:srgbClr val="8EA5CB"/>
                </a:solidFill>
              </a:ln>
            </c:spPr>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E96-4A23-B204-1EA9500DE5B3}"/>
                </c:ext>
              </c:extLst>
            </c:dLbl>
            <c:dLbl>
              <c:idx val="15"/>
              <c:delete val="1"/>
              <c:extLst>
                <c:ext xmlns:c15="http://schemas.microsoft.com/office/drawing/2012/chart" uri="{CE6537A1-D6FC-4f65-9D91-7224C49458BB}">
                  <c15:layout>
                    <c:manualLayout>
                      <c:w val="3.0744022341701701E-2"/>
                      <c:h val="2.7209371248967305E-2"/>
                    </c:manualLayout>
                  </c15:layout>
                </c:ext>
                <c:ext xmlns:c16="http://schemas.microsoft.com/office/drawing/2014/chart" uri="{C3380CC4-5D6E-409C-BE32-E72D297353CC}">
                  <c16:uniqueId val="{00000051-7E96-4A23-B204-1EA9500DE5B3}"/>
                </c:ext>
              </c:extLst>
            </c:dLbl>
            <c:dLbl>
              <c:idx val="23"/>
              <c:layout>
                <c:manualLayout>
                  <c:x val="-3.2338781667347077E-2"/>
                  <c:y val="1.7193790196666312E-2"/>
                </c:manualLayout>
              </c:layout>
              <c:numFmt formatCode="#,##0_);[Red]\(#,##0\)" sourceLinked="0"/>
              <c:spPr>
                <a:noFill/>
                <a:ln>
                  <a:noFill/>
                </a:ln>
                <a:effectLst/>
              </c:spPr>
              <c:txPr>
                <a:bodyPr wrap="square" lIns="38100" tIns="19050" rIns="38100" bIns="19050" anchor="ctr">
                  <a:no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2073536584306228E-2"/>
                      <c:h val="2.5264105367751914E-2"/>
                    </c:manualLayout>
                  </c15:layout>
                </c:ext>
                <c:ext xmlns:c16="http://schemas.microsoft.com/office/drawing/2014/chart" uri="{C3380CC4-5D6E-409C-BE32-E72D297353CC}">
                  <c16:uniqueId val="{00000052-7E96-4A23-B204-1EA9500DE5B3}"/>
                </c:ext>
              </c:extLst>
            </c:dLbl>
            <c:dLbl>
              <c:idx val="29"/>
              <c:layout>
                <c:manualLayout>
                  <c:x val="-4.3873917662868994E-2"/>
                  <c:y val="9.4286225064634313E-3"/>
                </c:manualLayout>
              </c:layout>
              <c:numFmt formatCode="#,##0_);[Red]\(#,##0\)" sourceLinked="0"/>
              <c:spPr>
                <a:noFill/>
                <a:ln>
                  <a:noFill/>
                </a:ln>
                <a:effectLst/>
              </c:spPr>
              <c:txPr>
                <a:bodyPr wrap="square" lIns="38100" tIns="19050" rIns="38100" bIns="19050" anchor="ctr">
                  <a:no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8.9322300707369587E-2"/>
                      <c:h val="3.5167312039718686E-2"/>
                    </c:manualLayout>
                  </c15:layout>
                </c:ext>
                <c:ext xmlns:c16="http://schemas.microsoft.com/office/drawing/2014/chart" uri="{C3380CC4-5D6E-409C-BE32-E72D297353CC}">
                  <c16:uniqueId val="{00000008-676C-42D3-9ACC-66DDDED64275}"/>
                </c:ext>
              </c:extLst>
            </c:dLbl>
            <c:dLbl>
              <c:idx val="30"/>
              <c:layout>
                <c:manualLayout>
                  <c:x val="2.1062677139002381E-2"/>
                  <c:y val="2.1132619350416978E-2"/>
                </c:manualLayout>
              </c:layout>
              <c:tx>
                <c:rich>
                  <a:bodyPr wrap="square" lIns="38100" tIns="19050" rIns="38100" bIns="19050" anchor="ctr">
                    <a:spAutoFit/>
                  </a:bodyPr>
                  <a:lstStyle/>
                  <a:p>
                    <a:pPr>
                      <a:defRPr>
                        <a:solidFill>
                          <a:srgbClr val="8EA5CB"/>
                        </a:solidFill>
                      </a:defRPr>
                    </a:pPr>
                    <a:fld id="{BB0A79C5-344B-495A-9209-16FA90A60EDE}" type="VALUE">
                      <a:rPr lang="ja-JP" altLang="en-US" sz="1200"/>
                      <a:pPr>
                        <a:defRPr>
                          <a:solidFill>
                            <a:srgbClr val="8EA5CB"/>
                          </a:solidFill>
                        </a:defRPr>
                      </a:pPr>
                      <a:t>[値]</a:t>
                    </a:fld>
                    <a:endParaRPr lang="ja-JP" altLang="en-US"/>
                  </a:p>
                </c:rich>
              </c:tx>
              <c:numFmt formatCode="###&quot;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8409-4617-85E3-C69B59CEFE01}"/>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'2.CO2-Sector'!$AA$78:$BE$78</c:f>
              <c:numCache>
                <c:formatCode>#,##0.0_ </c:formatCode>
                <c:ptCount val="31"/>
                <c:pt idx="0">
                  <c:v>23.732591800580142</c:v>
                </c:pt>
                <c:pt idx="1">
                  <c:v>23.90438984114553</c:v>
                </c:pt>
                <c:pt idx="2">
                  <c:v>25.732463211247815</c:v>
                </c:pt>
                <c:pt idx="3">
                  <c:v>24.823899677845468</c:v>
                </c:pt>
                <c:pt idx="4">
                  <c:v>28.441971514610234</c:v>
                </c:pt>
                <c:pt idx="5">
                  <c:v>28.970480529915488</c:v>
                </c:pt>
                <c:pt idx="6">
                  <c:v>29.415678131936314</c:v>
                </c:pt>
                <c:pt idx="7">
                  <c:v>31.025361099155358</c:v>
                </c:pt>
                <c:pt idx="8">
                  <c:v>31.203888493109815</c:v>
                </c:pt>
                <c:pt idx="9">
                  <c:v>31.100421863773349</c:v>
                </c:pt>
                <c:pt idx="10">
                  <c:v>32.505907136484929</c:v>
                </c:pt>
                <c:pt idx="11">
                  <c:v>32.186099689240834</c:v>
                </c:pt>
                <c:pt idx="12">
                  <c:v>32.54171004570847</c:v>
                </c:pt>
                <c:pt idx="13">
                  <c:v>33.417402394154792</c:v>
                </c:pt>
                <c:pt idx="14">
                  <c:v>32.740986115150534</c:v>
                </c:pt>
                <c:pt idx="15">
                  <c:v>32.055677574077642</c:v>
                </c:pt>
                <c:pt idx="16">
                  <c:v>30.52790683198149</c:v>
                </c:pt>
                <c:pt idx="17">
                  <c:v>31.122385048582466</c:v>
                </c:pt>
                <c:pt idx="18">
                  <c:v>32.331475214029659</c:v>
                </c:pt>
                <c:pt idx="19">
                  <c:v>28.721310805224523</c:v>
                </c:pt>
                <c:pt idx="20">
                  <c:v>29.463624376129395</c:v>
                </c:pt>
                <c:pt idx="21">
                  <c:v>28.705285464333944</c:v>
                </c:pt>
                <c:pt idx="22">
                  <c:v>30.381377588026332</c:v>
                </c:pt>
                <c:pt idx="23">
                  <c:v>29.902410866715467</c:v>
                </c:pt>
                <c:pt idx="24">
                  <c:v>29.162637040596803</c:v>
                </c:pt>
                <c:pt idx="25">
                  <c:v>29.596439313027453</c:v>
                </c:pt>
                <c:pt idx="26">
                  <c:v>29.77189189863368</c:v>
                </c:pt>
                <c:pt idx="27">
                  <c:v>30.106811749075398</c:v>
                </c:pt>
                <c:pt idx="28">
                  <c:v>30.793036026031498</c:v>
                </c:pt>
                <c:pt idx="29">
                  <c:v>31.317393615623384</c:v>
                </c:pt>
                <c:pt idx="30">
                  <c:v>31.085649151718602</c:v>
                </c:pt>
              </c:numCache>
            </c:numRef>
          </c:val>
          <c:smooth val="0"/>
          <c:extLst>
            <c:ext xmlns:c16="http://schemas.microsoft.com/office/drawing/2014/chart" uri="{C3380CC4-5D6E-409C-BE32-E72D297353CC}">
              <c16:uniqueId val="{00000054-7E96-4A23-B204-1EA9500DE5B3}"/>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E96-4A23-B204-1EA9500DE5B3}"/>
                </c:ext>
              </c:extLst>
            </c:dLbl>
            <c:dLbl>
              <c:idx val="23"/>
              <c:layout>
                <c:manualLayout>
                  <c:x val="1.7699781419622035E-3"/>
                  <c:y val="-9.44462811512853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7E96-4A23-B204-1EA9500DE5B3}"/>
                </c:ext>
              </c:extLst>
            </c:dLbl>
            <c:dLbl>
              <c:idx val="29"/>
              <c:layout>
                <c:manualLayout>
                  <c:x val="-7.9770854556272461E-3"/>
                  <c:y val="-1.1314347007756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4D-4F53-86D6-F71D14BDD050}"/>
                </c:ext>
              </c:extLst>
            </c:dLbl>
            <c:dLbl>
              <c:idx val="30"/>
              <c:layout>
                <c:manualLayout>
                  <c:x val="1.5763305688319022E-2"/>
                  <c:y val="4.0287326642357783E-2"/>
                </c:manualLayout>
              </c:layout>
              <c:tx>
                <c:rich>
                  <a:bodyPr wrap="square" lIns="38100" tIns="19050" rIns="38100" bIns="19050" anchor="ctr">
                    <a:spAutoFit/>
                  </a:bodyPr>
                  <a:lstStyle/>
                  <a:p>
                    <a:pPr>
                      <a:defRPr>
                        <a:solidFill>
                          <a:srgbClr val="4A452A"/>
                        </a:solidFill>
                      </a:defRPr>
                    </a:pPr>
                    <a:fld id="{037E5251-4A81-4433-B364-3D58A0C58A79}" type="VALUE">
                      <a:rPr lang="ja-JP" altLang="en-US" sz="1200"/>
                      <a:pPr>
                        <a:defRPr>
                          <a:solidFill>
                            <a:srgbClr val="4A452A"/>
                          </a:solidFill>
                        </a:defRPr>
                      </a:pPr>
                      <a:t>[値]</a:t>
                    </a:fld>
                    <a:endParaRPr lang="ja-JP" altLang="en-US"/>
                  </a:p>
                </c:rich>
              </c:tx>
              <c:numFmt formatCode="###&quot;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409-4617-85E3-C69B59CEFE01}"/>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'2.CO2-Sector'!$AA$79:$BE$79</c:f>
              <c:numCache>
                <c:formatCode>#,##0.0_ </c:formatCode>
                <c:ptCount val="31"/>
                <c:pt idx="0">
                  <c:v>6.7383452828486474</c:v>
                </c:pt>
                <c:pt idx="1">
                  <c:v>6.5512239173979756</c:v>
                </c:pt>
                <c:pt idx="2">
                  <c:v>6.2521502512678548</c:v>
                </c:pt>
                <c:pt idx="3">
                  <c:v>6.0503122020006392</c:v>
                </c:pt>
                <c:pt idx="4">
                  <c:v>5.86211675793386</c:v>
                </c:pt>
                <c:pt idx="5">
                  <c:v>6.0511869025762808</c:v>
                </c:pt>
                <c:pt idx="6">
                  <c:v>6.1737445780073497</c:v>
                </c:pt>
                <c:pt idx="7">
                  <c:v>6.1298131030319523</c:v>
                </c:pt>
                <c:pt idx="8">
                  <c:v>5.6845878525846976</c:v>
                </c:pt>
                <c:pt idx="9">
                  <c:v>5.7128752762201387</c:v>
                </c:pt>
                <c:pt idx="10">
                  <c:v>5.778189997647198</c:v>
                </c:pt>
                <c:pt idx="11">
                  <c:v>5.2993081197761143</c:v>
                </c:pt>
                <c:pt idx="12">
                  <c:v>5.0298322453914714</c:v>
                </c:pt>
                <c:pt idx="13">
                  <c:v>4.8464634511223483</c:v>
                </c:pt>
                <c:pt idx="14">
                  <c:v>4.6859007293570247</c:v>
                </c:pt>
                <c:pt idx="15">
                  <c:v>4.6286180607102265</c:v>
                </c:pt>
                <c:pt idx="16">
                  <c:v>4.5625428047012511</c:v>
                </c:pt>
                <c:pt idx="17">
                  <c:v>4.5670691729483091</c:v>
                </c:pt>
                <c:pt idx="18">
                  <c:v>4.1406585076857194</c:v>
                </c:pt>
                <c:pt idx="19">
                  <c:v>3.7906724601492541</c:v>
                </c:pt>
                <c:pt idx="20">
                  <c:v>3.6813804293962238</c:v>
                </c:pt>
                <c:pt idx="21">
                  <c:v>3.5634837813145803</c:v>
                </c:pt>
                <c:pt idx="22">
                  <c:v>3.5761578291329963</c:v>
                </c:pt>
                <c:pt idx="23">
                  <c:v>3.5885563813426611</c:v>
                </c:pt>
                <c:pt idx="24">
                  <c:v>3.4847226331946781</c:v>
                </c:pt>
                <c:pt idx="25">
                  <c:v>3.3356796701912819</c:v>
                </c:pt>
                <c:pt idx="26">
                  <c:v>3.2636147993013376</c:v>
                </c:pt>
                <c:pt idx="27">
                  <c:v>3.1532554705598499</c:v>
                </c:pt>
                <c:pt idx="28">
                  <c:v>3.1250554598199098</c:v>
                </c:pt>
                <c:pt idx="29">
                  <c:v>3.0336478792937278</c:v>
                </c:pt>
                <c:pt idx="30">
                  <c:v>2.950309073699279</c:v>
                </c:pt>
              </c:numCache>
            </c:numRef>
          </c:val>
          <c:smooth val="0"/>
          <c:extLst>
            <c:ext xmlns:c16="http://schemas.microsoft.com/office/drawing/2014/chart" uri="{C3380CC4-5D6E-409C-BE32-E72D297353CC}">
              <c16:uniqueId val="{00000059-7E96-4A23-B204-1EA9500DE5B3}"/>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'2.CO2-Sector'!$T$82</c:f>
              <c:strCache>
                <c:ptCount val="1"/>
                <c:pt idx="0">
                  <c:v>■前年度比</c:v>
                </c:pt>
              </c:strCache>
            </c:strRef>
          </c:tx>
          <c:spPr>
            <a:ln>
              <a:noFill/>
            </a:ln>
          </c:spPr>
          <c:marker>
            <c:symbol val="none"/>
          </c:marker>
          <c:dLbls>
            <c:dLbl>
              <c:idx val="0"/>
              <c:layout>
                <c:manualLayout>
                  <c:x val="0.72158694588699046"/>
                  <c:y val="-1.4444352715413586E-3"/>
                </c:manualLayout>
              </c:layout>
              <c:tx>
                <c:rich>
                  <a:bodyPr vertOverflow="overflow" horzOverflow="overflow" wrap="square" lIns="38100" tIns="19050" rIns="38100" bIns="19050" anchor="ctr">
                    <a:spAutoFit/>
                  </a:bodyPr>
                  <a:lstStyle/>
                  <a:p>
                    <a:pPr>
                      <a:defRPr sz="1200">
                        <a:solidFill>
                          <a:srgbClr val="4572A7"/>
                        </a:solidFill>
                      </a:defRPr>
                    </a:pPr>
                    <a:fld id="{08F002F2-975A-4074-A644-C0D89E80A16A}" type="VALUE">
                      <a:rPr lang="en-US" altLang="ja-JP">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A-7E96-4A23-B204-1EA9500DE5B3}"/>
                </c:ext>
              </c:extLst>
            </c:dLbl>
            <c:dLbl>
              <c:idx val="1"/>
              <c:layout>
                <c:manualLayout>
                  <c:x val="0.7045075034329209"/>
                  <c:y val="0.1442628242629489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7E96-4A23-B204-1EA9500DE5B3}"/>
                </c:ext>
              </c:extLst>
            </c:dLbl>
            <c:dLbl>
              <c:idx val="2"/>
              <c:layout>
                <c:manualLayout>
                  <c:x val="0.68117531250376562"/>
                  <c:y val="0.1951055202555733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7E96-4A23-B204-1EA9500DE5B3}"/>
                </c:ext>
              </c:extLst>
            </c:dLbl>
            <c:dLbl>
              <c:idx val="3"/>
              <c:layout>
                <c:manualLayout>
                  <c:x val="0.66215847721131504"/>
                  <c:y val="0.30324083159089005"/>
                </c:manualLayout>
              </c:layout>
              <c:tx>
                <c:rich>
                  <a:bodyPr vertOverflow="overflow" horzOverflow="overflow" wrap="square" lIns="38100" tIns="19050" rIns="38100" bIns="19050" anchor="ctr">
                    <a:no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1748969816891874E-2"/>
                      <c:h val="3.5616516632344102E-2"/>
                    </c:manualLayout>
                  </c15:layout>
                  <c15:dlblFieldTable/>
                  <c15:showDataLabelsRange val="0"/>
                </c:ext>
                <c:ext xmlns:c16="http://schemas.microsoft.com/office/drawing/2014/chart" uri="{C3380CC4-5D6E-409C-BE32-E72D297353CC}">
                  <c16:uniqueId val="{0000005D-7E96-4A23-B204-1EA9500DE5B3}"/>
                </c:ext>
              </c:extLst>
            </c:dLbl>
            <c:dLbl>
              <c:idx val="4"/>
              <c:layout>
                <c:manualLayout>
                  <c:x val="0.64173098148196017"/>
                  <c:y val="0.51242143062048351"/>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7E96-4A23-B204-1EA9500DE5B3}"/>
                </c:ext>
              </c:extLst>
            </c:dLbl>
            <c:dLbl>
              <c:idx val="5"/>
              <c:layout>
                <c:manualLayout>
                  <c:x val="0.62821913870298651"/>
                  <c:y val="0.45620694386123917"/>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7E96-4A23-B204-1EA9500DE5B3}"/>
                </c:ext>
              </c:extLst>
            </c:dLbl>
            <c:dLbl>
              <c:idx val="6"/>
              <c:layout>
                <c:manualLayout>
                  <c:x val="0.6049970263896014"/>
                  <c:y val="0.58237438550623222"/>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7E96-4A23-B204-1EA9500DE5B3}"/>
                </c:ext>
              </c:extLst>
            </c:dLbl>
            <c:dLbl>
              <c:idx val="7"/>
              <c:layout>
                <c:manualLayout>
                  <c:x val="0.5868776316137968"/>
                  <c:y val="0.61221872266070676"/>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7E96-4A23-B204-1EA9500DE5B3}"/>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7E96-4A23-B204-1EA9500DE5B3}"/>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'2.CO2-Sector'!$BE$84:$BE$91</c:f>
              <c:numCache>
                <c:formatCode>#,##0.0%;[Red]\-#,##0.0%</c:formatCode>
                <c:ptCount val="8"/>
                <c:pt idx="0">
                  <c:v>-2.7983020452472696E-2</c:v>
                </c:pt>
                <c:pt idx="1">
                  <c:v>-9.4415837518467938E-2</c:v>
                </c:pt>
                <c:pt idx="2">
                  <c:v>-0.10547729656365201</c:v>
                </c:pt>
                <c:pt idx="3">
                  <c:v>-6.5983086246902523E-2</c:v>
                </c:pt>
                <c:pt idx="4">
                  <c:v>4.5844521445979725E-2</c:v>
                </c:pt>
                <c:pt idx="5">
                  <c:v>-5.259221552547011E-2</c:v>
                </c:pt>
                <c:pt idx="6">
                  <c:v>-7.3998643293601285E-3</c:v>
                </c:pt>
                <c:pt idx="7">
                  <c:v>-2.7471482818846815E-2</c:v>
                </c:pt>
              </c:numCache>
            </c:numRef>
          </c:val>
          <c:smooth val="0"/>
          <c:extLst>
            <c:ext xmlns:c16="http://schemas.microsoft.com/office/drawing/2014/chart" uri="{C3380CC4-5D6E-409C-BE32-E72D297353CC}">
              <c16:uniqueId val="{00000063-7E96-4A23-B204-1EA9500DE5B3}"/>
            </c:ext>
          </c:extLst>
        </c:ser>
        <c:ser>
          <c:idx val="10"/>
          <c:order val="10"/>
          <c:tx>
            <c:strRef>
              <c:f>'2.CO2-Sector'!$T$94</c:f>
              <c:strCache>
                <c:ptCount val="1"/>
                <c:pt idx="0">
                  <c:v>■2013年度比</c:v>
                </c:pt>
              </c:strCache>
            </c:strRef>
          </c:tx>
          <c:spPr>
            <a:ln>
              <a:noFill/>
            </a:ln>
          </c:spPr>
          <c:marker>
            <c:symbol val="none"/>
          </c:marker>
          <c:dLbls>
            <c:dLbl>
              <c:idx val="0"/>
              <c:layout>
                <c:manualLayout>
                  <c:x val="0.71504468895176798"/>
                  <c:y val="-0.22956475993687725"/>
                </c:manualLayout>
              </c:layout>
              <c:tx>
                <c:rich>
                  <a:bodyPr wrap="square" lIns="38100" tIns="19050" rIns="38100" bIns="19050" anchor="ctr">
                    <a:noAutofit/>
                  </a:bodyPr>
                  <a:lstStyle/>
                  <a:p>
                    <a:pPr>
                      <a:defRPr sz="1200" baseline="0">
                        <a:solidFill>
                          <a:srgbClr val="4572A7"/>
                        </a:solidFill>
                        <a:latin typeface="Calibri" panose="020F0502020204030204" pitchFamily="34" charset="0"/>
                        <a:ea typeface="ＭＳ Ｐゴシック" panose="020B0600070205080204" pitchFamily="50" charset="-128"/>
                      </a:defRPr>
                    </a:pPr>
                    <a:fld id="{12F51AF5-743E-4FAD-8592-4653544EF7F3}" type="VALUE">
                      <a:rPr lang="en-US" altLang="ja-JP" sz="1200" baseline="0">
                        <a:solidFill>
                          <a:srgbClr val="4572A7"/>
                        </a:solidFill>
                        <a:latin typeface="Calibri" panose="020F0502020204030204" pitchFamily="34" charset="0"/>
                        <a:ea typeface="ＭＳ Ｐゴシック" panose="020B0600070205080204" pitchFamily="50" charset="-128"/>
                      </a:rPr>
                      <a:pPr>
                        <a:defRPr sz="1200" baseline="0">
                          <a:solidFill>
                            <a:srgbClr val="4572A7"/>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934895222982951E-2"/>
                      <c:h val="2.8144889415718414E-2"/>
                    </c:manualLayout>
                  </c15:layout>
                  <c15:dlblFieldTable/>
                  <c15:showDataLabelsRange val="0"/>
                </c:ext>
                <c:ext xmlns:c16="http://schemas.microsoft.com/office/drawing/2014/chart" uri="{C3380CC4-5D6E-409C-BE32-E72D297353CC}">
                  <c16:uniqueId val="{00000064-7E96-4A23-B204-1EA9500DE5B3}"/>
                </c:ext>
              </c:extLst>
            </c:dLbl>
            <c:dLbl>
              <c:idx val="1"/>
              <c:layout>
                <c:manualLayout>
                  <c:x val="0.69727824356721857"/>
                  <c:y val="-3.8201214822329188E-2"/>
                </c:manualLayout>
              </c:layout>
              <c:tx>
                <c:rich>
                  <a:bodyPr wrap="square" lIns="38100" tIns="19050" rIns="38100" bIns="19050" anchor="ctr" anchorCtr="0">
                    <a:noAutofit/>
                  </a:bodyPr>
                  <a:lstStyle/>
                  <a:p>
                    <a:pPr algn="l">
                      <a:defRPr sz="1200" baseline="0">
                        <a:solidFill>
                          <a:srgbClr val="A8423F"/>
                        </a:solidFill>
                        <a:latin typeface="Calibri" panose="020F0502020204030204" pitchFamily="34" charset="0"/>
                        <a:ea typeface="ＭＳ Ｐゴシック" panose="020B0600070205080204" pitchFamily="50" charset="-128"/>
                      </a:defRPr>
                    </a:pPr>
                    <a:fld id="{B4885629-DD54-4200-A2F4-A22D00B6614B}" type="VALUE">
                      <a:rPr lang="en-US" altLang="ja-JP" sz="1200" baseline="0">
                        <a:solidFill>
                          <a:srgbClr val="A8423F"/>
                        </a:solidFill>
                        <a:latin typeface="Calibri" panose="020F0502020204030204" pitchFamily="34" charset="0"/>
                        <a:ea typeface="ＭＳ Ｐゴシック" panose="020B0600070205080204" pitchFamily="50" charset="-128"/>
                      </a:rPr>
                      <a:pPr algn="l">
                        <a:defRPr sz="1200" baseline="0">
                          <a:solidFill>
                            <a:srgbClr val="A8423F"/>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9293497389995101E-2"/>
                      <c:h val="3.2417866177029853E-2"/>
                    </c:manualLayout>
                  </c15:layout>
                  <c15:dlblFieldTable/>
                  <c15:showDataLabelsRange val="0"/>
                </c:ext>
                <c:ext xmlns:c16="http://schemas.microsoft.com/office/drawing/2014/chart" uri="{C3380CC4-5D6E-409C-BE32-E72D297353CC}">
                  <c16:uniqueId val="{00000065-7E96-4A23-B204-1EA9500DE5B3}"/>
                </c:ext>
              </c:extLst>
            </c:dLbl>
            <c:dLbl>
              <c:idx val="2"/>
              <c:layout>
                <c:manualLayout>
                  <c:x val="0.67610175117962978"/>
                  <c:y val="9.1121326029590666E-2"/>
                </c:manualLayout>
              </c:layout>
              <c:tx>
                <c:rich>
                  <a:bodyPr wrap="square" lIns="38100" tIns="19050" rIns="38100" bIns="19050" anchor="ctr">
                    <a:spAutoFit/>
                  </a:bodyPr>
                  <a:lstStyle/>
                  <a:p>
                    <a:pPr>
                      <a:defRPr sz="1200" baseline="0">
                        <a:solidFill>
                          <a:srgbClr val="86A44A"/>
                        </a:solidFill>
                        <a:latin typeface="Calibri" panose="020F0502020204030204" pitchFamily="34" charset="0"/>
                        <a:ea typeface="ＭＳ Ｐゴシック" panose="020B0600070205080204" pitchFamily="50" charset="-128"/>
                      </a:defRPr>
                    </a:pPr>
                    <a:fld id="{FBE84D81-9128-430A-8F42-35F3823043D9}" type="VALUE">
                      <a:rPr lang="en-US" altLang="ja-JP" sz="1200" baseline="0">
                        <a:solidFill>
                          <a:srgbClr val="86A44A"/>
                        </a:solidFill>
                        <a:latin typeface="Calibri" panose="020F0502020204030204" pitchFamily="34" charset="0"/>
                        <a:ea typeface="ＭＳ Ｐゴシック" panose="020B0600070205080204" pitchFamily="50" charset="-128"/>
                      </a:rPr>
                      <a:pPr>
                        <a:defRPr sz="1200" baseline="0">
                          <a:solidFill>
                            <a:srgbClr val="86A44A"/>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7E96-4A23-B204-1EA9500DE5B3}"/>
                </c:ext>
              </c:extLst>
            </c:dLbl>
            <c:dLbl>
              <c:idx val="3"/>
              <c:layout>
                <c:manualLayout>
                  <c:x val="0.6487389348036573"/>
                  <c:y val="-0.16137399232524982"/>
                </c:manualLayout>
              </c:layout>
              <c:tx>
                <c:rich>
                  <a:bodyPr wrap="square" lIns="38100" tIns="19050" rIns="38100" bIns="19050" anchor="ctr">
                    <a:noAutofit/>
                  </a:bodyPr>
                  <a:lstStyle/>
                  <a:p>
                    <a:pPr>
                      <a:defRPr sz="1200" baseline="0">
                        <a:solidFill>
                          <a:srgbClr val="6E548D"/>
                        </a:solidFill>
                        <a:latin typeface="Calibri" panose="020F0502020204030204" pitchFamily="34" charset="0"/>
                        <a:ea typeface="ＭＳ Ｐゴシック" panose="020B0600070205080204" pitchFamily="50" charset="-128"/>
                      </a:defRPr>
                    </a:pPr>
                    <a:fld id="{0D642081-1A91-44F2-9ACB-52CEF261F025}" type="VALUE">
                      <a:rPr lang="en-US" altLang="ja-JP" sz="1200" baseline="0">
                        <a:solidFill>
                          <a:srgbClr val="6E548D"/>
                        </a:solidFill>
                        <a:latin typeface="Calibri" panose="020F0502020204030204" pitchFamily="34" charset="0"/>
                        <a:ea typeface="ＭＳ Ｐゴシック" panose="020B0600070205080204" pitchFamily="50" charset="-128"/>
                      </a:rPr>
                      <a:pPr>
                        <a:defRPr sz="1200" baseline="0">
                          <a:solidFill>
                            <a:srgbClr val="6E548D"/>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9545582898438544E-2"/>
                      <c:h val="3.2526050401917035E-2"/>
                    </c:manualLayout>
                  </c15:layout>
                  <c15:dlblFieldTable/>
                  <c15:showDataLabelsRange val="0"/>
                </c:ext>
                <c:ext xmlns:c16="http://schemas.microsoft.com/office/drawing/2014/chart" uri="{C3380CC4-5D6E-409C-BE32-E72D297353CC}">
                  <c16:uniqueId val="{00000067-7E96-4A23-B204-1EA9500DE5B3}"/>
                </c:ext>
              </c:extLst>
            </c:dLbl>
            <c:dLbl>
              <c:idx val="4"/>
              <c:layout>
                <c:manualLayout>
                  <c:x val="0.64226906834865238"/>
                  <c:y val="0.34681799581042499"/>
                </c:manualLayout>
              </c:layout>
              <c:tx>
                <c:rich>
                  <a:bodyPr wrap="square" lIns="38100" tIns="19050" rIns="38100" bIns="19050" anchor="ctr">
                    <a:noAutofit/>
                  </a:bodyPr>
                  <a:lstStyle/>
                  <a:p>
                    <a:pPr>
                      <a:defRPr sz="1200" baseline="0">
                        <a:solidFill>
                          <a:srgbClr val="3D96AE"/>
                        </a:solidFill>
                        <a:latin typeface="Calibri" panose="020F0502020204030204" pitchFamily="34" charset="0"/>
                        <a:ea typeface="ＭＳ Ｐゴシック" panose="020B0600070205080204" pitchFamily="50" charset="-128"/>
                      </a:defRPr>
                    </a:pPr>
                    <a:fld id="{D23DD246-43AB-4774-8344-D09B721D98F0}" type="VALUE">
                      <a:rPr lang="en-US" altLang="ja-JP" sz="1200" baseline="0">
                        <a:solidFill>
                          <a:srgbClr val="3D96AE"/>
                        </a:solidFill>
                        <a:latin typeface="Calibri" panose="020F0502020204030204" pitchFamily="34" charset="0"/>
                        <a:ea typeface="ＭＳ Ｐゴシック" panose="020B0600070205080204" pitchFamily="50" charset="-128"/>
                      </a:rPr>
                      <a:pPr>
                        <a:defRPr sz="1200" baseline="0">
                          <a:solidFill>
                            <a:srgbClr val="3D96AE"/>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3731783168579997E-2"/>
                      <c:h val="2.8251122674248369E-2"/>
                    </c:manualLayout>
                  </c15:layout>
                  <c15:dlblFieldTable/>
                  <c15:showDataLabelsRange val="0"/>
                </c:ext>
                <c:ext xmlns:c16="http://schemas.microsoft.com/office/drawing/2014/chart" uri="{C3380CC4-5D6E-409C-BE32-E72D297353CC}">
                  <c16:uniqueId val="{00000068-7E96-4A23-B204-1EA9500DE5B3}"/>
                </c:ext>
              </c:extLst>
            </c:dLbl>
            <c:dLbl>
              <c:idx val="5"/>
              <c:layout>
                <c:manualLayout>
                  <c:x val="0.61987001638403549"/>
                  <c:y val="0.34710626610397216"/>
                </c:manualLayout>
              </c:layout>
              <c:tx>
                <c:rich>
                  <a:bodyPr wrap="square" lIns="38100" tIns="19050" rIns="38100" bIns="19050" anchor="ctr">
                    <a:noAutofit/>
                  </a:bodyPr>
                  <a:lstStyle/>
                  <a:p>
                    <a:pPr>
                      <a:defRPr sz="1200" baseline="0">
                        <a:solidFill>
                          <a:srgbClr val="F79646"/>
                        </a:solidFill>
                        <a:latin typeface="Calibri" panose="020F0502020204030204" pitchFamily="34" charset="0"/>
                        <a:ea typeface="ＭＳ Ｐゴシック" panose="020B0600070205080204" pitchFamily="50" charset="-128"/>
                      </a:defRPr>
                    </a:pPr>
                    <a:fld id="{01DB3C14-8B65-4522-B00A-980EBDE72F03}" type="VALUE">
                      <a:rPr lang="en-US" altLang="ja-JP" sz="1200" baseline="0">
                        <a:solidFill>
                          <a:srgbClr val="F79646"/>
                        </a:solidFill>
                        <a:latin typeface="Calibri" panose="020F0502020204030204" pitchFamily="34" charset="0"/>
                        <a:ea typeface="ＭＳ Ｐゴシック" panose="020B0600070205080204" pitchFamily="50" charset="-128"/>
                      </a:rPr>
                      <a:pPr>
                        <a:defRPr sz="1200" baseline="0">
                          <a:solidFill>
                            <a:srgbClr val="F79646"/>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428972711429521E-2"/>
                      <c:h val="3.2321308982750541E-2"/>
                    </c:manualLayout>
                  </c15:layout>
                  <c15:dlblFieldTable/>
                  <c15:showDataLabelsRange val="0"/>
                </c:ext>
                <c:ext xmlns:c16="http://schemas.microsoft.com/office/drawing/2014/chart" uri="{C3380CC4-5D6E-409C-BE32-E72D297353CC}">
                  <c16:uniqueId val="{00000069-7E96-4A23-B204-1EA9500DE5B3}"/>
                </c:ext>
              </c:extLst>
            </c:dLbl>
            <c:dLbl>
              <c:idx val="6"/>
              <c:layout>
                <c:manualLayout>
                  <c:x val="0.60383862167688163"/>
                  <c:y val="0.61426636704929549"/>
                </c:manualLayout>
              </c:layout>
              <c:numFmt formatCode="&quot;〈&quot;\+#,##0.0%&quot;〉&quot;;[Black]&quot;〈&quot;\-#,##0.0%&quot;〉&quot;" sourceLinked="0"/>
              <c:spPr>
                <a:noFill/>
                <a:ln>
                  <a:noFill/>
                </a:ln>
                <a:effectLst/>
              </c:spPr>
              <c:txPr>
                <a:bodyPr wrap="square" lIns="38100" tIns="19050" rIns="38100" bIns="19050" anchor="ctr">
                  <a:noAutofit/>
                </a:bodyPr>
                <a:lstStyle/>
                <a:p>
                  <a:pPr>
                    <a:defRPr sz="1200" baseline="0">
                      <a:solidFill>
                        <a:srgbClr val="8EA5CB"/>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4095744901111321E-2"/>
                      <c:h val="2.7259948924562828E-2"/>
                    </c:manualLayout>
                  </c15:layout>
                </c:ext>
                <c:ext xmlns:c16="http://schemas.microsoft.com/office/drawing/2014/chart" uri="{C3380CC4-5D6E-409C-BE32-E72D297353CC}">
                  <c16:uniqueId val="{0000006A-7E96-4A23-B204-1EA9500DE5B3}"/>
                </c:ext>
              </c:extLst>
            </c:dLbl>
            <c:dLbl>
              <c:idx val="7"/>
              <c:layout>
                <c:manualLayout>
                  <c:x val="0.5751992622556874"/>
                  <c:y val="0.4149455099860247"/>
                </c:manualLayout>
              </c:layout>
              <c:tx>
                <c:rich>
                  <a:bodyPr wrap="square" lIns="38100" tIns="19050" rIns="38100" bIns="19050" anchor="ctr">
                    <a:noAutofit/>
                  </a:bodyPr>
                  <a:lstStyle/>
                  <a:p>
                    <a:pPr>
                      <a:defRPr sz="1200" baseline="0">
                        <a:solidFill>
                          <a:srgbClr val="4A452A"/>
                        </a:solidFill>
                        <a:latin typeface="Calibri" panose="020F0502020204030204" pitchFamily="34" charset="0"/>
                        <a:ea typeface="ＭＳ Ｐゴシック" panose="020B0600070205080204" pitchFamily="50" charset="-128"/>
                      </a:defRPr>
                    </a:pPr>
                    <a:fld id="{F4A2D953-3C75-4560-91FC-2F688FE59705}" type="VALUE">
                      <a:rPr lang="en-US" altLang="ja-JP" sz="1200" baseline="0">
                        <a:solidFill>
                          <a:srgbClr val="4A452A"/>
                        </a:solidFill>
                        <a:latin typeface="Calibri" panose="020F0502020204030204" pitchFamily="34" charset="0"/>
                        <a:ea typeface="ＭＳ Ｐゴシック" panose="020B0600070205080204" pitchFamily="50" charset="-128"/>
                      </a:rPr>
                      <a:pPr>
                        <a:defRPr sz="1200" baseline="0">
                          <a:solidFill>
                            <a:srgbClr val="4A452A"/>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0401902733784877E-2"/>
                      <c:h val="2.9890960579152023E-2"/>
                    </c:manualLayout>
                  </c15:layout>
                  <c15:dlblFieldTable/>
                  <c15:showDataLabelsRange val="0"/>
                </c:ext>
                <c:ext xmlns:c16="http://schemas.microsoft.com/office/drawing/2014/chart" uri="{C3380CC4-5D6E-409C-BE32-E72D297353CC}">
                  <c16:uniqueId val="{0000006B-7E96-4A23-B204-1EA9500DE5B3}"/>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7E96-4A23-B204-1EA9500DE5B3}"/>
                </c:ext>
              </c:extLst>
            </c:dLbl>
            <c:numFmt formatCode="&quot;〈&quot;\+#,##0.0%&quot;〉&quot;;[Black]&quot;〈&quot;\-#,##0.0%&quot;〉&quot;" sourceLinked="0"/>
            <c:spPr>
              <a:noFill/>
              <a:ln>
                <a:noFill/>
              </a:ln>
              <a:effectLst/>
            </c:spPr>
            <c:txPr>
              <a:bodyPr wrap="square" lIns="38100" tIns="19050" rIns="38100" bIns="19050" anchor="ctr">
                <a:spAutoFit/>
              </a:bodyPr>
              <a:lstStyle/>
              <a:p>
                <a:pPr>
                  <a:defRPr sz="1200" baseline="0">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'2.CO2-Sector'!$BE$96:$BE$103</c:f>
              <c:numCache>
                <c:formatCode>#,##0.0%;[Red]\-#,##0.0%</c:formatCode>
                <c:ptCount val="8"/>
                <c:pt idx="0">
                  <c:v>-0.19764491622886604</c:v>
                </c:pt>
                <c:pt idx="1">
                  <c:v>-0.23064340589167975</c:v>
                </c:pt>
                <c:pt idx="2">
                  <c:v>-0.174179733569789</c:v>
                </c:pt>
                <c:pt idx="3">
                  <c:v>-0.4422786295745611</c:v>
                </c:pt>
                <c:pt idx="4">
                  <c:v>-7.4806168560120789E-2</c:v>
                </c:pt>
                <c:pt idx="5">
                  <c:v>-0.12739372450785003</c:v>
                </c:pt>
                <c:pt idx="6">
                  <c:v>3.9569996221281434E-2</c:v>
                </c:pt>
                <c:pt idx="7">
                  <c:v>-0.17785628531899544</c:v>
                </c:pt>
              </c:numCache>
            </c:numRef>
          </c:val>
          <c:smooth val="0"/>
          <c:extLst>
            <c:ext xmlns:c16="http://schemas.microsoft.com/office/drawing/2014/chart" uri="{C3380CC4-5D6E-409C-BE32-E72D297353CC}">
              <c16:uniqueId val="{0000006D-7E96-4A23-B204-1EA9500DE5B3}"/>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CO</a:t>
            </a:r>
            <a:r>
              <a:rPr lang="en-US" altLang="ja-JP" sz="1800" b="1" i="0" baseline="-25000">
                <a:effectLst/>
              </a:rPr>
              <a:t>2</a:t>
            </a:r>
            <a:r>
              <a:rPr lang="en-US" altLang="ja-JP" sz="1800" b="1" i="0" baseline="0">
                <a:effectLst/>
              </a:rPr>
              <a:t> emissions by sector</a:t>
            </a:r>
            <a:endParaRPr lang="en-US" altLang="ja-JP" sz="1800" b="1" i="0" baseline="0">
              <a:solidFill>
                <a:srgbClr val="FF0000"/>
              </a:solidFill>
              <a:effectLst/>
            </a:endParaRPr>
          </a:p>
          <a:p>
            <a:pPr>
              <a:defRPr>
                <a:latin typeface="(日本語用のフォントを使用)"/>
              </a:defRPr>
            </a:pPr>
            <a:r>
              <a:rPr lang="en-US" altLang="ja-JP" sz="1800" b="1" i="0" baseline="0">
                <a:effectLst/>
              </a:rPr>
              <a:t> (FY2020)</a:t>
            </a:r>
            <a:endParaRPr lang="ja-JP" altLang="ja-JP" sz="1600">
              <a:effectLst/>
            </a:endParaRPr>
          </a:p>
        </c:rich>
      </c:tx>
      <c:layout>
        <c:manualLayout>
          <c:xMode val="edge"/>
          <c:yMode val="edge"/>
          <c:x val="0.20192936673978185"/>
          <c:y val="2.1704129369223977E-2"/>
        </c:manualLayout>
      </c:layout>
      <c:overlay val="0"/>
    </c:title>
    <c:autoTitleDeleted val="0"/>
    <c:plotArea>
      <c:layout>
        <c:manualLayout>
          <c:layoutTarget val="inner"/>
          <c:xMode val="edge"/>
          <c:yMode val="edge"/>
          <c:x val="0.10706869717575355"/>
          <c:y val="0.14191385079769192"/>
          <c:w val="0.62890070000248632"/>
          <c:h val="0.74026244532389074"/>
        </c:manualLayout>
      </c:layout>
      <c:lineChart>
        <c:grouping val="standard"/>
        <c:varyColors val="0"/>
        <c:ser>
          <c:idx val="1"/>
          <c:order val="0"/>
          <c:dPt>
            <c:idx val="1"/>
            <c:bubble3D val="0"/>
            <c:spPr/>
            <c:extLst>
              <c:ext xmlns:c16="http://schemas.microsoft.com/office/drawing/2014/chart" uri="{C3380CC4-5D6E-409C-BE32-E72D297353CC}">
                <c16:uniqueId val="{00000001-38D7-4CAB-AFBF-446DCF49EBFC}"/>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7-4CAB-AFBF-446DCF49EBF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7-4CAB-AFBF-446DCF49EBFC}"/>
                </c:ext>
              </c:extLst>
            </c:dLbl>
            <c:dLbl>
              <c:idx val="23"/>
              <c:delete val="1"/>
              <c:extLst>
                <c:ext xmlns:c15="http://schemas.microsoft.com/office/drawing/2012/chart" uri="{CE6537A1-D6FC-4f65-9D91-7224C49458BB}"/>
                <c:ext xmlns:c16="http://schemas.microsoft.com/office/drawing/2014/chart" uri="{C3380CC4-5D6E-409C-BE32-E72D297353CC}">
                  <c16:uniqueId val="{00000004-38D7-4CAB-AFBF-446DCF49EBFC}"/>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7-4CAB-AFBF-446DCF49EBF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val>
          <c:smooth val="0"/>
          <c:extLst>
            <c:ext xmlns:c16="http://schemas.microsoft.com/office/drawing/2014/chart" uri="{C3380CC4-5D6E-409C-BE32-E72D297353CC}">
              <c16:uniqueId val="{00000006-38D7-4CAB-AFBF-446DCF49EBFC}"/>
            </c:ext>
          </c:extLst>
        </c:ser>
        <c:ser>
          <c:idx val="2"/>
          <c:order val="1"/>
          <c:tx>
            <c:strRef>
              <c:f>'2.CO2-Sector'!$T$72</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08-38D7-4CAB-AFBF-446DCF49EBFC}"/>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0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0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0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0D-38D7-4CAB-AFBF-446DCF49EBFC}"/>
                </c:ext>
              </c:extLst>
            </c:dLbl>
            <c:dLbl>
              <c:idx val="29"/>
              <c:layout>
                <c:manualLayout>
                  <c:x val="-1.0643811247093347E-2"/>
                  <c:y val="-1.5103595651769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D2-4B0A-B13C-850BE2A3D314}"/>
                </c:ext>
              </c:extLst>
            </c:dLbl>
            <c:dLbl>
              <c:idx val="30"/>
              <c:layout>
                <c:manualLayout>
                  <c:x val="1.5878780323497491E-2"/>
                  <c:y val="-2.722605889336659E-2"/>
                </c:manualLayout>
              </c:layout>
              <c:numFmt formatCode="##&quot;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63-4A06-B1A4-7DBE4B359DF6}"/>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'2.CO2-Sector'!$AA$72:$BE$72</c:f>
              <c:numCache>
                <c:formatCode>#,##0_ </c:formatCode>
                <c:ptCount val="31"/>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436.55715700427135</c:v>
                </c:pt>
                <c:pt idx="19">
                  <c:v>397.6822033693656</c:v>
                </c:pt>
                <c:pt idx="20">
                  <c:v>422.04719202207656</c:v>
                </c:pt>
                <c:pt idx="21">
                  <c:v>479.3617387524933</c:v>
                </c:pt>
                <c:pt idx="22">
                  <c:v>524.90688612501947</c:v>
                </c:pt>
                <c:pt idx="23">
                  <c:v>526.34278703944426</c:v>
                </c:pt>
                <c:pt idx="24">
                  <c:v>498.94627998727378</c:v>
                </c:pt>
                <c:pt idx="25">
                  <c:v>473.53365368045343</c:v>
                </c:pt>
                <c:pt idx="26">
                  <c:v>506.1784746206356</c:v>
                </c:pt>
                <c:pt idx="27">
                  <c:v>492.58915549526063</c:v>
                </c:pt>
                <c:pt idx="28">
                  <c:v>455.48352825886576</c:v>
                </c:pt>
                <c:pt idx="29">
                  <c:v>434.47163976904187</c:v>
                </c:pt>
                <c:pt idx="30">
                  <c:v>422.3138109873654</c:v>
                </c:pt>
              </c:numCache>
            </c:numRef>
          </c:val>
          <c:smooth val="0"/>
          <c:extLst>
            <c:ext xmlns:c16="http://schemas.microsoft.com/office/drawing/2014/chart" uri="{C3380CC4-5D6E-409C-BE32-E72D297353CC}">
              <c16:uniqueId val="{0000000E-38D7-4CAB-AFBF-446DCF49EBFC}"/>
            </c:ext>
          </c:extLst>
        </c:ser>
        <c:ser>
          <c:idx val="3"/>
          <c:order val="2"/>
          <c:tx>
            <c:strRef>
              <c:f>'2.CO2-Sector'!$T$73</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10-38D7-4CAB-AFBF-446DCF49EBFC}"/>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2-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3-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4-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5-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6-38D7-4CAB-AFBF-446DCF49EBFC}"/>
                </c:ext>
              </c:extLst>
            </c:dLbl>
            <c:dLbl>
              <c:idx val="29"/>
              <c:layout>
                <c:manualLayout>
                  <c:x val="-1.9957146088299939E-2"/>
                  <c:y val="-2.0767444021183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D2-4B0A-B13C-850BE2A3D314}"/>
                </c:ext>
              </c:extLst>
            </c:dLbl>
            <c:dLbl>
              <c:idx val="30"/>
              <c:layout>
                <c:manualLayout>
                  <c:x val="2.6558113071219386E-2"/>
                  <c:y val="-5.0393032882205736E-2"/>
                </c:manualLayout>
              </c:layout>
              <c:numFmt formatCode="###&quot;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63-4A06-B1A4-7DBE4B359DF6}"/>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'2.CO2-Sector'!$AA$73:$BE$73</c:f>
              <c:numCache>
                <c:formatCode>#,##0_ </c:formatCode>
                <c:ptCount val="31"/>
                <c:pt idx="0">
                  <c:v>378.2106228736983</c:v>
                </c:pt>
                <c:pt idx="1">
                  <c:v>375.6789443250982</c:v>
                </c:pt>
                <c:pt idx="2">
                  <c:v>370.18773217414036</c:v>
                </c:pt>
                <c:pt idx="3">
                  <c:v>372.0671330010062</c:v>
                </c:pt>
                <c:pt idx="4">
                  <c:v>378.90513913332182</c:v>
                </c:pt>
                <c:pt idx="5">
                  <c:v>386.03485994918594</c:v>
                </c:pt>
                <c:pt idx="6">
                  <c:v>391.16923936445664</c:v>
                </c:pt>
                <c:pt idx="7">
                  <c:v>386.58106399160681</c:v>
                </c:pt>
                <c:pt idx="8">
                  <c:v>362.7294815531244</c:v>
                </c:pt>
                <c:pt idx="9">
                  <c:v>367.53889369023744</c:v>
                </c:pt>
                <c:pt idx="10">
                  <c:v>377.61413855366294</c:v>
                </c:pt>
                <c:pt idx="11">
                  <c:v>371.7507442924981</c:v>
                </c:pt>
                <c:pt idx="12">
                  <c:v>376.88365375390265</c:v>
                </c:pt>
                <c:pt idx="13">
                  <c:v>376.60593045852943</c:v>
                </c:pt>
                <c:pt idx="14">
                  <c:v>377.33183089076493</c:v>
                </c:pt>
                <c:pt idx="15">
                  <c:v>366.55008039215176</c:v>
                </c:pt>
                <c:pt idx="16">
                  <c:v>363.229399177858</c:v>
                </c:pt>
                <c:pt idx="17">
                  <c:v>359.6591867040533</c:v>
                </c:pt>
                <c:pt idx="18">
                  <c:v>328.88949920127169</c:v>
                </c:pt>
                <c:pt idx="19">
                  <c:v>315.03720450187677</c:v>
                </c:pt>
                <c:pt idx="20">
                  <c:v>329.65835592618498</c:v>
                </c:pt>
                <c:pt idx="21">
                  <c:v>327.28552861365836</c:v>
                </c:pt>
                <c:pt idx="22">
                  <c:v>325.39775640138629</c:v>
                </c:pt>
                <c:pt idx="23">
                  <c:v>330.1448815062983</c:v>
                </c:pt>
                <c:pt idx="24">
                  <c:v>320.80246193786184</c:v>
                </c:pt>
                <c:pt idx="25">
                  <c:v>312.31432486548317</c:v>
                </c:pt>
                <c:pt idx="26">
                  <c:v>298.62472625613594</c:v>
                </c:pt>
                <c:pt idx="27">
                  <c:v>293.99733461787292</c:v>
                </c:pt>
                <c:pt idx="28">
                  <c:v>288.04425474105756</c:v>
                </c:pt>
                <c:pt idx="29">
                  <c:v>280.48098909101731</c:v>
                </c:pt>
                <c:pt idx="30">
                  <c:v>253.99914159798064</c:v>
                </c:pt>
              </c:numCache>
            </c:numRef>
          </c:val>
          <c:smooth val="0"/>
          <c:extLst>
            <c:ext xmlns:c16="http://schemas.microsoft.com/office/drawing/2014/chart" uri="{C3380CC4-5D6E-409C-BE32-E72D297353CC}">
              <c16:uniqueId val="{00000017-38D7-4CAB-AFBF-446DCF49EBFC}"/>
            </c:ext>
          </c:extLst>
        </c:ser>
        <c:ser>
          <c:idx val="4"/>
          <c:order val="3"/>
          <c:tx>
            <c:strRef>
              <c:f>'2.CO2-Sector'!$T$74</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19-38D7-4CAB-AFBF-446DCF49EBFC}"/>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B-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C-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D-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E-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F-38D7-4CAB-AFBF-446DCF49EBFC}"/>
                </c:ext>
              </c:extLst>
            </c:dLbl>
            <c:dLbl>
              <c:idx val="29"/>
              <c:layout>
                <c:manualLayout>
                  <c:x val="-2.1287622494186597E-2"/>
                  <c:y val="-2.0767444021183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D2-4B0A-B13C-850BE2A3D314}"/>
                </c:ext>
              </c:extLst>
            </c:dLbl>
            <c:dLbl>
              <c:idx val="30"/>
              <c:layout>
                <c:manualLayout>
                  <c:x val="2.4850988150469197E-2"/>
                  <c:y val="-6.0457912243068165E-2"/>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63-4A06-B1A4-7DBE4B359DF6}"/>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'2.CO2-Sector'!$AA$74:$BE$74</c:f>
              <c:numCache>
                <c:formatCode>#,##0_ </c:formatCode>
                <c:ptCount val="31"/>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216.84275329127169</c:v>
                </c:pt>
                <c:pt idx="22">
                  <c:v>217.73668489174946</c:v>
                </c:pt>
                <c:pt idx="23">
                  <c:v>214.84791333662378</c:v>
                </c:pt>
                <c:pt idx="24">
                  <c:v>209.89713073271031</c:v>
                </c:pt>
                <c:pt idx="25">
                  <c:v>208.63712677399468</c:v>
                </c:pt>
                <c:pt idx="26">
                  <c:v>206.84874279200304</c:v>
                </c:pt>
                <c:pt idx="27">
                  <c:v>205.04097771791268</c:v>
                </c:pt>
                <c:pt idx="28">
                  <c:v>202.77971301699401</c:v>
                </c:pt>
                <c:pt idx="29">
                  <c:v>198.34685061881237</c:v>
                </c:pt>
                <c:pt idx="30">
                  <c:v>177.42576103362552</c:v>
                </c:pt>
              </c:numCache>
            </c:numRef>
          </c:val>
          <c:smooth val="0"/>
          <c:extLst>
            <c:ext xmlns:c16="http://schemas.microsoft.com/office/drawing/2014/chart" uri="{C3380CC4-5D6E-409C-BE32-E72D297353CC}">
              <c16:uniqueId val="{00000020-38D7-4CAB-AFBF-446DCF49EBFC}"/>
            </c:ext>
          </c:extLst>
        </c:ser>
        <c:ser>
          <c:idx val="5"/>
          <c:order val="4"/>
          <c:tx>
            <c:strRef>
              <c:f>'2.CO2-Sector'!$T$75</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D7-4CAB-AFBF-446DCF49EBFC}"/>
                </c:ext>
              </c:extLst>
            </c:dLbl>
            <c:dLbl>
              <c:idx val="1"/>
              <c:delete val="1"/>
              <c:extLst>
                <c:ext xmlns:c15="http://schemas.microsoft.com/office/drawing/2012/chart" uri="{CE6537A1-D6FC-4f65-9D91-7224C49458BB}"/>
                <c:ext xmlns:c16="http://schemas.microsoft.com/office/drawing/2014/chart" uri="{C3380CC4-5D6E-409C-BE32-E72D297353CC}">
                  <c16:uniqueId val="{00000022-38D7-4CAB-AFBF-446DCF49EBFC}"/>
                </c:ext>
              </c:extLst>
            </c:dLbl>
            <c:dLbl>
              <c:idx val="2"/>
              <c:delete val="1"/>
              <c:extLst>
                <c:ext xmlns:c15="http://schemas.microsoft.com/office/drawing/2012/chart" uri="{CE6537A1-D6FC-4f65-9D91-7224C49458BB}"/>
                <c:ext xmlns:c16="http://schemas.microsoft.com/office/drawing/2014/chart" uri="{C3380CC4-5D6E-409C-BE32-E72D297353CC}">
                  <c16:uniqueId val="{00000023-38D7-4CAB-AFBF-446DCF49EBFC}"/>
                </c:ext>
              </c:extLst>
            </c:dLbl>
            <c:dLbl>
              <c:idx val="3"/>
              <c:delete val="1"/>
              <c:extLst>
                <c:ext xmlns:c15="http://schemas.microsoft.com/office/drawing/2012/chart" uri="{CE6537A1-D6FC-4f65-9D91-7224C49458BB}"/>
                <c:ext xmlns:c16="http://schemas.microsoft.com/office/drawing/2014/chart" uri="{C3380CC4-5D6E-409C-BE32-E72D297353CC}">
                  <c16:uniqueId val="{00000024-38D7-4CAB-AFBF-446DCF49EBFC}"/>
                </c:ext>
              </c:extLst>
            </c:dLbl>
            <c:dLbl>
              <c:idx val="4"/>
              <c:delete val="1"/>
              <c:extLst>
                <c:ext xmlns:c15="http://schemas.microsoft.com/office/drawing/2012/chart" uri="{CE6537A1-D6FC-4f65-9D91-7224C49458BB}"/>
                <c:ext xmlns:c16="http://schemas.microsoft.com/office/drawing/2014/chart" uri="{C3380CC4-5D6E-409C-BE32-E72D297353CC}">
                  <c16:uniqueId val="{00000025-38D7-4CAB-AFBF-446DCF49EBFC}"/>
                </c:ext>
              </c:extLst>
            </c:dLbl>
            <c:dLbl>
              <c:idx val="5"/>
              <c:delete val="1"/>
              <c:extLst>
                <c:ext xmlns:c15="http://schemas.microsoft.com/office/drawing/2012/chart" uri="{CE6537A1-D6FC-4f65-9D91-7224C49458BB}"/>
                <c:ext xmlns:c16="http://schemas.microsoft.com/office/drawing/2014/chart" uri="{C3380CC4-5D6E-409C-BE32-E72D297353CC}">
                  <c16:uniqueId val="{00000026-38D7-4CAB-AFBF-446DCF49EBFC}"/>
                </c:ext>
              </c:extLst>
            </c:dLbl>
            <c:dLbl>
              <c:idx val="6"/>
              <c:delete val="1"/>
              <c:extLst>
                <c:ext xmlns:c15="http://schemas.microsoft.com/office/drawing/2012/chart" uri="{CE6537A1-D6FC-4f65-9D91-7224C49458BB}"/>
                <c:ext xmlns:c16="http://schemas.microsoft.com/office/drawing/2014/chart" uri="{C3380CC4-5D6E-409C-BE32-E72D297353CC}">
                  <c16:uniqueId val="{00000027-38D7-4CAB-AFBF-446DCF49EBFC}"/>
                </c:ext>
              </c:extLst>
            </c:dLbl>
            <c:dLbl>
              <c:idx val="7"/>
              <c:delete val="1"/>
              <c:extLst>
                <c:ext xmlns:c15="http://schemas.microsoft.com/office/drawing/2012/chart" uri="{CE6537A1-D6FC-4f65-9D91-7224C49458BB}"/>
                <c:ext xmlns:c16="http://schemas.microsoft.com/office/drawing/2014/chart" uri="{C3380CC4-5D6E-409C-BE32-E72D297353CC}">
                  <c16:uniqueId val="{00000028-38D7-4CAB-AFBF-446DCF49EBFC}"/>
                </c:ext>
              </c:extLst>
            </c:dLbl>
            <c:dLbl>
              <c:idx val="8"/>
              <c:delete val="1"/>
              <c:extLst>
                <c:ext xmlns:c15="http://schemas.microsoft.com/office/drawing/2012/chart" uri="{CE6537A1-D6FC-4f65-9D91-7224C49458BB}"/>
                <c:ext xmlns:c16="http://schemas.microsoft.com/office/drawing/2014/chart" uri="{C3380CC4-5D6E-409C-BE32-E72D297353CC}">
                  <c16:uniqueId val="{00000029-38D7-4CAB-AFBF-446DCF49EBFC}"/>
                </c:ext>
              </c:extLst>
            </c:dLbl>
            <c:dLbl>
              <c:idx val="9"/>
              <c:delete val="1"/>
              <c:extLst>
                <c:ext xmlns:c15="http://schemas.microsoft.com/office/drawing/2012/chart" uri="{CE6537A1-D6FC-4f65-9D91-7224C49458BB}"/>
                <c:ext xmlns:c16="http://schemas.microsoft.com/office/drawing/2014/chart" uri="{C3380CC4-5D6E-409C-BE32-E72D297353CC}">
                  <c16:uniqueId val="{0000002A-38D7-4CAB-AFBF-446DCF49EBFC}"/>
                </c:ext>
              </c:extLst>
            </c:dLbl>
            <c:dLbl>
              <c:idx val="10"/>
              <c:delete val="1"/>
              <c:extLst>
                <c:ext xmlns:c15="http://schemas.microsoft.com/office/drawing/2012/chart" uri="{CE6537A1-D6FC-4f65-9D91-7224C49458BB}"/>
                <c:ext xmlns:c16="http://schemas.microsoft.com/office/drawing/2014/chart" uri="{C3380CC4-5D6E-409C-BE32-E72D297353CC}">
                  <c16:uniqueId val="{0000002B-38D7-4CAB-AFBF-446DCF49EBFC}"/>
                </c:ext>
              </c:extLst>
            </c:dLbl>
            <c:dLbl>
              <c:idx val="11"/>
              <c:delete val="1"/>
              <c:extLst>
                <c:ext xmlns:c15="http://schemas.microsoft.com/office/drawing/2012/chart" uri="{CE6537A1-D6FC-4f65-9D91-7224C49458BB}"/>
                <c:ext xmlns:c16="http://schemas.microsoft.com/office/drawing/2014/chart" uri="{C3380CC4-5D6E-409C-BE32-E72D297353CC}">
                  <c16:uniqueId val="{0000002C-38D7-4CAB-AFBF-446DCF49EBFC}"/>
                </c:ext>
              </c:extLst>
            </c:dLbl>
            <c:dLbl>
              <c:idx val="12"/>
              <c:delete val="1"/>
              <c:extLst>
                <c:ext xmlns:c15="http://schemas.microsoft.com/office/drawing/2012/chart" uri="{CE6537A1-D6FC-4f65-9D91-7224C49458BB}"/>
                <c:ext xmlns:c16="http://schemas.microsoft.com/office/drawing/2014/chart" uri="{C3380CC4-5D6E-409C-BE32-E72D297353CC}">
                  <c16:uniqueId val="{0000002D-38D7-4CAB-AFBF-446DCF49EBFC}"/>
                </c:ext>
              </c:extLst>
            </c:dLbl>
            <c:dLbl>
              <c:idx val="13"/>
              <c:delete val="1"/>
              <c:extLst>
                <c:ext xmlns:c15="http://schemas.microsoft.com/office/drawing/2012/chart" uri="{CE6537A1-D6FC-4f65-9D91-7224C49458BB}"/>
                <c:ext xmlns:c16="http://schemas.microsoft.com/office/drawing/2014/chart" uri="{C3380CC4-5D6E-409C-BE32-E72D297353CC}">
                  <c16:uniqueId val="{0000002E-38D7-4CAB-AFBF-446DCF49EBFC}"/>
                </c:ext>
              </c:extLst>
            </c:dLbl>
            <c:dLbl>
              <c:idx val="14"/>
              <c:delete val="1"/>
              <c:extLst>
                <c:ext xmlns:c15="http://schemas.microsoft.com/office/drawing/2012/chart" uri="{CE6537A1-D6FC-4f65-9D91-7224C49458BB}"/>
                <c:ext xmlns:c16="http://schemas.microsoft.com/office/drawing/2014/chart" uri="{C3380CC4-5D6E-409C-BE32-E72D297353CC}">
                  <c16:uniqueId val="{0000002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30-38D7-4CAB-AFBF-446DCF49EBFC}"/>
                </c:ext>
              </c:extLst>
            </c:dLbl>
            <c:dLbl>
              <c:idx val="16"/>
              <c:delete val="1"/>
              <c:extLst>
                <c:ext xmlns:c15="http://schemas.microsoft.com/office/drawing/2012/chart" uri="{CE6537A1-D6FC-4f65-9D91-7224C49458BB}"/>
                <c:ext xmlns:c16="http://schemas.microsoft.com/office/drawing/2014/chart" uri="{C3380CC4-5D6E-409C-BE32-E72D297353CC}">
                  <c16:uniqueId val="{00000031-38D7-4CAB-AFBF-446DCF49EBFC}"/>
                </c:ext>
              </c:extLst>
            </c:dLbl>
            <c:dLbl>
              <c:idx val="17"/>
              <c:delete val="1"/>
              <c:extLst>
                <c:ext xmlns:c15="http://schemas.microsoft.com/office/drawing/2012/chart" uri="{CE6537A1-D6FC-4f65-9D91-7224C49458BB}"/>
                <c:ext xmlns:c16="http://schemas.microsoft.com/office/drawing/2014/chart" uri="{C3380CC4-5D6E-409C-BE32-E72D297353CC}">
                  <c16:uniqueId val="{00000032-38D7-4CAB-AFBF-446DCF49EBFC}"/>
                </c:ext>
              </c:extLst>
            </c:dLbl>
            <c:dLbl>
              <c:idx val="18"/>
              <c:delete val="1"/>
              <c:extLst>
                <c:ext xmlns:c15="http://schemas.microsoft.com/office/drawing/2012/chart" uri="{CE6537A1-D6FC-4f65-9D91-7224C49458BB}"/>
                <c:ext xmlns:c16="http://schemas.microsoft.com/office/drawing/2014/chart" uri="{C3380CC4-5D6E-409C-BE32-E72D297353CC}">
                  <c16:uniqueId val="{00000033-38D7-4CAB-AFBF-446DCF49EBFC}"/>
                </c:ext>
              </c:extLst>
            </c:dLbl>
            <c:dLbl>
              <c:idx val="19"/>
              <c:delete val="1"/>
              <c:extLst>
                <c:ext xmlns:c15="http://schemas.microsoft.com/office/drawing/2012/chart" uri="{CE6537A1-D6FC-4f65-9D91-7224C49458BB}"/>
                <c:ext xmlns:c16="http://schemas.microsoft.com/office/drawing/2014/chart" uri="{C3380CC4-5D6E-409C-BE32-E72D297353CC}">
                  <c16:uniqueId val="{00000034-38D7-4CAB-AFBF-446DCF49EBFC}"/>
                </c:ext>
              </c:extLst>
            </c:dLbl>
            <c:dLbl>
              <c:idx val="20"/>
              <c:delete val="1"/>
              <c:extLst>
                <c:ext xmlns:c15="http://schemas.microsoft.com/office/drawing/2012/chart" uri="{CE6537A1-D6FC-4f65-9D91-7224C49458BB}"/>
                <c:ext xmlns:c16="http://schemas.microsoft.com/office/drawing/2014/chart" uri="{C3380CC4-5D6E-409C-BE32-E72D297353CC}">
                  <c16:uniqueId val="{00000035-38D7-4CAB-AFBF-446DCF49EBFC}"/>
                </c:ext>
              </c:extLst>
            </c:dLbl>
            <c:dLbl>
              <c:idx val="21"/>
              <c:delete val="1"/>
              <c:extLst>
                <c:ext xmlns:c15="http://schemas.microsoft.com/office/drawing/2012/chart" uri="{CE6537A1-D6FC-4f65-9D91-7224C49458BB}"/>
                <c:ext xmlns:c16="http://schemas.microsoft.com/office/drawing/2014/chart" uri="{C3380CC4-5D6E-409C-BE32-E72D297353CC}">
                  <c16:uniqueId val="{00000036-38D7-4CAB-AFBF-446DCF49EBFC}"/>
                </c:ext>
              </c:extLst>
            </c:dLbl>
            <c:dLbl>
              <c:idx val="22"/>
              <c:delete val="1"/>
              <c:extLst>
                <c:ext xmlns:c15="http://schemas.microsoft.com/office/drawing/2012/chart" uri="{CE6537A1-D6FC-4f65-9D91-7224C49458BB}"/>
                <c:ext xmlns:c16="http://schemas.microsoft.com/office/drawing/2014/chart" uri="{C3380CC4-5D6E-409C-BE32-E72D297353CC}">
                  <c16:uniqueId val="{00000037-38D7-4CAB-AFBF-446DCF49EBFC}"/>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3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3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3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3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3D-38D7-4CAB-AFBF-446DCF49EBFC}"/>
                </c:ext>
              </c:extLst>
            </c:dLbl>
            <c:dLbl>
              <c:idx val="29"/>
              <c:layout>
                <c:manualLayout>
                  <c:x val="-1.3304764058866464E-2"/>
                  <c:y val="-9.4397472823562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D2-4B0A-B13C-850BE2A3D314}"/>
                </c:ext>
              </c:extLst>
            </c:dLbl>
            <c:dLbl>
              <c:idx val="30"/>
              <c:layout>
                <c:manualLayout>
                  <c:x val="2.6887780565738151E-2"/>
                  <c:y val="-0.15327018471737677"/>
                </c:manualLayout>
              </c:layout>
              <c:numFmt formatCode="###&quot;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63-4A06-B1A4-7DBE4B359DF6}"/>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'2.CO2-Sector'!$AA$75:$BE$75</c:f>
              <c:numCache>
                <c:formatCode>#,##0.0_ </c:formatCode>
                <c:ptCount val="31"/>
                <c:pt idx="0">
                  <c:v>81.021562303552216</c:v>
                </c:pt>
                <c:pt idx="1">
                  <c:v>79.570688309552011</c:v>
                </c:pt>
                <c:pt idx="2">
                  <c:v>78.217640727621486</c:v>
                </c:pt>
                <c:pt idx="3">
                  <c:v>80.718973413412058</c:v>
                </c:pt>
                <c:pt idx="4">
                  <c:v>82.380703237059763</c:v>
                </c:pt>
                <c:pt idx="5">
                  <c:v>85.63975491811145</c:v>
                </c:pt>
                <c:pt idx="6">
                  <c:v>80.925933480305517</c:v>
                </c:pt>
                <c:pt idx="7">
                  <c:v>85.352162466595416</c:v>
                </c:pt>
                <c:pt idx="8">
                  <c:v>90.241013313465871</c:v>
                </c:pt>
                <c:pt idx="9">
                  <c:v>94.131013872844065</c:v>
                </c:pt>
                <c:pt idx="10">
                  <c:v>92.967192954715387</c:v>
                </c:pt>
                <c:pt idx="11">
                  <c:v>94.500930743491011</c:v>
                </c:pt>
                <c:pt idx="12">
                  <c:v>96.273495253799823</c:v>
                </c:pt>
                <c:pt idx="13">
                  <c:v>95.958619933713578</c:v>
                </c:pt>
                <c:pt idx="14" formatCode="#,##0_ ">
                  <c:v>101.18962706223171</c:v>
                </c:pt>
                <c:pt idx="15" formatCode="#,##0_ ">
                  <c:v>102.03772325188325</c:v>
                </c:pt>
                <c:pt idx="16" formatCode="#,##0_ ">
                  <c:v>99.59244014251702</c:v>
                </c:pt>
                <c:pt idx="17">
                  <c:v>90.11372921092169</c:v>
                </c:pt>
                <c:pt idx="18">
                  <c:v>95.289036705164662</c:v>
                </c:pt>
                <c:pt idx="19">
                  <c:v>91.865771941500753</c:v>
                </c:pt>
                <c:pt idx="20" formatCode="#,##0_ ">
                  <c:v>99.477537623764732</c:v>
                </c:pt>
                <c:pt idx="21" formatCode="#,##0_ ">
                  <c:v>101.95412222047406</c:v>
                </c:pt>
                <c:pt idx="22">
                  <c:v>96.647687905877589</c:v>
                </c:pt>
                <c:pt idx="23" formatCode="#,##0_ ">
                  <c:v>103.73878297810366</c:v>
                </c:pt>
                <c:pt idx="24">
                  <c:v>97.963427366346764</c:v>
                </c:pt>
                <c:pt idx="25">
                  <c:v>96.035988214780161</c:v>
                </c:pt>
                <c:pt idx="26">
                  <c:v>59.109780123139302</c:v>
                </c:pt>
                <c:pt idx="27">
                  <c:v>59.182369885470493</c:v>
                </c:pt>
                <c:pt idx="28">
                  <c:v>66.678532569682304</c:v>
                </c:pt>
                <c:pt idx="29">
                  <c:v>61.944634360346768</c:v>
                </c:pt>
                <c:pt idx="30">
                  <c:v>57.857336208815163</c:v>
                </c:pt>
              </c:numCache>
            </c:numRef>
          </c:val>
          <c:smooth val="0"/>
          <c:extLst>
            <c:ext xmlns:c16="http://schemas.microsoft.com/office/drawing/2014/chart" uri="{C3380CC4-5D6E-409C-BE32-E72D297353CC}">
              <c16:uniqueId val="{0000003E-38D7-4CAB-AFBF-446DCF49EBFC}"/>
            </c:ext>
          </c:extLst>
        </c:ser>
        <c:ser>
          <c:idx val="6"/>
          <c:order val="5"/>
          <c:tx>
            <c:strRef>
              <c:f>'2.CO2-Sector'!$T$76</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40-38D7-4CAB-AFBF-446DCF49EBFC}"/>
                </c:ext>
              </c:extLst>
            </c:dLbl>
            <c:dLbl>
              <c:idx val="23"/>
              <c:layout>
                <c:manualLayout>
                  <c:x val="1.3657021634388583E-2"/>
                  <c:y val="-2.6673474613424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2-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3-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4-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5-38D7-4CAB-AFBF-446DCF49EBFC}"/>
                </c:ext>
              </c:extLst>
            </c:dLbl>
            <c:dLbl>
              <c:idx val="29"/>
              <c:layout>
                <c:manualLayout>
                  <c:x val="-3.32619101471665E-2"/>
                  <c:y val="-8.1181826628263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D2-4B0A-B13C-850BE2A3D314}"/>
                </c:ext>
              </c:extLst>
            </c:dLbl>
            <c:dLbl>
              <c:idx val="30"/>
              <c:layout>
                <c:manualLayout>
                  <c:x val="2.2939500966551132E-2"/>
                  <c:y val="-7.740749358017035E-2"/>
                </c:manualLayout>
              </c:layout>
              <c:numFmt formatCode="###&quot;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63-4A06-B1A4-7DBE4B359DF6}"/>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'2.CO2-Sector'!$AA$76:$BE$76</c:f>
              <c:numCache>
                <c:formatCode>#,##0.0_ </c:formatCode>
                <c:ptCount val="31"/>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53.360723810031516</c:v>
                </c:pt>
                <c:pt idx="30">
                  <c:v>55.807020657113505</c:v>
                </c:pt>
              </c:numCache>
            </c:numRef>
          </c:val>
          <c:smooth val="0"/>
          <c:extLst>
            <c:ext xmlns:c16="http://schemas.microsoft.com/office/drawing/2014/chart" uri="{C3380CC4-5D6E-409C-BE32-E72D297353CC}">
              <c16:uniqueId val="{00000046-38D7-4CAB-AFBF-446DCF49EBFC}"/>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48-38D7-4CAB-AFBF-446DCF49EBFC}"/>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4A-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B-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C-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D-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E-38D7-4CAB-AFBF-446DCF49EBFC}"/>
                </c:ext>
              </c:extLst>
            </c:dLbl>
            <c:dLbl>
              <c:idx val="29"/>
              <c:layout>
                <c:manualLayout>
                  <c:x val="-3.5922862958939816E-2"/>
                  <c:y val="-5.8526433150608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D2-4B0A-B13C-850BE2A3D314}"/>
                </c:ext>
              </c:extLst>
            </c:dLbl>
            <c:dLbl>
              <c:idx val="30"/>
              <c:layout>
                <c:manualLayout>
                  <c:x val="2.2939500966551132E-2"/>
                  <c:y val="-3.4092086982556245E-2"/>
                </c:manualLayout>
              </c:layout>
              <c:numFmt formatCode="###&quot;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63-4A06-B1A4-7DBE4B359DF6}"/>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'2.CO2-Sector'!$AA$77:$BE$77</c:f>
              <c:numCache>
                <c:formatCode>#,##0.0_ </c:formatCode>
                <c:ptCount val="31"/>
                <c:pt idx="0">
                  <c:v>65.64502052343498</c:v>
                </c:pt>
                <c:pt idx="1">
                  <c:v>66.882681557986032</c:v>
                </c:pt>
                <c:pt idx="2">
                  <c:v>66.795002273478318</c:v>
                </c:pt>
                <c:pt idx="3">
                  <c:v>65.487730552855695</c:v>
                </c:pt>
                <c:pt idx="4">
                  <c:v>67.171368887803879</c:v>
                </c:pt>
                <c:pt idx="5">
                  <c:v>67.514062202758851</c:v>
                </c:pt>
                <c:pt idx="6">
                  <c:v>68.105413837848829</c:v>
                </c:pt>
                <c:pt idx="7">
                  <c:v>65.518912983466379</c:v>
                </c:pt>
                <c:pt idx="8">
                  <c:v>59.447124673832398</c:v>
                </c:pt>
                <c:pt idx="9">
                  <c:v>59.782099414586511</c:v>
                </c:pt>
                <c:pt idx="10">
                  <c:v>60.316184635125595</c:v>
                </c:pt>
                <c:pt idx="11">
                  <c:v>59.000326945340845</c:v>
                </c:pt>
                <c:pt idx="12">
                  <c:v>56.399259824235813</c:v>
                </c:pt>
                <c:pt idx="13">
                  <c:v>55.579159957675863</c:v>
                </c:pt>
                <c:pt idx="14">
                  <c:v>55.566558195161377</c:v>
                </c:pt>
                <c:pt idx="15">
                  <c:v>56.650290243206776</c:v>
                </c:pt>
                <c:pt idx="16">
                  <c:v>57.006135537938441</c:v>
                </c:pt>
                <c:pt idx="17">
                  <c:v>56.217386985066696</c:v>
                </c:pt>
                <c:pt idx="18">
                  <c:v>51.839417646776361</c:v>
                </c:pt>
                <c:pt idx="19">
                  <c:v>46.267980623906197</c:v>
                </c:pt>
                <c:pt idx="20">
                  <c:v>47.348305525719312</c:v>
                </c:pt>
                <c:pt idx="21">
                  <c:v>47.157153276635825</c:v>
                </c:pt>
                <c:pt idx="22">
                  <c:v>47.207768442428105</c:v>
                </c:pt>
                <c:pt idx="23">
                  <c:v>48.989365956979313</c:v>
                </c:pt>
                <c:pt idx="24">
                  <c:v>48.374960454040732</c:v>
                </c:pt>
                <c:pt idx="25">
                  <c:v>46.973816634314865</c:v>
                </c:pt>
                <c:pt idx="26">
                  <c:v>46.552011347830735</c:v>
                </c:pt>
                <c:pt idx="27">
                  <c:v>47.17502939296655</c:v>
                </c:pt>
                <c:pt idx="28">
                  <c:v>46.461398425893044</c:v>
                </c:pt>
                <c:pt idx="29">
                  <c:v>45.121466032867382</c:v>
                </c:pt>
                <c:pt idx="30">
                  <c:v>42.748428166441641</c:v>
                </c:pt>
              </c:numCache>
            </c:numRef>
          </c:val>
          <c:smooth val="0"/>
          <c:extLst>
            <c:ext xmlns:c16="http://schemas.microsoft.com/office/drawing/2014/chart" uri="{C3380CC4-5D6E-409C-BE32-E72D297353CC}">
              <c16:uniqueId val="{0000004F-38D7-4CAB-AFBF-446DCF49EBFC}"/>
            </c:ext>
          </c:extLst>
        </c:ser>
        <c:ser>
          <c:idx val="9"/>
          <c:order val="7"/>
          <c:tx>
            <c:strRef>
              <c:f>'2.CO2-Sector'!$T$78</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8D7-4CAB-AFBF-446DCF49EBFC}"/>
                </c:ext>
              </c:extLst>
            </c:dLbl>
            <c:dLbl>
              <c:idx val="23"/>
              <c:layout>
                <c:manualLayout>
                  <c:x val="-3.6136027653251551E-2"/>
                  <c:y val="2.074199023550444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8D7-4CAB-AFBF-446DCF49EBFC}"/>
                </c:ext>
              </c:extLst>
            </c:dLbl>
            <c:dLbl>
              <c:idx val="29"/>
              <c:layout>
                <c:manualLayout>
                  <c:x val="-2.7940004523619878E-2"/>
                  <c:y val="9.4397472823560813E-3"/>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A-4350-980F-2BB1D5AFE77A}"/>
                </c:ext>
              </c:extLst>
            </c:dLbl>
            <c:dLbl>
              <c:idx val="30"/>
              <c:layout>
                <c:manualLayout>
                  <c:x val="2.1057487978474839E-2"/>
                  <c:y val="-1.3810549809314021E-16"/>
                </c:manualLayout>
              </c:layout>
              <c:numFmt formatCode="###&quot;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63-4A06-B1A4-7DBE4B359DF6}"/>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'2.CO2-Sector'!$AA$78:$BE$78</c:f>
              <c:numCache>
                <c:formatCode>#,##0.0_ </c:formatCode>
                <c:ptCount val="31"/>
                <c:pt idx="0">
                  <c:v>23.732591800580142</c:v>
                </c:pt>
                <c:pt idx="1">
                  <c:v>23.90438984114553</c:v>
                </c:pt>
                <c:pt idx="2">
                  <c:v>25.732463211247815</c:v>
                </c:pt>
                <c:pt idx="3">
                  <c:v>24.823899677845468</c:v>
                </c:pt>
                <c:pt idx="4">
                  <c:v>28.441971514610234</c:v>
                </c:pt>
                <c:pt idx="5">
                  <c:v>28.970480529915488</c:v>
                </c:pt>
                <c:pt idx="6">
                  <c:v>29.415678131936314</c:v>
                </c:pt>
                <c:pt idx="7">
                  <c:v>31.025361099155358</c:v>
                </c:pt>
                <c:pt idx="8">
                  <c:v>31.203888493109815</c:v>
                </c:pt>
                <c:pt idx="9">
                  <c:v>31.100421863773349</c:v>
                </c:pt>
                <c:pt idx="10">
                  <c:v>32.505907136484929</c:v>
                </c:pt>
                <c:pt idx="11">
                  <c:v>32.186099689240834</c:v>
                </c:pt>
                <c:pt idx="12">
                  <c:v>32.54171004570847</c:v>
                </c:pt>
                <c:pt idx="13">
                  <c:v>33.417402394154792</c:v>
                </c:pt>
                <c:pt idx="14">
                  <c:v>32.740986115150534</c:v>
                </c:pt>
                <c:pt idx="15">
                  <c:v>32.055677574077642</c:v>
                </c:pt>
                <c:pt idx="16">
                  <c:v>30.52790683198149</c:v>
                </c:pt>
                <c:pt idx="17">
                  <c:v>31.122385048582466</c:v>
                </c:pt>
                <c:pt idx="18">
                  <c:v>32.331475214029659</c:v>
                </c:pt>
                <c:pt idx="19">
                  <c:v>28.721310805224523</c:v>
                </c:pt>
                <c:pt idx="20">
                  <c:v>29.463624376129395</c:v>
                </c:pt>
                <c:pt idx="21">
                  <c:v>28.705285464333944</c:v>
                </c:pt>
                <c:pt idx="22">
                  <c:v>30.381377588026332</c:v>
                </c:pt>
                <c:pt idx="23">
                  <c:v>29.902410866715467</c:v>
                </c:pt>
                <c:pt idx="24">
                  <c:v>29.162637040596803</c:v>
                </c:pt>
                <c:pt idx="25">
                  <c:v>29.596439313027453</c:v>
                </c:pt>
                <c:pt idx="26">
                  <c:v>29.77189189863368</c:v>
                </c:pt>
                <c:pt idx="27">
                  <c:v>30.106811749075398</c:v>
                </c:pt>
                <c:pt idx="28">
                  <c:v>30.793036026031498</c:v>
                </c:pt>
                <c:pt idx="29">
                  <c:v>31.317393615623384</c:v>
                </c:pt>
                <c:pt idx="30">
                  <c:v>31.085649151718602</c:v>
                </c:pt>
              </c:numCache>
            </c:numRef>
          </c:val>
          <c:smooth val="0"/>
          <c:extLst>
            <c:ext xmlns:c16="http://schemas.microsoft.com/office/drawing/2014/chart" uri="{C3380CC4-5D6E-409C-BE32-E72D297353CC}">
              <c16:uniqueId val="{00000054-38D7-4CAB-AFBF-446DCF49EBFC}"/>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8D7-4CAB-AFBF-446DCF49EBFC}"/>
                </c:ext>
              </c:extLst>
            </c:dLbl>
            <c:dLbl>
              <c:idx val="23"/>
              <c:layout>
                <c:manualLayout>
                  <c:x val="6.7435897064155714E-3"/>
                  <c:y val="-1.9036034965474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8D7-4CAB-AFBF-446DCF49EBFC}"/>
                </c:ext>
              </c:extLst>
            </c:dLbl>
            <c:dLbl>
              <c:idx val="29"/>
              <c:layout>
                <c:manualLayout>
                  <c:x val="-1.1955751794361215E-2"/>
                  <c:y val="-1.7060986315270223E-2"/>
                </c:manualLayout>
              </c:layout>
              <c:spPr>
                <a:noFill/>
                <a:ln>
                  <a:noFill/>
                </a:ln>
                <a:effectLst/>
              </c:spPr>
              <c:txPr>
                <a:bodyPr wrap="square" lIns="38100" tIns="19050" rIns="38100" bIns="19050" anchor="ctr">
                  <a:no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480126276360939E-2"/>
                      <c:h val="3.5598182629776189E-2"/>
                    </c:manualLayout>
                  </c15:layout>
                </c:ext>
                <c:ext xmlns:c16="http://schemas.microsoft.com/office/drawing/2014/chart" uri="{C3380CC4-5D6E-409C-BE32-E72D297353CC}">
                  <c16:uniqueId val="{0000000A-DDD2-4B0A-B13C-850BE2A3D314}"/>
                </c:ext>
              </c:extLst>
            </c:dLbl>
            <c:dLbl>
              <c:idx val="30"/>
              <c:layout>
                <c:manualLayout>
                  <c:x val="2.1057487978474839E-2"/>
                  <c:y val="4.1432128049891756E-2"/>
                </c:manualLayout>
              </c:layout>
              <c:numFmt formatCode="###&quot;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63-4A06-B1A4-7DBE4B359DF6}"/>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'2.CO2-Sector'!$AA$79:$BE$79</c:f>
              <c:numCache>
                <c:formatCode>#,##0.0_ </c:formatCode>
                <c:ptCount val="31"/>
                <c:pt idx="0">
                  <c:v>6.7383452828486474</c:v>
                </c:pt>
                <c:pt idx="1">
                  <c:v>6.5512239173979756</c:v>
                </c:pt>
                <c:pt idx="2">
                  <c:v>6.2521502512678548</c:v>
                </c:pt>
                <c:pt idx="3">
                  <c:v>6.0503122020006392</c:v>
                </c:pt>
                <c:pt idx="4">
                  <c:v>5.86211675793386</c:v>
                </c:pt>
                <c:pt idx="5">
                  <c:v>6.0511869025762808</c:v>
                </c:pt>
                <c:pt idx="6">
                  <c:v>6.1737445780073497</c:v>
                </c:pt>
                <c:pt idx="7">
                  <c:v>6.1298131030319523</c:v>
                </c:pt>
                <c:pt idx="8">
                  <c:v>5.6845878525846976</c:v>
                </c:pt>
                <c:pt idx="9">
                  <c:v>5.7128752762201387</c:v>
                </c:pt>
                <c:pt idx="10">
                  <c:v>5.778189997647198</c:v>
                </c:pt>
                <c:pt idx="11">
                  <c:v>5.2993081197761143</c:v>
                </c:pt>
                <c:pt idx="12">
                  <c:v>5.0298322453914714</c:v>
                </c:pt>
                <c:pt idx="13">
                  <c:v>4.8464634511223483</c:v>
                </c:pt>
                <c:pt idx="14">
                  <c:v>4.6859007293570247</c:v>
                </c:pt>
                <c:pt idx="15">
                  <c:v>4.6286180607102265</c:v>
                </c:pt>
                <c:pt idx="16">
                  <c:v>4.5625428047012511</c:v>
                </c:pt>
                <c:pt idx="17">
                  <c:v>4.5670691729483091</c:v>
                </c:pt>
                <c:pt idx="18">
                  <c:v>4.1406585076857194</c:v>
                </c:pt>
                <c:pt idx="19">
                  <c:v>3.7906724601492541</c:v>
                </c:pt>
                <c:pt idx="20">
                  <c:v>3.6813804293962238</c:v>
                </c:pt>
                <c:pt idx="21">
                  <c:v>3.5634837813145803</c:v>
                </c:pt>
                <c:pt idx="22">
                  <c:v>3.5761578291329963</c:v>
                </c:pt>
                <c:pt idx="23">
                  <c:v>3.5885563813426611</c:v>
                </c:pt>
                <c:pt idx="24">
                  <c:v>3.4847226331946781</c:v>
                </c:pt>
                <c:pt idx="25">
                  <c:v>3.3356796701912819</c:v>
                </c:pt>
                <c:pt idx="26">
                  <c:v>3.2636147993013376</c:v>
                </c:pt>
                <c:pt idx="27">
                  <c:v>3.1532554705598499</c:v>
                </c:pt>
                <c:pt idx="28">
                  <c:v>3.1250554598199098</c:v>
                </c:pt>
                <c:pt idx="29">
                  <c:v>3.0336478792937278</c:v>
                </c:pt>
                <c:pt idx="30">
                  <c:v>2.950309073699279</c:v>
                </c:pt>
              </c:numCache>
            </c:numRef>
          </c:val>
          <c:smooth val="0"/>
          <c:extLst>
            <c:ext xmlns:c16="http://schemas.microsoft.com/office/drawing/2014/chart" uri="{C3380CC4-5D6E-409C-BE32-E72D297353CC}">
              <c16:uniqueId val="{00000059-38D7-4CAB-AFBF-446DCF49EBFC}"/>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'2.CO2-Sector'!$T$82</c:f>
              <c:strCache>
                <c:ptCount val="1"/>
                <c:pt idx="0">
                  <c:v>■前年度比</c:v>
                </c:pt>
              </c:strCache>
            </c:strRef>
          </c:tx>
          <c:spPr>
            <a:ln>
              <a:noFill/>
            </a:ln>
          </c:spPr>
          <c:marker>
            <c:symbol val="none"/>
          </c:marker>
          <c:dLbls>
            <c:dLbl>
              <c:idx val="0"/>
              <c:layout>
                <c:manualLayout>
                  <c:x val="0.6786528291330447"/>
                  <c:y val="7.1604282050440841E-4"/>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38D7-4CAB-AFBF-446DCF49EBFC}"/>
                </c:ext>
              </c:extLst>
            </c:dLbl>
            <c:dLbl>
              <c:idx val="1"/>
              <c:layout>
                <c:manualLayout>
                  <c:x val="0.67121608042505532"/>
                  <c:y val="0.13154803991930147"/>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38D7-4CAB-AFBF-446DCF49EBFC}"/>
                </c:ext>
              </c:extLst>
            </c:dLbl>
            <c:dLbl>
              <c:idx val="2"/>
              <c:layout>
                <c:manualLayout>
                  <c:x val="0.63896817487161794"/>
                  <c:y val="0.20725000127918536"/>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38D7-4CAB-AFBF-446DCF49EBFC}"/>
                </c:ext>
              </c:extLst>
            </c:dLbl>
            <c:dLbl>
              <c:idx val="3"/>
              <c:layout>
                <c:manualLayout>
                  <c:x val="0.62714120484368885"/>
                  <c:y val="0.32568737254171698"/>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38D7-4CAB-AFBF-446DCF49EBFC}"/>
                </c:ext>
              </c:extLst>
            </c:dLbl>
            <c:dLbl>
              <c:idx val="4"/>
              <c:layout>
                <c:manualLayout>
                  <c:x val="0.60901504968042386"/>
                  <c:y val="0.52388240546879794"/>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38D7-4CAB-AFBF-446DCF49EBFC}"/>
                </c:ext>
              </c:extLst>
            </c:dLbl>
            <c:dLbl>
              <c:idx val="5"/>
              <c:layout>
                <c:manualLayout>
                  <c:x val="0.59277353103985508"/>
                  <c:y val="0.46964668962308748"/>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38D7-4CAB-AFBF-446DCF49EBFC}"/>
                </c:ext>
              </c:extLst>
            </c:dLbl>
            <c:dLbl>
              <c:idx val="6"/>
              <c:layout>
                <c:manualLayout>
                  <c:x val="0.57135155496062662"/>
                  <c:y val="0.58342586930962326"/>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929408653390355E-2"/>
                      <c:h val="3.1780683152052201E-2"/>
                    </c:manualLayout>
                  </c15:layout>
                  <c15:dlblFieldTable/>
                  <c15:showDataLabelsRange val="0"/>
                </c:ext>
                <c:ext xmlns:c16="http://schemas.microsoft.com/office/drawing/2014/chart" uri="{C3380CC4-5D6E-409C-BE32-E72D297353CC}">
                  <c16:uniqueId val="{00000060-38D7-4CAB-AFBF-446DCF49EBFC}"/>
                </c:ext>
              </c:extLst>
            </c:dLbl>
            <c:dLbl>
              <c:idx val="7"/>
              <c:layout>
                <c:manualLayout>
                  <c:x val="0.55782854268568305"/>
                  <c:y val="0.63163396246340875"/>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38D7-4CAB-AFBF-446DCF49EBFC}"/>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8D7-4CAB-AFBF-446DCF49EBFC}"/>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'2.CO2-Sector'!$BE$84:$BE$91</c:f>
              <c:numCache>
                <c:formatCode>#,##0.0%;[Red]\-#,##0.0%</c:formatCode>
                <c:ptCount val="8"/>
                <c:pt idx="0">
                  <c:v>-2.7983020452472696E-2</c:v>
                </c:pt>
                <c:pt idx="1">
                  <c:v>-9.4415837518467938E-2</c:v>
                </c:pt>
                <c:pt idx="2">
                  <c:v>-0.10547729656365201</c:v>
                </c:pt>
                <c:pt idx="3">
                  <c:v>-6.5983086246902523E-2</c:v>
                </c:pt>
                <c:pt idx="4">
                  <c:v>4.5844521445979725E-2</c:v>
                </c:pt>
                <c:pt idx="5">
                  <c:v>-5.259221552547011E-2</c:v>
                </c:pt>
                <c:pt idx="6">
                  <c:v>-7.3998643293601285E-3</c:v>
                </c:pt>
                <c:pt idx="7">
                  <c:v>-2.7471482818846815E-2</c:v>
                </c:pt>
              </c:numCache>
            </c:numRef>
          </c:val>
          <c:smooth val="0"/>
          <c:extLst>
            <c:ext xmlns:c16="http://schemas.microsoft.com/office/drawing/2014/chart" uri="{C3380CC4-5D6E-409C-BE32-E72D297353CC}">
              <c16:uniqueId val="{00000063-38D7-4CAB-AFBF-446DCF49EBFC}"/>
            </c:ext>
          </c:extLst>
        </c:ser>
        <c:ser>
          <c:idx val="10"/>
          <c:order val="10"/>
          <c:tx>
            <c:strRef>
              <c:f>'2.CO2-Sector'!$T$94</c:f>
              <c:strCache>
                <c:ptCount val="1"/>
                <c:pt idx="0">
                  <c:v>■2013年度比</c:v>
                </c:pt>
              </c:strCache>
            </c:strRef>
          </c:tx>
          <c:spPr>
            <a:ln>
              <a:noFill/>
            </a:ln>
          </c:spPr>
          <c:marker>
            <c:symbol val="none"/>
          </c:marker>
          <c:dLbls>
            <c:dLbl>
              <c:idx val="0"/>
              <c:layout>
                <c:manualLayout>
                  <c:x val="0.67074995397387627"/>
                  <c:y val="-0.23821652063386198"/>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38D7-4CAB-AFBF-446DCF49EBFC}"/>
                </c:ext>
              </c:extLst>
            </c:dLbl>
            <c:dLbl>
              <c:idx val="1"/>
              <c:layout>
                <c:manualLayout>
                  <c:x val="0.66221814485352581"/>
                  <c:y val="-6.6181917709948607E-2"/>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44406632502845E-2"/>
                      <c:h val="3.2431461606325623E-2"/>
                    </c:manualLayout>
                  </c15:layout>
                  <c15:dlblFieldTable/>
                  <c15:showDataLabelsRange val="0"/>
                </c:ext>
                <c:ext xmlns:c16="http://schemas.microsoft.com/office/drawing/2014/chart" uri="{C3380CC4-5D6E-409C-BE32-E72D297353CC}">
                  <c16:uniqueId val="{00000065-38D7-4CAB-AFBF-446DCF49EBFC}"/>
                </c:ext>
              </c:extLst>
            </c:dLbl>
            <c:dLbl>
              <c:idx val="2"/>
              <c:layout>
                <c:manualLayout>
                  <c:x val="0.63884394851852022"/>
                  <c:y val="9.1940018546682892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38D7-4CAB-AFBF-446DCF49EBFC}"/>
                </c:ext>
              </c:extLst>
            </c:dLbl>
            <c:dLbl>
              <c:idx val="3"/>
              <c:layout>
                <c:manualLayout>
                  <c:x val="0.61789510427047034"/>
                  <c:y val="-0.16611928798643485"/>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192463337108978E-2"/>
                      <c:h val="4.5870863310974411E-2"/>
                    </c:manualLayout>
                  </c15:layout>
                  <c15:dlblFieldTable/>
                  <c15:showDataLabelsRange val="0"/>
                </c:ext>
                <c:ext xmlns:c16="http://schemas.microsoft.com/office/drawing/2014/chart" uri="{C3380CC4-5D6E-409C-BE32-E72D297353CC}">
                  <c16:uniqueId val="{00000067-38D7-4CAB-AFBF-446DCF49EBFC}"/>
                </c:ext>
              </c:extLst>
            </c:dLbl>
            <c:dLbl>
              <c:idx val="4"/>
              <c:layout>
                <c:manualLayout>
                  <c:x val="0.60523035100703815"/>
                  <c:y val="0.35329428596334939"/>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38D7-4CAB-AFBF-446DCF49EBFC}"/>
                </c:ext>
              </c:extLst>
            </c:dLbl>
            <c:dLbl>
              <c:idx val="5"/>
              <c:layout>
                <c:manualLayout>
                  <c:x val="0.58136388191348232"/>
                  <c:y val="0.35862078069536008"/>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65807831063785E-2"/>
                      <c:h val="3.2414027356742321E-2"/>
                    </c:manualLayout>
                  </c15:layout>
                  <c15:dlblFieldTable/>
                  <c15:showDataLabelsRange val="0"/>
                </c:ext>
                <c:ext xmlns:c16="http://schemas.microsoft.com/office/drawing/2014/chart" uri="{C3380CC4-5D6E-409C-BE32-E72D297353CC}">
                  <c16:uniqueId val="{00000069-38D7-4CAB-AFBF-446DCF49EBFC}"/>
                </c:ext>
              </c:extLst>
            </c:dLbl>
            <c:dLbl>
              <c:idx val="6"/>
              <c:layout>
                <c:manualLayout>
                  <c:x val="0.56588666144905209"/>
                  <c:y val="0.61520674370117456"/>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20927080049E-2"/>
                      <c:h val="2.927315711715665E-2"/>
                    </c:manualLayout>
                  </c15:layout>
                  <c15:dlblFieldTable/>
                  <c15:showDataLabelsRange val="0"/>
                </c:ext>
                <c:ext xmlns:c16="http://schemas.microsoft.com/office/drawing/2014/chart" uri="{C3380CC4-5D6E-409C-BE32-E72D297353CC}">
                  <c16:uniqueId val="{0000006A-38D7-4CAB-AFBF-446DCF49EBFC}"/>
                </c:ext>
              </c:extLst>
            </c:dLbl>
            <c:dLbl>
              <c:idx val="7"/>
              <c:layout>
                <c:manualLayout>
                  <c:x val="0.55353208838092693"/>
                  <c:y val="0.41782055435975674"/>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38D7-4CAB-AFBF-446DCF49EBFC}"/>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38D7-4CAB-AFBF-446DCF49EBFC}"/>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'2.CO2-Sector'!$BE$96:$BE$103</c:f>
              <c:numCache>
                <c:formatCode>#,##0.0%;[Red]\-#,##0.0%</c:formatCode>
                <c:ptCount val="8"/>
                <c:pt idx="0">
                  <c:v>-0.19764491622886604</c:v>
                </c:pt>
                <c:pt idx="1">
                  <c:v>-0.23064340589167975</c:v>
                </c:pt>
                <c:pt idx="2">
                  <c:v>-0.174179733569789</c:v>
                </c:pt>
                <c:pt idx="3">
                  <c:v>-0.4422786295745611</c:v>
                </c:pt>
                <c:pt idx="4">
                  <c:v>-7.4806168560120789E-2</c:v>
                </c:pt>
                <c:pt idx="5">
                  <c:v>-0.12739372450785003</c:v>
                </c:pt>
                <c:pt idx="6">
                  <c:v>3.9569996221281434E-2</c:v>
                </c:pt>
                <c:pt idx="7">
                  <c:v>-0.17785628531899544</c:v>
                </c:pt>
              </c:numCache>
            </c:numRef>
          </c:val>
          <c:smooth val="0"/>
          <c:extLst>
            <c:ext xmlns:c16="http://schemas.microsoft.com/office/drawing/2014/chart" uri="{C3380CC4-5D6E-409C-BE32-E72D297353CC}">
              <c16:uniqueId val="{0000006D-38D7-4CAB-AFBF-446DCF49EBFC}"/>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（電気・熱配分後）の推移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2020</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22693292004993432"/>
          <c:y val="2.5576751905735211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815-4E68-9FD0-039C897DAEB1}"/>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5-4E68-9FD0-039C897DAEB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5-4E68-9FD0-039C897DAEB1}"/>
                </c:ext>
              </c:extLst>
            </c:dLbl>
            <c:dLbl>
              <c:idx val="23"/>
              <c:delete val="1"/>
              <c:extLst>
                <c:ext xmlns:c15="http://schemas.microsoft.com/office/drawing/2012/chart" uri="{CE6537A1-D6FC-4f65-9D91-7224C49458BB}"/>
                <c:ext xmlns:c16="http://schemas.microsoft.com/office/drawing/2014/chart" uri="{C3380CC4-5D6E-409C-BE32-E72D297353CC}">
                  <c16:uniqueId val="{00000004-C815-4E68-9FD0-039C897DAEB1}"/>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5-4E68-9FD0-039C897DAEB1}"/>
                </c:ext>
              </c:extLst>
            </c:dLbl>
            <c:numFmt formatCode="#,##0_);[Red]\(#,##0\)" sourceLinked="0"/>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val>
          <c:smooth val="0"/>
          <c:extLst>
            <c:ext xmlns:c16="http://schemas.microsoft.com/office/drawing/2014/chart" uri="{C3380CC4-5D6E-409C-BE32-E72D297353CC}">
              <c16:uniqueId val="{00000006-C815-4E68-9FD0-039C897DAEB1}"/>
            </c:ext>
          </c:extLst>
        </c:ser>
        <c:ser>
          <c:idx val="2"/>
          <c:order val="1"/>
          <c:tx>
            <c:strRef>
              <c:f>'3.Allocated_CO2-Sector'!$T$143</c:f>
              <c:strCache>
                <c:ptCount val="1"/>
                <c:pt idx="0">
                  <c:v>エネルギー転換部門
（電気熱配分統計誤差除く）</c:v>
                </c:pt>
              </c:strCache>
            </c:strRef>
          </c:tx>
          <c:spPr>
            <a:ln w="19050">
              <a:solidFill>
                <a:srgbClr val="4572A7"/>
              </a:solidFill>
            </a:ln>
          </c:spPr>
          <c:marker>
            <c:symbol val="diamond"/>
            <c:size val="5"/>
            <c:spPr>
              <a:solidFill>
                <a:srgbClr val="4572A7"/>
              </a:solidFill>
              <a:ln>
                <a:solidFill>
                  <a:srgbClr val="416FA6"/>
                </a:solidFill>
              </a:ln>
            </c:spPr>
          </c:marker>
          <c:dLbls>
            <c:dLbl>
              <c:idx val="0"/>
              <c:layout>
                <c:manualLayout>
                  <c:x val="-1.2371575834672171E-2"/>
                  <c:y val="1.1705169362151177E-2"/>
                </c:manualLayout>
              </c:layout>
              <c:numFmt formatCode="#,##0_);[Red]\(#,##0\)" sourceLinked="0"/>
              <c:spPr>
                <a:noFill/>
                <a:ln>
                  <a:noFill/>
                </a:ln>
                <a:effectLst/>
              </c:spPr>
              <c:txPr>
                <a:bodyPr wrap="square" lIns="38100" tIns="19050" rIns="38100" bIns="19050" anchor="ctr">
                  <a:no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2.5408150786093348E-2"/>
                      <c:h val="2.5441680245605724E-2"/>
                    </c:manualLayout>
                  </c15:layout>
                </c:ext>
                <c:ext xmlns:c16="http://schemas.microsoft.com/office/drawing/2014/chart" uri="{C3380CC4-5D6E-409C-BE32-E72D297353CC}">
                  <c16:uniqueId val="{00000007-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08-C815-4E68-9FD0-039C897DAEB1}"/>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0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0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0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0D-C815-4E68-9FD0-039C897DAEB1}"/>
                </c:ext>
              </c:extLst>
            </c:dLbl>
            <c:dLbl>
              <c:idx val="29"/>
              <c:layout>
                <c:manualLayout>
                  <c:x val="-1.4587630044753847E-2"/>
                  <c:y val="-2.2809761500295598E-2"/>
                </c:manualLayout>
              </c:layout>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9E-44E0-A260-039167894E33}"/>
                </c:ext>
              </c:extLst>
            </c:dLbl>
            <c:dLbl>
              <c:idx val="30"/>
              <c:layout>
                <c:manualLayout>
                  <c:x val="1.5101918797357049E-2"/>
                  <c:y val="-3.5446226870355049E-2"/>
                </c:manualLayout>
              </c:layout>
              <c:tx>
                <c:rich>
                  <a:bodyPr wrap="square" lIns="38100" tIns="19050" rIns="38100" bIns="19050" anchor="ctr">
                    <a:spAutoFit/>
                  </a:bodyPr>
                  <a:lstStyle/>
                  <a:p>
                    <a:pPr>
                      <a:defRPr baseline="0">
                        <a:solidFill>
                          <a:srgbClr val="4572A7"/>
                        </a:solidFill>
                      </a:defRPr>
                    </a:pPr>
                    <a:fld id="{C2C622D0-9826-4EFA-B7A4-D312B5658A5E}" type="VALUE">
                      <a:rPr lang="ja-JP" altLang="en-US" sz="1200" baseline="0"/>
                      <a:pPr>
                        <a:defRPr baseline="0">
                          <a:solidFill>
                            <a:srgbClr val="4572A7"/>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90F-4E9A-9A26-C06E674C5B3F}"/>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'3.Allocated_CO2-Sector'!$AA$143:$BE$143</c:f>
              <c:numCache>
                <c:formatCode>#,##0.0_ </c:formatCode>
                <c:ptCount val="31"/>
                <c:pt idx="0">
                  <c:v>96.219453145638141</c:v>
                </c:pt>
                <c:pt idx="1">
                  <c:v>95.407916797497606</c:v>
                </c:pt>
                <c:pt idx="2">
                  <c:v>94.327088152004706</c:v>
                </c:pt>
                <c:pt idx="3">
                  <c:v>94.434681949981893</c:v>
                </c:pt>
                <c:pt idx="4">
                  <c:v>94.57263840342398</c:v>
                </c:pt>
                <c:pt idx="5">
                  <c:v>93.224084648519153</c:v>
                </c:pt>
                <c:pt idx="6">
                  <c:v>93.517885270226657</c:v>
                </c:pt>
                <c:pt idx="7">
                  <c:v>95.885575031192502</c:v>
                </c:pt>
                <c:pt idx="8">
                  <c:v>91.592348013764351</c:v>
                </c:pt>
                <c:pt idx="9">
                  <c:v>95.231087237238967</c:v>
                </c:pt>
                <c:pt idx="10">
                  <c:v>95.275267029916193</c:v>
                </c:pt>
                <c:pt idx="11">
                  <c:v>93.032656881849448</c:v>
                </c:pt>
                <c:pt idx="12">
                  <c:v>95.529564217195784</c:v>
                </c:pt>
                <c:pt idx="13">
                  <c:v>96.842621817564648</c:v>
                </c:pt>
                <c:pt idx="14">
                  <c:v>96.955686351584419</c:v>
                </c:pt>
                <c:pt idx="15" formatCode="#,##0_ ">
                  <c:v>102.41702027536176</c:v>
                </c:pt>
                <c:pt idx="16" formatCode="#,##0_ ">
                  <c:v>100.66227042522027</c:v>
                </c:pt>
                <c:pt idx="17" formatCode="#,##0_ ">
                  <c:v>105.62673962716549</c:v>
                </c:pt>
                <c:pt idx="18" formatCode="#,##0_ ">
                  <c:v>103.49762207195504</c:v>
                </c:pt>
                <c:pt idx="19" formatCode="#,##0_ ">
                  <c:v>100.71204347175036</c:v>
                </c:pt>
                <c:pt idx="20" formatCode="#,##0_ ">
                  <c:v>104.0844778131696</c:v>
                </c:pt>
                <c:pt idx="21" formatCode="#,##0_ ">
                  <c:v>105.13875721347567</c:v>
                </c:pt>
                <c:pt idx="22" formatCode="#,##0_ ">
                  <c:v>107.04424332447292</c:v>
                </c:pt>
                <c:pt idx="23" formatCode="#,##0_ ">
                  <c:v>106.17948404131084</c:v>
                </c:pt>
                <c:pt idx="24">
                  <c:v>99.69095673423665</c:v>
                </c:pt>
                <c:pt idx="25">
                  <c:v>96.88291884552882</c:v>
                </c:pt>
                <c:pt idx="26" formatCode="#,##0_ ">
                  <c:v>101.51826541963266</c:v>
                </c:pt>
                <c:pt idx="27">
                  <c:v>95.793331715781619</c:v>
                </c:pt>
                <c:pt idx="28">
                  <c:v>94.488808030812748</c:v>
                </c:pt>
                <c:pt idx="29">
                  <c:v>89.600720824069938</c:v>
                </c:pt>
                <c:pt idx="30">
                  <c:v>82.06401944654516</c:v>
                </c:pt>
              </c:numCache>
            </c:numRef>
          </c:val>
          <c:smooth val="0"/>
          <c:extLst>
            <c:ext xmlns:c16="http://schemas.microsoft.com/office/drawing/2014/chart" uri="{C3380CC4-5D6E-409C-BE32-E72D297353CC}">
              <c16:uniqueId val="{0000000E-C815-4E68-9FD0-039C897DAEB1}"/>
            </c:ext>
          </c:extLst>
        </c:ser>
        <c:ser>
          <c:idx val="3"/>
          <c:order val="2"/>
          <c:tx>
            <c:strRef>
              <c:f>'3.Allocated_CO2-Sector'!$T$144</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7.9194684188135592E-3"/>
                  <c:y val="-2.6876514308972962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10-C815-4E68-9FD0-039C897DAEB1}"/>
                </c:ext>
              </c:extLst>
            </c:dLbl>
            <c:dLbl>
              <c:idx val="23"/>
              <c:layout>
                <c:manualLayout>
                  <c:x val="-2.1616168842041313E-2"/>
                  <c:y val="-1.7103049500216648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2-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3-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4-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5-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6-C815-4E68-9FD0-039C897DAEB1}"/>
                </c:ext>
              </c:extLst>
            </c:dLbl>
            <c:dLbl>
              <c:idx val="29"/>
              <c:layout>
                <c:manualLayout>
                  <c:x val="-1.3288516503500523E-2"/>
                  <c:y val="-2.4681251577148421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9E-44E0-A260-039167894E33}"/>
                </c:ext>
              </c:extLst>
            </c:dLbl>
            <c:dLbl>
              <c:idx val="30"/>
              <c:layout>
                <c:manualLayout>
                  <c:x val="9.6800122923446641E-3"/>
                  <c:y val="-3.1915727999274238E-2"/>
                </c:manualLayout>
              </c:layout>
              <c:numFmt formatCode="###&quot;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0F-4E9A-9A26-C06E674C5B3F}"/>
                </c:ext>
              </c:extLst>
            </c:dLbl>
            <c:numFmt formatCode="###&quot;百万トン&quot;" sourceLinked="0"/>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A8423F"/>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'3.Allocated_CO2-Sector'!$AA$144:$BE$144</c:f>
              <c:numCache>
                <c:formatCode>#,##0_ </c:formatCode>
                <c:ptCount val="31"/>
                <c:pt idx="0">
                  <c:v>503.37391805589766</c:v>
                </c:pt>
                <c:pt idx="1">
                  <c:v>496.18247634968594</c:v>
                </c:pt>
                <c:pt idx="2">
                  <c:v>488.20731347675701</c:v>
                </c:pt>
                <c:pt idx="3">
                  <c:v>475.44871692530415</c:v>
                </c:pt>
                <c:pt idx="4">
                  <c:v>492.382345559275</c:v>
                </c:pt>
                <c:pt idx="5">
                  <c:v>489.25660327927852</c:v>
                </c:pt>
                <c:pt idx="6">
                  <c:v>494.16489819797653</c:v>
                </c:pt>
                <c:pt idx="7">
                  <c:v>484.72159939013102</c:v>
                </c:pt>
                <c:pt idx="8">
                  <c:v>454.1454544687968</c:v>
                </c:pt>
                <c:pt idx="9">
                  <c:v>464.60134756698716</c:v>
                </c:pt>
                <c:pt idx="10">
                  <c:v>477.36682479219849</c:v>
                </c:pt>
                <c:pt idx="11">
                  <c:v>465.76511746308529</c:v>
                </c:pt>
                <c:pt idx="12">
                  <c:v>473.29407832522099</c:v>
                </c:pt>
                <c:pt idx="13">
                  <c:v>474.9474081026525</c:v>
                </c:pt>
                <c:pt idx="14">
                  <c:v>471.1937646038171</c:v>
                </c:pt>
                <c:pt idx="15">
                  <c:v>467.43953746341879</c:v>
                </c:pt>
                <c:pt idx="16">
                  <c:v>461.42489961113563</c:v>
                </c:pt>
                <c:pt idx="17">
                  <c:v>472.88982229567074</c:v>
                </c:pt>
                <c:pt idx="18">
                  <c:v>428.76169501054886</c:v>
                </c:pt>
                <c:pt idx="19">
                  <c:v>403.52483748635302</c:v>
                </c:pt>
                <c:pt idx="20">
                  <c:v>430.98192719063076</c:v>
                </c:pt>
                <c:pt idx="21">
                  <c:v>445.68203696640995</c:v>
                </c:pt>
                <c:pt idx="22">
                  <c:v>457.26189417892755</c:v>
                </c:pt>
                <c:pt idx="23">
                  <c:v>463.60907339070934</c:v>
                </c:pt>
                <c:pt idx="24">
                  <c:v>447.10547972978202</c:v>
                </c:pt>
                <c:pt idx="25">
                  <c:v>430.41016621729091</c:v>
                </c:pt>
                <c:pt idx="26">
                  <c:v>418.43870659331583</c:v>
                </c:pt>
                <c:pt idx="27">
                  <c:v>412.24897415622718</c:v>
                </c:pt>
                <c:pt idx="28">
                  <c:v>400.94177789480204</c:v>
                </c:pt>
                <c:pt idx="29">
                  <c:v>386.71514611119835</c:v>
                </c:pt>
                <c:pt idx="30">
                  <c:v>355.53422949051998</c:v>
                </c:pt>
              </c:numCache>
            </c:numRef>
          </c:val>
          <c:smooth val="0"/>
          <c:extLst>
            <c:ext xmlns:c16="http://schemas.microsoft.com/office/drawing/2014/chart" uri="{C3380CC4-5D6E-409C-BE32-E72D297353CC}">
              <c16:uniqueId val="{00000017-C815-4E68-9FD0-039C897DAEB1}"/>
            </c:ext>
          </c:extLst>
        </c:ser>
        <c:ser>
          <c:idx val="4"/>
          <c:order val="3"/>
          <c:tx>
            <c:strRef>
              <c:f>'3.Allocated_CO2-Sector'!$T$145</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19-C815-4E68-9FD0-039C897DAEB1}"/>
                </c:ext>
              </c:extLst>
            </c:dLbl>
            <c:dLbl>
              <c:idx val="23"/>
              <c:layout>
                <c:manualLayout>
                  <c:x val="1.6171854502959576E-2"/>
                  <c:y val="-2.2850088967904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B-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C-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D-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E-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F-C815-4E68-9FD0-039C897DAEB1}"/>
                </c:ext>
              </c:extLst>
            </c:dLbl>
            <c:dLbl>
              <c:idx val="29"/>
              <c:layout>
                <c:manualLayout>
                  <c:x val="-3.0563587958051076E-2"/>
                  <c:y val="-6.83480812905648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9E-44E0-A260-039167894E33}"/>
                </c:ext>
              </c:extLst>
            </c:dLbl>
            <c:dLbl>
              <c:idx val="30"/>
              <c:layout>
                <c:manualLayout>
                  <c:x val="6.4670693733517443E-3"/>
                  <c:y val="-6.9737516996745824E-2"/>
                </c:manualLayout>
              </c:layout>
              <c:numFmt formatCode="###&quot;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0F-4E9A-9A26-C06E674C5B3F}"/>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'3.Allocated_CO2-Sector'!$AA$145:$BE$145</c:f>
              <c:numCache>
                <c:formatCode>#,##0_ </c:formatCode>
                <c:ptCount val="31"/>
                <c:pt idx="0">
                  <c:v>208.42846404010098</c:v>
                </c:pt>
                <c:pt idx="1">
                  <c:v>220.42631789148814</c:v>
                </c:pt>
                <c:pt idx="2">
                  <c:v>227.05327518602545</c:v>
                </c:pt>
                <c:pt idx="3">
                  <c:v>230.460238716855</c:v>
                </c:pt>
                <c:pt idx="4">
                  <c:v>240.15404103971412</c:v>
                </c:pt>
                <c:pt idx="5">
                  <c:v>249.21932303934324</c:v>
                </c:pt>
                <c:pt idx="6">
                  <c:v>255.82924779154601</c:v>
                </c:pt>
                <c:pt idx="7">
                  <c:v>257.308179240713</c:v>
                </c:pt>
                <c:pt idx="8">
                  <c:v>255.05104911078797</c:v>
                </c:pt>
                <c:pt idx="9">
                  <c:v>259.40580203285964</c:v>
                </c:pt>
                <c:pt idx="10">
                  <c:v>258.75569324814268</c:v>
                </c:pt>
                <c:pt idx="11">
                  <c:v>262.83400705027458</c:v>
                </c:pt>
                <c:pt idx="12">
                  <c:v>259.60933501764367</c:v>
                </c:pt>
                <c:pt idx="13">
                  <c:v>255.967357194447</c:v>
                </c:pt>
                <c:pt idx="14">
                  <c:v>249.83484828803114</c:v>
                </c:pt>
                <c:pt idx="15">
                  <c:v>244.44928058600971</c:v>
                </c:pt>
                <c:pt idx="16">
                  <c:v>241.47322685041132</c:v>
                </c:pt>
                <c:pt idx="17">
                  <c:v>239.40054005790643</c:v>
                </c:pt>
                <c:pt idx="18">
                  <c:v>231.65532222555811</c:v>
                </c:pt>
                <c:pt idx="19">
                  <c:v>228.01286998305667</c:v>
                </c:pt>
                <c:pt idx="20">
                  <c:v>228.77796611340727</c:v>
                </c:pt>
                <c:pt idx="21">
                  <c:v>225.17685502513797</c:v>
                </c:pt>
                <c:pt idx="22">
                  <c:v>226.97095978147385</c:v>
                </c:pt>
                <c:pt idx="23">
                  <c:v>224.24371433606419</c:v>
                </c:pt>
                <c:pt idx="24">
                  <c:v>218.89723226063393</c:v>
                </c:pt>
                <c:pt idx="25">
                  <c:v>217.41890227585489</c:v>
                </c:pt>
                <c:pt idx="26">
                  <c:v>215.4049743339028</c:v>
                </c:pt>
                <c:pt idx="27">
                  <c:v>213.26874823743134</c:v>
                </c:pt>
                <c:pt idx="28">
                  <c:v>210.39396041242009</c:v>
                </c:pt>
                <c:pt idx="29">
                  <c:v>205.7284907670178</c:v>
                </c:pt>
                <c:pt idx="30">
                  <c:v>184.77296391305165</c:v>
                </c:pt>
              </c:numCache>
            </c:numRef>
          </c:val>
          <c:smooth val="0"/>
          <c:extLst>
            <c:ext xmlns:c16="http://schemas.microsoft.com/office/drawing/2014/chart" uri="{C3380CC4-5D6E-409C-BE32-E72D297353CC}">
              <c16:uniqueId val="{00000020-C815-4E68-9FD0-039C897DAEB1}"/>
            </c:ext>
          </c:extLst>
        </c:ser>
        <c:ser>
          <c:idx val="5"/>
          <c:order val="4"/>
          <c:tx>
            <c:strRef>
              <c:f>'3.Allocated_CO2-Sector'!$T$146</c:f>
              <c:strCache>
                <c:ptCount val="1"/>
                <c:pt idx="0">
                  <c:v>業務他部門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22-C815-4E68-9FD0-039C897DAEB1}"/>
                </c:ext>
              </c:extLst>
            </c:dLbl>
            <c:dLbl>
              <c:idx val="2"/>
              <c:delete val="1"/>
              <c:extLst>
                <c:ext xmlns:c15="http://schemas.microsoft.com/office/drawing/2012/chart" uri="{CE6537A1-D6FC-4f65-9D91-7224C49458BB}"/>
                <c:ext xmlns:c16="http://schemas.microsoft.com/office/drawing/2014/chart" uri="{C3380CC4-5D6E-409C-BE32-E72D297353CC}">
                  <c16:uniqueId val="{00000023-C815-4E68-9FD0-039C897DAEB1}"/>
                </c:ext>
              </c:extLst>
            </c:dLbl>
            <c:dLbl>
              <c:idx val="3"/>
              <c:delete val="1"/>
              <c:extLst>
                <c:ext xmlns:c15="http://schemas.microsoft.com/office/drawing/2012/chart" uri="{CE6537A1-D6FC-4f65-9D91-7224C49458BB}"/>
                <c:ext xmlns:c16="http://schemas.microsoft.com/office/drawing/2014/chart" uri="{C3380CC4-5D6E-409C-BE32-E72D297353CC}">
                  <c16:uniqueId val="{00000024-C815-4E68-9FD0-039C897DAEB1}"/>
                </c:ext>
              </c:extLst>
            </c:dLbl>
            <c:dLbl>
              <c:idx val="4"/>
              <c:delete val="1"/>
              <c:extLst>
                <c:ext xmlns:c15="http://schemas.microsoft.com/office/drawing/2012/chart" uri="{CE6537A1-D6FC-4f65-9D91-7224C49458BB}"/>
                <c:ext xmlns:c16="http://schemas.microsoft.com/office/drawing/2014/chart" uri="{C3380CC4-5D6E-409C-BE32-E72D297353CC}">
                  <c16:uniqueId val="{00000025-C815-4E68-9FD0-039C897DAEB1}"/>
                </c:ext>
              </c:extLst>
            </c:dLbl>
            <c:dLbl>
              <c:idx val="5"/>
              <c:delete val="1"/>
              <c:extLst>
                <c:ext xmlns:c15="http://schemas.microsoft.com/office/drawing/2012/chart" uri="{CE6537A1-D6FC-4f65-9D91-7224C49458BB}"/>
                <c:ext xmlns:c16="http://schemas.microsoft.com/office/drawing/2014/chart" uri="{C3380CC4-5D6E-409C-BE32-E72D297353CC}">
                  <c16:uniqueId val="{00000026-C815-4E68-9FD0-039C897DAEB1}"/>
                </c:ext>
              </c:extLst>
            </c:dLbl>
            <c:dLbl>
              <c:idx val="6"/>
              <c:delete val="1"/>
              <c:extLst>
                <c:ext xmlns:c15="http://schemas.microsoft.com/office/drawing/2012/chart" uri="{CE6537A1-D6FC-4f65-9D91-7224C49458BB}"/>
                <c:ext xmlns:c16="http://schemas.microsoft.com/office/drawing/2014/chart" uri="{C3380CC4-5D6E-409C-BE32-E72D297353CC}">
                  <c16:uniqueId val="{00000027-C815-4E68-9FD0-039C897DAEB1}"/>
                </c:ext>
              </c:extLst>
            </c:dLbl>
            <c:dLbl>
              <c:idx val="7"/>
              <c:delete val="1"/>
              <c:extLst>
                <c:ext xmlns:c15="http://schemas.microsoft.com/office/drawing/2012/chart" uri="{CE6537A1-D6FC-4f65-9D91-7224C49458BB}"/>
                <c:ext xmlns:c16="http://schemas.microsoft.com/office/drawing/2014/chart" uri="{C3380CC4-5D6E-409C-BE32-E72D297353CC}">
                  <c16:uniqueId val="{00000028-C815-4E68-9FD0-039C897DAEB1}"/>
                </c:ext>
              </c:extLst>
            </c:dLbl>
            <c:dLbl>
              <c:idx val="8"/>
              <c:delete val="1"/>
              <c:extLst>
                <c:ext xmlns:c15="http://schemas.microsoft.com/office/drawing/2012/chart" uri="{CE6537A1-D6FC-4f65-9D91-7224C49458BB}"/>
                <c:ext xmlns:c16="http://schemas.microsoft.com/office/drawing/2014/chart" uri="{C3380CC4-5D6E-409C-BE32-E72D297353CC}">
                  <c16:uniqueId val="{00000029-C815-4E68-9FD0-039C897DAEB1}"/>
                </c:ext>
              </c:extLst>
            </c:dLbl>
            <c:dLbl>
              <c:idx val="9"/>
              <c:delete val="1"/>
              <c:extLst>
                <c:ext xmlns:c15="http://schemas.microsoft.com/office/drawing/2012/chart" uri="{CE6537A1-D6FC-4f65-9D91-7224C49458BB}"/>
                <c:ext xmlns:c16="http://schemas.microsoft.com/office/drawing/2014/chart" uri="{C3380CC4-5D6E-409C-BE32-E72D297353CC}">
                  <c16:uniqueId val="{0000002A-C815-4E68-9FD0-039C897DAEB1}"/>
                </c:ext>
              </c:extLst>
            </c:dLbl>
            <c:dLbl>
              <c:idx val="10"/>
              <c:delete val="1"/>
              <c:extLst>
                <c:ext xmlns:c15="http://schemas.microsoft.com/office/drawing/2012/chart" uri="{CE6537A1-D6FC-4f65-9D91-7224C49458BB}"/>
                <c:ext xmlns:c16="http://schemas.microsoft.com/office/drawing/2014/chart" uri="{C3380CC4-5D6E-409C-BE32-E72D297353CC}">
                  <c16:uniqueId val="{0000002B-C815-4E68-9FD0-039C897DAEB1}"/>
                </c:ext>
              </c:extLst>
            </c:dLbl>
            <c:dLbl>
              <c:idx val="11"/>
              <c:delete val="1"/>
              <c:extLst>
                <c:ext xmlns:c15="http://schemas.microsoft.com/office/drawing/2012/chart" uri="{CE6537A1-D6FC-4f65-9D91-7224C49458BB}"/>
                <c:ext xmlns:c16="http://schemas.microsoft.com/office/drawing/2014/chart" uri="{C3380CC4-5D6E-409C-BE32-E72D297353CC}">
                  <c16:uniqueId val="{0000002C-C815-4E68-9FD0-039C897DAEB1}"/>
                </c:ext>
              </c:extLst>
            </c:dLbl>
            <c:dLbl>
              <c:idx val="12"/>
              <c:delete val="1"/>
              <c:extLst>
                <c:ext xmlns:c15="http://schemas.microsoft.com/office/drawing/2012/chart" uri="{CE6537A1-D6FC-4f65-9D91-7224C49458BB}"/>
                <c:ext xmlns:c16="http://schemas.microsoft.com/office/drawing/2014/chart" uri="{C3380CC4-5D6E-409C-BE32-E72D297353CC}">
                  <c16:uniqueId val="{0000002D-C815-4E68-9FD0-039C897DAEB1}"/>
                </c:ext>
              </c:extLst>
            </c:dLbl>
            <c:dLbl>
              <c:idx val="13"/>
              <c:delete val="1"/>
              <c:extLst>
                <c:ext xmlns:c15="http://schemas.microsoft.com/office/drawing/2012/chart" uri="{CE6537A1-D6FC-4f65-9D91-7224C49458BB}"/>
                <c:ext xmlns:c16="http://schemas.microsoft.com/office/drawing/2014/chart" uri="{C3380CC4-5D6E-409C-BE32-E72D297353CC}">
                  <c16:uniqueId val="{0000002E-C815-4E68-9FD0-039C897DAEB1}"/>
                </c:ext>
              </c:extLst>
            </c:dLbl>
            <c:dLbl>
              <c:idx val="14"/>
              <c:delete val="1"/>
              <c:extLst>
                <c:ext xmlns:c15="http://schemas.microsoft.com/office/drawing/2012/chart" uri="{CE6537A1-D6FC-4f65-9D91-7224C49458BB}"/>
                <c:ext xmlns:c16="http://schemas.microsoft.com/office/drawing/2014/chart" uri="{C3380CC4-5D6E-409C-BE32-E72D297353CC}">
                  <c16:uniqueId val="{0000002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3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31-C815-4E68-9FD0-039C897DAEB1}"/>
                </c:ext>
              </c:extLst>
            </c:dLbl>
            <c:dLbl>
              <c:idx val="17"/>
              <c:delete val="1"/>
              <c:extLst>
                <c:ext xmlns:c15="http://schemas.microsoft.com/office/drawing/2012/chart" uri="{CE6537A1-D6FC-4f65-9D91-7224C49458BB}"/>
                <c:ext xmlns:c16="http://schemas.microsoft.com/office/drawing/2014/chart" uri="{C3380CC4-5D6E-409C-BE32-E72D297353CC}">
                  <c16:uniqueId val="{00000032-C815-4E68-9FD0-039C897DAEB1}"/>
                </c:ext>
              </c:extLst>
            </c:dLbl>
            <c:dLbl>
              <c:idx val="18"/>
              <c:delete val="1"/>
              <c:extLst>
                <c:ext xmlns:c15="http://schemas.microsoft.com/office/drawing/2012/chart" uri="{CE6537A1-D6FC-4f65-9D91-7224C49458BB}"/>
                <c:ext xmlns:c16="http://schemas.microsoft.com/office/drawing/2014/chart" uri="{C3380CC4-5D6E-409C-BE32-E72D297353CC}">
                  <c16:uniqueId val="{00000033-C815-4E68-9FD0-039C897DAEB1}"/>
                </c:ext>
              </c:extLst>
            </c:dLbl>
            <c:dLbl>
              <c:idx val="19"/>
              <c:delete val="1"/>
              <c:extLst>
                <c:ext xmlns:c15="http://schemas.microsoft.com/office/drawing/2012/chart" uri="{CE6537A1-D6FC-4f65-9D91-7224C49458BB}"/>
                <c:ext xmlns:c16="http://schemas.microsoft.com/office/drawing/2014/chart" uri="{C3380CC4-5D6E-409C-BE32-E72D297353CC}">
                  <c16:uniqueId val="{00000034-C815-4E68-9FD0-039C897DAEB1}"/>
                </c:ext>
              </c:extLst>
            </c:dLbl>
            <c:dLbl>
              <c:idx val="20"/>
              <c:delete val="1"/>
              <c:extLst>
                <c:ext xmlns:c15="http://schemas.microsoft.com/office/drawing/2012/chart" uri="{CE6537A1-D6FC-4f65-9D91-7224C49458BB}"/>
                <c:ext xmlns:c16="http://schemas.microsoft.com/office/drawing/2014/chart" uri="{C3380CC4-5D6E-409C-BE32-E72D297353CC}">
                  <c16:uniqueId val="{00000035-C815-4E68-9FD0-039C897DAEB1}"/>
                </c:ext>
              </c:extLst>
            </c:dLbl>
            <c:dLbl>
              <c:idx val="21"/>
              <c:delete val="1"/>
              <c:extLst>
                <c:ext xmlns:c15="http://schemas.microsoft.com/office/drawing/2012/chart" uri="{CE6537A1-D6FC-4f65-9D91-7224C49458BB}"/>
                <c:ext xmlns:c16="http://schemas.microsoft.com/office/drawing/2014/chart" uri="{C3380CC4-5D6E-409C-BE32-E72D297353CC}">
                  <c16:uniqueId val="{00000036-C815-4E68-9FD0-039C897DAEB1}"/>
                </c:ext>
              </c:extLst>
            </c:dLbl>
            <c:dLbl>
              <c:idx val="22"/>
              <c:delete val="1"/>
              <c:extLst>
                <c:ext xmlns:c15="http://schemas.microsoft.com/office/drawing/2012/chart" uri="{CE6537A1-D6FC-4f65-9D91-7224C49458BB}"/>
                <c:ext xmlns:c16="http://schemas.microsoft.com/office/drawing/2014/chart" uri="{C3380CC4-5D6E-409C-BE32-E72D297353CC}">
                  <c16:uniqueId val="{00000037-C815-4E68-9FD0-039C897DAEB1}"/>
                </c:ext>
              </c:extLst>
            </c:dLbl>
            <c:dLbl>
              <c:idx val="23"/>
              <c:layout>
                <c:manualLayout>
                  <c:x val="-1.9344763680720984E-2"/>
                  <c:y val="-2.6871659721319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3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3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3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3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3D-C815-4E68-9FD0-039C897DAEB1}"/>
                </c:ext>
              </c:extLst>
            </c:dLbl>
            <c:dLbl>
              <c:idx val="29"/>
              <c:layout>
                <c:manualLayout>
                  <c:x val="-3.986554951050137E-2"/>
                  <c:y val="-5.6956734408804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9E-44E0-A260-039167894E33}"/>
                </c:ext>
              </c:extLst>
            </c:dLbl>
            <c:dLbl>
              <c:idx val="30"/>
              <c:layout>
                <c:manualLayout>
                  <c:x val="9.1327102842813732E-3"/>
                  <c:y val="-1.9516049190929943E-2"/>
                </c:manualLayout>
              </c:layout>
              <c:numFmt formatCode="###&quot;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0F-4E9A-9A26-C06E674C5B3F}"/>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E548D"/>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'3.Allocated_CO2-Sector'!$AA$146:$BE$146</c:f>
              <c:numCache>
                <c:formatCode>#,##0_ </c:formatCode>
                <c:ptCount val="31"/>
                <c:pt idx="0">
                  <c:v>130.81333334955156</c:v>
                </c:pt>
                <c:pt idx="1">
                  <c:v>134.24038332645713</c:v>
                </c:pt>
                <c:pt idx="2">
                  <c:v>138.91170538778701</c:v>
                </c:pt>
                <c:pt idx="3">
                  <c:v>142.76891039649092</c:v>
                </c:pt>
                <c:pt idx="4">
                  <c:v>156.78647983693386</c:v>
                </c:pt>
                <c:pt idx="5">
                  <c:v>161.91120833375905</c:v>
                </c:pt>
                <c:pt idx="6">
                  <c:v>160.72979645411064</c:v>
                </c:pt>
                <c:pt idx="7">
                  <c:v>166.0016391875478</c:v>
                </c:pt>
                <c:pt idx="8">
                  <c:v>173.22022727550296</c:v>
                </c:pt>
                <c:pt idx="9">
                  <c:v>183.17841552213628</c:v>
                </c:pt>
                <c:pt idx="10">
                  <c:v>189.50063664916189</c:v>
                </c:pt>
                <c:pt idx="11">
                  <c:v>189.93226942960965</c:v>
                </c:pt>
                <c:pt idx="12">
                  <c:v>199.5077534195604</c:v>
                </c:pt>
                <c:pt idx="13">
                  <c:v>205.83462597499974</c:v>
                </c:pt>
                <c:pt idx="14">
                  <c:v>213.2275783277104</c:v>
                </c:pt>
                <c:pt idx="15">
                  <c:v>220.09927665348965</c:v>
                </c:pt>
                <c:pt idx="16">
                  <c:v>216.76695727222733</c:v>
                </c:pt>
                <c:pt idx="17">
                  <c:v>226.46276836272384</c:v>
                </c:pt>
                <c:pt idx="18">
                  <c:v>219.50263791229244</c:v>
                </c:pt>
                <c:pt idx="19">
                  <c:v>196.04606564363786</c:v>
                </c:pt>
                <c:pt idx="20">
                  <c:v>199.89190359803644</c:v>
                </c:pt>
                <c:pt idx="21">
                  <c:v>222.86765111868709</c:v>
                </c:pt>
                <c:pt idx="22">
                  <c:v>227.73682243411935</c:v>
                </c:pt>
                <c:pt idx="23">
                  <c:v>237.27377116612257</c:v>
                </c:pt>
                <c:pt idx="24">
                  <c:v>229.23031950961661</c:v>
                </c:pt>
                <c:pt idx="25">
                  <c:v>217.87405297362318</c:v>
                </c:pt>
                <c:pt idx="26">
                  <c:v>210.57918502325651</c:v>
                </c:pt>
                <c:pt idx="27">
                  <c:v>207.09035993601435</c:v>
                </c:pt>
                <c:pt idx="28">
                  <c:v>198.34817716347763</c:v>
                </c:pt>
                <c:pt idx="29">
                  <c:v>191.07168883443731</c:v>
                </c:pt>
                <c:pt idx="30">
                  <c:v>182.15607466260056</c:v>
                </c:pt>
              </c:numCache>
            </c:numRef>
          </c:val>
          <c:smooth val="0"/>
          <c:extLst>
            <c:ext xmlns:c16="http://schemas.microsoft.com/office/drawing/2014/chart" uri="{C3380CC4-5D6E-409C-BE32-E72D297353CC}">
              <c16:uniqueId val="{0000003E-C815-4E68-9FD0-039C897DAEB1}"/>
            </c:ext>
          </c:extLst>
        </c:ser>
        <c:ser>
          <c:idx val="6"/>
          <c:order val="5"/>
          <c:tx>
            <c:strRef>
              <c:f>'3.Allocated_CO2-Sector'!$T$147</c:f>
              <c:strCache>
                <c:ptCount val="1"/>
                <c:pt idx="0">
                  <c:v>家庭部門</c:v>
                </c:pt>
              </c:strCache>
            </c:strRef>
          </c:tx>
          <c:spPr>
            <a:ln w="19050">
              <a:solidFill>
                <a:srgbClr val="3D96AE"/>
              </a:solidFill>
            </a:ln>
          </c:spPr>
          <c:marker>
            <c:symbol val="x"/>
            <c:size val="5"/>
            <c:spPr>
              <a:noFill/>
              <a:ln>
                <a:solidFill>
                  <a:srgbClr val="3D96AE"/>
                </a:solidFill>
              </a:ln>
            </c:spPr>
          </c:marker>
          <c:dLbls>
            <c:dLbl>
              <c:idx val="0"/>
              <c:layout>
                <c:manualLayout>
                  <c:x val="-1.2378161019261142E-2"/>
                  <c:y val="1.4697112415410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40-C815-4E68-9FD0-039C897DAEB1}"/>
                </c:ext>
              </c:extLst>
            </c:dLbl>
            <c:dLbl>
              <c:idx val="23"/>
              <c:layout>
                <c:manualLayout>
                  <c:x val="-2.2583420177632742E-2"/>
                  <c:y val="2.529953185087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2-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3-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4-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5-C815-4E68-9FD0-039C897DAEB1}"/>
                </c:ext>
              </c:extLst>
            </c:dLbl>
            <c:dLbl>
              <c:idx val="29"/>
              <c:layout>
                <c:manualLayout>
                  <c:x val="-3.7207741575812976E-2"/>
                  <c:y val="2.9427720857586038E-2"/>
                </c:manualLayout>
              </c:layout>
              <c:numFmt formatCode="#,##0_);[Red]\(#,##0\)" sourceLinked="0"/>
              <c:spPr>
                <a:noFill/>
                <a:ln>
                  <a:noFill/>
                </a:ln>
                <a:effectLst/>
              </c:spPr>
              <c:txPr>
                <a:bodyPr wrap="square" lIns="38100" tIns="19050" rIns="38100" bIns="19050" anchor="ctr">
                  <a:no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083148026540202E-2"/>
                      <c:h val="3.6240329314569796E-2"/>
                    </c:manualLayout>
                  </c15:layout>
                </c:ext>
                <c:ext xmlns:c16="http://schemas.microsoft.com/office/drawing/2014/chart" uri="{C3380CC4-5D6E-409C-BE32-E72D297353CC}">
                  <c16:uniqueId val="{00000006-4C9E-44E0-A260-039167894E33}"/>
                </c:ext>
              </c:extLst>
            </c:dLbl>
            <c:dLbl>
              <c:idx val="30"/>
              <c:layout>
                <c:manualLayout>
                  <c:x val="7.7624692560727421E-3"/>
                  <c:y val="1.5276780522423346E-2"/>
                </c:manualLayout>
              </c:layout>
              <c:numFmt formatCode="###&quot;百万トン&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0F-4E9A-9A26-C06E674C5B3F}"/>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'3.Allocated_CO2-Sector'!$AA$147:$BE$147</c:f>
              <c:numCache>
                <c:formatCode>#,##0_ </c:formatCode>
                <c:ptCount val="31"/>
                <c:pt idx="0">
                  <c:v>128.73403467905561</c:v>
                </c:pt>
                <c:pt idx="1">
                  <c:v>132.08929215583345</c:v>
                </c:pt>
                <c:pt idx="2">
                  <c:v>138.19550589450009</c:v>
                </c:pt>
                <c:pt idx="3">
                  <c:v>138.76598748624909</c:v>
                </c:pt>
                <c:pt idx="4">
                  <c:v>148.49277177324578</c:v>
                </c:pt>
                <c:pt idx="5">
                  <c:v>150.33454613282538</c:v>
                </c:pt>
                <c:pt idx="6">
                  <c:v>151.23759507327048</c:v>
                </c:pt>
                <c:pt idx="7">
                  <c:v>145.46800545694884</c:v>
                </c:pt>
                <c:pt idx="8">
                  <c:v>144.29648061828667</c:v>
                </c:pt>
                <c:pt idx="9">
                  <c:v>152.30232400683647</c:v>
                </c:pt>
                <c:pt idx="10">
                  <c:v>155.80096806250077</c:v>
                </c:pt>
                <c:pt idx="11">
                  <c:v>152.49837214285233</c:v>
                </c:pt>
                <c:pt idx="12">
                  <c:v>163.39551710069691</c:v>
                </c:pt>
                <c:pt idx="13">
                  <c:v>165.86358076403826</c:v>
                </c:pt>
                <c:pt idx="14">
                  <c:v>164.17827891844132</c:v>
                </c:pt>
                <c:pt idx="15">
                  <c:v>170.52914953378681</c:v>
                </c:pt>
                <c:pt idx="16">
                  <c:v>161.9453410675556</c:v>
                </c:pt>
                <c:pt idx="17">
                  <c:v>172.6968925343524</c:v>
                </c:pt>
                <c:pt idx="18">
                  <c:v>167.82328705190307</c:v>
                </c:pt>
                <c:pt idx="19">
                  <c:v>161.59740052531566</c:v>
                </c:pt>
                <c:pt idx="20">
                  <c:v>178.41824869778264</c:v>
                </c:pt>
                <c:pt idx="21">
                  <c:v>193.32468006047171</c:v>
                </c:pt>
                <c:pt idx="22">
                  <c:v>211.46519042925127</c:v>
                </c:pt>
                <c:pt idx="23">
                  <c:v>207.59154428279115</c:v>
                </c:pt>
                <c:pt idx="24">
                  <c:v>193.46225437192223</c:v>
                </c:pt>
                <c:pt idx="25">
                  <c:v>186.7202892148847</c:v>
                </c:pt>
                <c:pt idx="26">
                  <c:v>184.77237555214833</c:v>
                </c:pt>
                <c:pt idx="27">
                  <c:v>186.58784376904646</c:v>
                </c:pt>
                <c:pt idx="28">
                  <c:v>165.83210290782961</c:v>
                </c:pt>
                <c:pt idx="29">
                  <c:v>159.3441869000294</c:v>
                </c:pt>
                <c:pt idx="30">
                  <c:v>166.49921830211667</c:v>
                </c:pt>
              </c:numCache>
            </c:numRef>
          </c:val>
          <c:smooth val="0"/>
          <c:extLst>
            <c:ext xmlns:c16="http://schemas.microsoft.com/office/drawing/2014/chart" uri="{C3380CC4-5D6E-409C-BE32-E72D297353CC}">
              <c16:uniqueId val="{00000046-C815-4E68-9FD0-039C897DAEB1}"/>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8.6307728811645702E-3"/>
                  <c:y val="-1.4958198207656039E-2"/>
                </c:manualLayout>
              </c:layout>
              <c:numFmt formatCode="#,##0_);[Red]\(#,##0\)" sourceLinked="0"/>
              <c:spPr>
                <a:noFill/>
                <a:ln>
                  <a:noFill/>
                </a:ln>
                <a:effectLst/>
              </c:spPr>
              <c:txPr>
                <a:bodyPr wrap="square" lIns="38100" tIns="19050" rIns="38100" bIns="19050" anchor="ctr">
                  <a:no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2.4080661194343433E-2"/>
                      <c:h val="2.5441680245605724E-2"/>
                    </c:manualLayout>
                  </c15:layout>
                </c:ext>
                <c:ext xmlns:c16="http://schemas.microsoft.com/office/drawing/2014/chart" uri="{C3380CC4-5D6E-409C-BE32-E72D297353CC}">
                  <c16:uniqueId val="{00000047-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48-C815-4E68-9FD0-039C897DAEB1}"/>
                </c:ext>
              </c:extLst>
            </c:dLbl>
            <c:dLbl>
              <c:idx val="23"/>
              <c:layout>
                <c:manualLayout>
                  <c:x val="-1.7618190997530033E-2"/>
                  <c:y val="-1.560431348317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B-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C-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D-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E-C815-4E68-9FD0-039C897DAEB1}"/>
                </c:ext>
              </c:extLst>
            </c:dLbl>
            <c:dLbl>
              <c:idx val="29"/>
              <c:layout>
                <c:manualLayout>
                  <c:x val="-1.3306136868067461E-2"/>
                  <c:y val="-3.4201031121815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9E-44E0-A260-039167894E33}"/>
                </c:ext>
              </c:extLst>
            </c:dLbl>
            <c:dLbl>
              <c:idx val="30"/>
              <c:layout>
                <c:manualLayout>
                  <c:x val="1.5041815922140123E-2"/>
                  <c:y val="-1.7040512899322072E-2"/>
                </c:manualLayout>
              </c:layout>
              <c:numFmt formatCode="###&quot;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0F-4E9A-9A26-C06E674C5B3F}"/>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'3.Allocated_CO2-Sector'!$AA$148:$BE$148</c:f>
              <c:numCache>
                <c:formatCode>#,##0.0_ </c:formatCode>
                <c:ptCount val="31"/>
                <c:pt idx="0">
                  <c:v>65.64502052343498</c:v>
                </c:pt>
                <c:pt idx="1">
                  <c:v>66.882681557986032</c:v>
                </c:pt>
                <c:pt idx="2">
                  <c:v>66.795002273478318</c:v>
                </c:pt>
                <c:pt idx="3">
                  <c:v>65.487730552855695</c:v>
                </c:pt>
                <c:pt idx="4">
                  <c:v>67.171368887803879</c:v>
                </c:pt>
                <c:pt idx="5">
                  <c:v>67.514062202758851</c:v>
                </c:pt>
                <c:pt idx="6">
                  <c:v>68.105413837848829</c:v>
                </c:pt>
                <c:pt idx="7">
                  <c:v>65.518912983466379</c:v>
                </c:pt>
                <c:pt idx="8">
                  <c:v>59.447124673832398</c:v>
                </c:pt>
                <c:pt idx="9">
                  <c:v>59.782099414586511</c:v>
                </c:pt>
                <c:pt idx="10">
                  <c:v>60.316184635125595</c:v>
                </c:pt>
                <c:pt idx="11">
                  <c:v>59.000326945340845</c:v>
                </c:pt>
                <c:pt idx="12">
                  <c:v>56.399259824235813</c:v>
                </c:pt>
                <c:pt idx="13">
                  <c:v>55.579159957675863</c:v>
                </c:pt>
                <c:pt idx="14">
                  <c:v>55.566558195161377</c:v>
                </c:pt>
                <c:pt idx="15">
                  <c:v>56.650290243206776</c:v>
                </c:pt>
                <c:pt idx="16">
                  <c:v>57.006135537938441</c:v>
                </c:pt>
                <c:pt idx="17">
                  <c:v>56.217386985066696</c:v>
                </c:pt>
                <c:pt idx="18">
                  <c:v>51.839417646776361</c:v>
                </c:pt>
                <c:pt idx="19">
                  <c:v>46.267980623906197</c:v>
                </c:pt>
                <c:pt idx="20">
                  <c:v>47.348305525719312</c:v>
                </c:pt>
                <c:pt idx="21">
                  <c:v>47.157153276635825</c:v>
                </c:pt>
                <c:pt idx="22">
                  <c:v>47.207768442428105</c:v>
                </c:pt>
                <c:pt idx="23">
                  <c:v>48.989365956979313</c:v>
                </c:pt>
                <c:pt idx="24">
                  <c:v>48.374960454040732</c:v>
                </c:pt>
                <c:pt idx="25">
                  <c:v>46.973816634314865</c:v>
                </c:pt>
                <c:pt idx="26">
                  <c:v>46.552011347830735</c:v>
                </c:pt>
                <c:pt idx="27">
                  <c:v>47.17502939296655</c:v>
                </c:pt>
                <c:pt idx="28">
                  <c:v>46.461398425893044</c:v>
                </c:pt>
                <c:pt idx="29">
                  <c:v>45.121466032867382</c:v>
                </c:pt>
                <c:pt idx="30">
                  <c:v>42.748428166441641</c:v>
                </c:pt>
              </c:numCache>
            </c:numRef>
          </c:val>
          <c:smooth val="0"/>
          <c:extLst>
            <c:ext xmlns:c16="http://schemas.microsoft.com/office/drawing/2014/chart" uri="{C3380CC4-5D6E-409C-BE32-E72D297353CC}">
              <c16:uniqueId val="{0000004F-C815-4E68-9FD0-039C897DAEB1}"/>
            </c:ext>
          </c:extLst>
        </c:ser>
        <c:ser>
          <c:idx val="9"/>
          <c:order val="7"/>
          <c:tx>
            <c:strRef>
              <c:f>'3.Allocated_CO2-Sector'!$T$149</c:f>
              <c:strCache>
                <c:ptCount val="1"/>
                <c:pt idx="0">
                  <c:v>廃棄物</c:v>
                </c:pt>
              </c:strCache>
            </c:strRef>
          </c:tx>
          <c:spPr>
            <a:ln w="19050">
              <a:solidFill>
                <a:srgbClr val="8EA5CB"/>
              </a:solidFill>
            </a:ln>
          </c:spPr>
          <c:marker>
            <c:symbol val="plus"/>
            <c:size val="5"/>
            <c:spPr>
              <a:ln>
                <a:solidFill>
                  <a:srgbClr val="8EA5CB"/>
                </a:solidFill>
              </a:ln>
            </c:spPr>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815-4E68-9FD0-039C897DAEB1}"/>
                </c:ext>
              </c:extLst>
            </c:dLbl>
            <c:dLbl>
              <c:idx val="23"/>
              <c:layout>
                <c:manualLayout>
                  <c:x val="-1.6460139250522469E-2"/>
                  <c:y val="1.3390469807271212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815-4E68-9FD0-039C897DAEB1}"/>
                </c:ext>
              </c:extLst>
            </c:dLbl>
            <c:dLbl>
              <c:idx val="29"/>
              <c:layout>
                <c:manualLayout>
                  <c:x val="-3.8482602088243383E-2"/>
                  <c:y val="-4.3720946085741862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58-449A-AB46-AB1C1E2D4815}"/>
                </c:ext>
              </c:extLst>
            </c:dLbl>
            <c:dLbl>
              <c:idx val="30"/>
              <c:layout>
                <c:manualLayout>
                  <c:x val="1.5790750010713894E-2"/>
                  <c:y val="1.7386098857912743E-2"/>
                </c:manualLayout>
              </c:layout>
              <c:tx>
                <c:rich>
                  <a:bodyPr wrap="square" lIns="38100" tIns="19050" rIns="38100" bIns="19050" anchor="ctr">
                    <a:spAutoFit/>
                  </a:bodyPr>
                  <a:lstStyle/>
                  <a:p>
                    <a:pPr>
                      <a:defRPr>
                        <a:solidFill>
                          <a:srgbClr val="8EA5CB"/>
                        </a:solidFill>
                      </a:defRPr>
                    </a:pPr>
                    <a:fld id="{0946D100-4300-4F01-BD0A-F093493EBBB3}" type="VALUE">
                      <a:rPr lang="ja-JP" altLang="en-US" sz="1200"/>
                      <a:pPr>
                        <a:defRPr>
                          <a:solidFill>
                            <a:srgbClr val="8EA5CB"/>
                          </a:solidFill>
                        </a:defRPr>
                      </a:pPr>
                      <a:t>[値]</a:t>
                    </a:fld>
                    <a:endParaRPr lang="ja-JP" altLang="en-US"/>
                  </a:p>
                </c:rich>
              </c:tx>
              <c:numFmt formatCode="###&quot;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90F-4E9A-9A26-C06E674C5B3F}"/>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'3.Allocated_CO2-Sector'!$AA$149:$BE$149</c:f>
              <c:numCache>
                <c:formatCode>#,##0.0_ </c:formatCode>
                <c:ptCount val="31"/>
                <c:pt idx="0">
                  <c:v>23.732591800580142</c:v>
                </c:pt>
                <c:pt idx="1">
                  <c:v>23.90438984114553</c:v>
                </c:pt>
                <c:pt idx="2">
                  <c:v>25.732463211247815</c:v>
                </c:pt>
                <c:pt idx="3">
                  <c:v>24.823899677845468</c:v>
                </c:pt>
                <c:pt idx="4">
                  <c:v>28.441971514610234</c:v>
                </c:pt>
                <c:pt idx="5">
                  <c:v>28.970480529915488</c:v>
                </c:pt>
                <c:pt idx="6">
                  <c:v>29.415678131936314</c:v>
                </c:pt>
                <c:pt idx="7">
                  <c:v>31.025361099155358</c:v>
                </c:pt>
                <c:pt idx="8">
                  <c:v>31.203888493109815</c:v>
                </c:pt>
                <c:pt idx="9">
                  <c:v>31.100421863773349</c:v>
                </c:pt>
                <c:pt idx="10">
                  <c:v>32.505907136484929</c:v>
                </c:pt>
                <c:pt idx="11">
                  <c:v>32.186099689240834</c:v>
                </c:pt>
                <c:pt idx="12">
                  <c:v>32.54171004570847</c:v>
                </c:pt>
                <c:pt idx="13">
                  <c:v>33.417402394154792</c:v>
                </c:pt>
                <c:pt idx="14">
                  <c:v>32.740986115150534</c:v>
                </c:pt>
                <c:pt idx="15">
                  <c:v>32.055677574077642</c:v>
                </c:pt>
                <c:pt idx="16">
                  <c:v>30.52790683198149</c:v>
                </c:pt>
                <c:pt idx="17">
                  <c:v>31.122385048582466</c:v>
                </c:pt>
                <c:pt idx="18">
                  <c:v>32.331475214029659</c:v>
                </c:pt>
                <c:pt idx="19">
                  <c:v>28.721310805224523</c:v>
                </c:pt>
                <c:pt idx="20">
                  <c:v>29.463624376129395</c:v>
                </c:pt>
                <c:pt idx="21">
                  <c:v>28.705285464333944</c:v>
                </c:pt>
                <c:pt idx="22">
                  <c:v>30.381377588026332</c:v>
                </c:pt>
                <c:pt idx="23">
                  <c:v>29.902410866715467</c:v>
                </c:pt>
                <c:pt idx="24">
                  <c:v>29.162637040596803</c:v>
                </c:pt>
                <c:pt idx="25">
                  <c:v>29.596439313027453</c:v>
                </c:pt>
                <c:pt idx="26">
                  <c:v>29.77189189863368</c:v>
                </c:pt>
                <c:pt idx="27">
                  <c:v>30.106811749075398</c:v>
                </c:pt>
                <c:pt idx="28">
                  <c:v>30.793036026031498</c:v>
                </c:pt>
                <c:pt idx="29">
                  <c:v>31.317393615623384</c:v>
                </c:pt>
                <c:pt idx="30">
                  <c:v>31.085649151718602</c:v>
                </c:pt>
              </c:numCache>
            </c:numRef>
          </c:val>
          <c:smooth val="0"/>
          <c:extLst>
            <c:ext xmlns:c16="http://schemas.microsoft.com/office/drawing/2014/chart" uri="{C3380CC4-5D6E-409C-BE32-E72D297353CC}">
              <c16:uniqueId val="{00000054-C815-4E68-9FD0-039C897DAEB1}"/>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 "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815-4E68-9FD0-039C897DAEB1}"/>
                </c:ext>
              </c:extLst>
            </c:dLbl>
            <c:dLbl>
              <c:idx val="23"/>
              <c:layout>
                <c:manualLayout>
                  <c:x val="1.8273708318663696E-2"/>
                  <c:y val="-1.2298798838635576E-2"/>
                </c:manualLayout>
              </c:layout>
              <c:numFmt formatCode="#,##0.0_);[Red]\(#,##0.0\)" sourceLinked="0"/>
              <c:spPr>
                <a:noFill/>
                <a:ln>
                  <a:noFill/>
                </a:ln>
                <a:effectLst/>
              </c:spPr>
              <c:txPr>
                <a:bodyPr wrap="square" lIns="38100" tIns="19050" rIns="38100" bIns="19050" anchor="ctr">
                  <a:no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5.2506872805607077E-2"/>
                      <c:h val="2.3519558086573467E-2"/>
                    </c:manualLayout>
                  </c15:layout>
                </c:ext>
                <c:ext xmlns:c16="http://schemas.microsoft.com/office/drawing/2014/chart" uri="{C3380CC4-5D6E-409C-BE32-E72D297353CC}">
                  <c16:uniqueId val="{00000057-C815-4E68-9FD0-039C897DAEB1}"/>
                </c:ext>
              </c:extLst>
            </c:dLbl>
            <c:dLbl>
              <c:idx val="29"/>
              <c:layout>
                <c:manualLayout>
                  <c:x val="-2.7849111903620979E-2"/>
                  <c:y val="-1.3305694208505905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58-449A-AB46-AB1C1E2D4815}"/>
                </c:ext>
              </c:extLst>
            </c:dLbl>
            <c:dLbl>
              <c:idx val="30"/>
              <c:layout>
                <c:manualLayout>
                  <c:x val="9.2174814700221562E-3"/>
                  <c:y val="3.6796409061512492E-2"/>
                </c:manualLayout>
              </c:layout>
              <c:tx>
                <c:rich>
                  <a:bodyPr/>
                  <a:lstStyle/>
                  <a:p>
                    <a:fld id="{7B153593-957B-4B56-A720-04B0297E0366}" type="VALUE">
                      <a:rPr lang="ja-JP" altLang="en-US" sz="1200"/>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90F-4E9A-9A26-C06E674C5B3F}"/>
                </c:ext>
              </c:extLst>
            </c:dLbl>
            <c:numFmt formatCode="###&quot;百万トン&quot;"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'3.Allocated_CO2-Sector'!$AA$150:$BE$150</c:f>
              <c:numCache>
                <c:formatCode>#,##0.0_ </c:formatCode>
                <c:ptCount val="31"/>
                <c:pt idx="0">
                  <c:v>6.7383452828486474</c:v>
                </c:pt>
                <c:pt idx="1">
                  <c:v>6.5512239173979756</c:v>
                </c:pt>
                <c:pt idx="2">
                  <c:v>6.2521502512678548</c:v>
                </c:pt>
                <c:pt idx="3">
                  <c:v>6.0503122020006392</c:v>
                </c:pt>
                <c:pt idx="4">
                  <c:v>5.86211675793386</c:v>
                </c:pt>
                <c:pt idx="5">
                  <c:v>6.0511869025762808</c:v>
                </c:pt>
                <c:pt idx="6">
                  <c:v>6.1737445780073497</c:v>
                </c:pt>
                <c:pt idx="7">
                  <c:v>6.1298131030319523</c:v>
                </c:pt>
                <c:pt idx="8">
                  <c:v>5.6845878525846976</c:v>
                </c:pt>
                <c:pt idx="9">
                  <c:v>5.7128752762201387</c:v>
                </c:pt>
                <c:pt idx="10">
                  <c:v>5.778189997647198</c:v>
                </c:pt>
                <c:pt idx="11">
                  <c:v>5.2993081197761143</c:v>
                </c:pt>
                <c:pt idx="12">
                  <c:v>5.0298322453914714</c:v>
                </c:pt>
                <c:pt idx="13">
                  <c:v>4.8464634511223483</c:v>
                </c:pt>
                <c:pt idx="14">
                  <c:v>4.6859007293570247</c:v>
                </c:pt>
                <c:pt idx="15">
                  <c:v>4.6286180607102265</c:v>
                </c:pt>
                <c:pt idx="16">
                  <c:v>4.5625428047012511</c:v>
                </c:pt>
                <c:pt idx="17">
                  <c:v>4.5670691729483091</c:v>
                </c:pt>
                <c:pt idx="18">
                  <c:v>4.1406585076857194</c:v>
                </c:pt>
                <c:pt idx="19">
                  <c:v>3.7906724601492541</c:v>
                </c:pt>
                <c:pt idx="20">
                  <c:v>3.6813804293962238</c:v>
                </c:pt>
                <c:pt idx="21">
                  <c:v>3.5634837813145803</c:v>
                </c:pt>
                <c:pt idx="22">
                  <c:v>3.5761578291329963</c:v>
                </c:pt>
                <c:pt idx="23">
                  <c:v>3.5885563813426611</c:v>
                </c:pt>
                <c:pt idx="24">
                  <c:v>3.4847226331946781</c:v>
                </c:pt>
                <c:pt idx="25">
                  <c:v>3.3356796701912819</c:v>
                </c:pt>
                <c:pt idx="26">
                  <c:v>3.2636147993013376</c:v>
                </c:pt>
                <c:pt idx="27">
                  <c:v>3.1532554705598499</c:v>
                </c:pt>
                <c:pt idx="28">
                  <c:v>3.1250554598199098</c:v>
                </c:pt>
                <c:pt idx="29">
                  <c:v>3.0336478792937278</c:v>
                </c:pt>
                <c:pt idx="30">
                  <c:v>2.950309073699279</c:v>
                </c:pt>
              </c:numCache>
            </c:numRef>
          </c:val>
          <c:smooth val="0"/>
          <c:extLst>
            <c:ext xmlns:c16="http://schemas.microsoft.com/office/drawing/2014/chart" uri="{C3380CC4-5D6E-409C-BE32-E72D297353CC}">
              <c16:uniqueId val="{00000059-C815-4E68-9FD0-039C897DAEB1}"/>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0846671634446257"/>
                  <c:y val="0.19572646299899779"/>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C815-4E68-9FD0-039C897DAEB1}"/>
                </c:ext>
              </c:extLst>
            </c:dLbl>
            <c:dLbl>
              <c:idx val="1"/>
              <c:layout>
                <c:manualLayout>
                  <c:x val="0.69126946558399771"/>
                  <c:y val="-0.1470199817977638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C815-4E68-9FD0-039C897DAEB1}"/>
                </c:ext>
              </c:extLst>
            </c:dLbl>
            <c:dLbl>
              <c:idx val="2"/>
              <c:layout>
                <c:manualLayout>
                  <c:x val="0.66453297037895498"/>
                  <c:y val="-1.7313202840122895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C815-4E68-9FD0-039C897DAEB1}"/>
                </c:ext>
              </c:extLst>
            </c:dLbl>
            <c:dLbl>
              <c:idx val="3"/>
              <c:layout>
                <c:manualLayout>
                  <c:x val="0.65069563990522328"/>
                  <c:y val="0.15457011196913945"/>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C815-4E68-9FD0-039C897DAEB1}"/>
                </c:ext>
              </c:extLst>
            </c:dLbl>
            <c:dLbl>
              <c:idx val="4"/>
              <c:layout>
                <c:manualLayout>
                  <c:x val="0.62615015067094637"/>
                  <c:y val="0.40602476031315204"/>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C815-4E68-9FD0-039C897DAEB1}"/>
                </c:ext>
              </c:extLst>
            </c:dLbl>
            <c:dLbl>
              <c:idx val="5"/>
              <c:layout>
                <c:manualLayout>
                  <c:x val="0.61510697829554417"/>
                  <c:y val="0.31783035254970021"/>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C815-4E68-9FD0-039C897DAEB1}"/>
                </c:ext>
              </c:extLst>
            </c:dLbl>
            <c:dLbl>
              <c:idx val="6"/>
              <c:layout>
                <c:manualLayout>
                  <c:x val="0.5945593143840302"/>
                  <c:y val="0.47359642042617622"/>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C815-4E68-9FD0-039C897DAEB1}"/>
                </c:ext>
              </c:extLst>
            </c:dLbl>
            <c:dLbl>
              <c:idx val="7"/>
              <c:layout>
                <c:manualLayout>
                  <c:x val="0.57528010822231967"/>
                  <c:y val="0.50337317986392849"/>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C815-4E68-9FD0-039C897DAEB1}"/>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C815-4E68-9FD0-039C897DAEB1}"/>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'3.Allocated_CO2-Sector'!$BE$156:$BE$163</c:f>
              <c:numCache>
                <c:formatCode>#,##0.0%;[Red]\-#,##0.0%</c:formatCode>
                <c:ptCount val="8"/>
                <c:pt idx="0">
                  <c:v>-8.4114294039252302E-2</c:v>
                </c:pt>
                <c:pt idx="1">
                  <c:v>-8.0630192363120967E-2</c:v>
                </c:pt>
                <c:pt idx="2">
                  <c:v>-0.10186011075003576</c:v>
                </c:pt>
                <c:pt idx="3">
                  <c:v>-4.6661094724305685E-2</c:v>
                </c:pt>
                <c:pt idx="4">
                  <c:v>4.4902996094713155E-2</c:v>
                </c:pt>
                <c:pt idx="5">
                  <c:v>-5.259221552547011E-2</c:v>
                </c:pt>
                <c:pt idx="6">
                  <c:v>-7.3998643293601285E-3</c:v>
                </c:pt>
                <c:pt idx="7">
                  <c:v>-2.7471482818846815E-2</c:v>
                </c:pt>
              </c:numCache>
            </c:numRef>
          </c:val>
          <c:smooth val="0"/>
          <c:extLst>
            <c:ext xmlns:c16="http://schemas.microsoft.com/office/drawing/2014/chart" uri="{C3380CC4-5D6E-409C-BE32-E72D297353CC}">
              <c16:uniqueId val="{00000063-C815-4E68-9FD0-039C897DAEB1}"/>
            </c:ext>
          </c:extLst>
        </c:ser>
        <c:ser>
          <c:idx val="10"/>
          <c:order val="10"/>
          <c:tx>
            <c:strRef>
              <c:f>'3.Allocated_CO2-Sector'!$T$166</c:f>
              <c:strCache>
                <c:ptCount val="1"/>
                <c:pt idx="0">
                  <c:v>■2013年度比</c:v>
                </c:pt>
              </c:strCache>
            </c:strRef>
          </c:tx>
          <c:spPr>
            <a:ln>
              <a:noFill/>
            </a:ln>
          </c:spPr>
          <c:marker>
            <c:symbol val="none"/>
          </c:marker>
          <c:dLbls>
            <c:dLbl>
              <c:idx val="0"/>
              <c:layout>
                <c:manualLayout>
                  <c:x val="0.70316102790409507"/>
                  <c:y val="-0.11683741553050603"/>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C815-4E68-9FD0-039C897DAEB1}"/>
                </c:ext>
              </c:extLst>
            </c:dLbl>
            <c:dLbl>
              <c:idx val="1"/>
              <c:layout>
                <c:manualLayout>
                  <c:x val="0.68693298249039614"/>
                  <c:y val="-0.47961040472558475"/>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3746598510197E-2"/>
                      <c:h val="3.6295090121300028E-2"/>
                    </c:manualLayout>
                  </c15:layout>
                  <c15:dlblFieldTable/>
                  <c15:showDataLabelsRange val="0"/>
                </c:ext>
                <c:ext xmlns:c16="http://schemas.microsoft.com/office/drawing/2014/chart" uri="{C3380CC4-5D6E-409C-BE32-E72D297353CC}">
                  <c16:uniqueId val="{00000065-C815-4E68-9FD0-039C897DAEB1}"/>
                </c:ext>
              </c:extLst>
            </c:dLbl>
            <c:dLbl>
              <c:idx val="2"/>
              <c:layout>
                <c:manualLayout>
                  <c:x val="0.66177884148010713"/>
                  <c:y val="-0.19145434867396763"/>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C815-4E68-9FD0-039C897DAEB1}"/>
                </c:ext>
              </c:extLst>
            </c:dLbl>
            <c:dLbl>
              <c:idx val="3"/>
              <c:layout>
                <c:manualLayout>
                  <c:x val="0.64384274492593485"/>
                  <c:y val="-0.24315288000318439"/>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094480214709183E-2"/>
                      <c:h val="3.6327167976485011E-2"/>
                    </c:manualLayout>
                  </c15:layout>
                  <c15:dlblFieldTable/>
                  <c15:showDataLabelsRange val="0"/>
                </c:ext>
                <c:ext xmlns:c16="http://schemas.microsoft.com/office/drawing/2014/chart" uri="{C3380CC4-5D6E-409C-BE32-E72D297353CC}">
                  <c16:uniqueId val="{00000067-C815-4E68-9FD0-039C897DAEB1}"/>
                </c:ext>
              </c:extLst>
            </c:dLbl>
            <c:dLbl>
              <c:idx val="4"/>
              <c:layout>
                <c:manualLayout>
                  <c:x val="0.62495987982506507"/>
                  <c:y val="-0.11441190434713779"/>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C815-4E68-9FD0-039C897DAEB1}"/>
                </c:ext>
              </c:extLst>
            </c:dLbl>
            <c:dLbl>
              <c:idx val="5"/>
              <c:layout>
                <c:manualLayout>
                  <c:x val="0.60708164365923445"/>
                  <c:y val="0.14240244869777474"/>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182936151995238E-2"/>
                      <c:h val="3.2296425646029664E-2"/>
                    </c:manualLayout>
                  </c15:layout>
                  <c15:dlblFieldTable/>
                  <c15:showDataLabelsRange val="0"/>
                </c:ext>
                <c:ext xmlns:c16="http://schemas.microsoft.com/office/drawing/2014/chart" uri="{C3380CC4-5D6E-409C-BE32-E72D297353CC}">
                  <c16:uniqueId val="{00000069-C815-4E68-9FD0-039C897DAEB1}"/>
                </c:ext>
              </c:extLst>
            </c:dLbl>
            <c:dLbl>
              <c:idx val="6"/>
              <c:layout>
                <c:manualLayout>
                  <c:x val="0.58490733864151689"/>
                  <c:y val="0.54103209390508966"/>
                </c:manualLayout>
              </c:layout>
              <c:numFmt formatCode="&quot;〈&quot;\+#,##0.0%&quot;〉&quot;;[Black]&quot;〈&quot;\-#,##0.0%&quot;〉&quot;" sourceLinked="0"/>
              <c:spPr>
                <a:noFill/>
                <a:ln>
                  <a:noFill/>
                </a:ln>
                <a:effectLst/>
              </c:spPr>
              <c:txPr>
                <a:bodyPr wrap="square" lIns="38100" tIns="19050" rIns="38100" bIns="19050" anchor="ctr">
                  <a:noAutofit/>
                </a:bodyPr>
                <a:lstStyle/>
                <a:p>
                  <a:pPr>
                    <a:defRPr sz="1200">
                      <a:solidFill>
                        <a:schemeClr val="accent1">
                          <a:lumMod val="60000"/>
                          <a:lumOff val="40000"/>
                        </a:schemeClr>
                      </a:solidFill>
                      <a:latin typeface="+mn-lt"/>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8028824293686674E-2"/>
                      <c:h val="3.2868592532157473E-2"/>
                    </c:manualLayout>
                  </c15:layout>
                </c:ext>
                <c:ext xmlns:c16="http://schemas.microsoft.com/office/drawing/2014/chart" uri="{C3380CC4-5D6E-409C-BE32-E72D297353CC}">
                  <c16:uniqueId val="{0000006A-C815-4E68-9FD0-039C897DAEB1}"/>
                </c:ext>
              </c:extLst>
            </c:dLbl>
            <c:dLbl>
              <c:idx val="7"/>
              <c:layout>
                <c:manualLayout>
                  <c:x val="0.56803617475147328"/>
                  <c:y val="0.17133846717561133"/>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C815-4E68-9FD0-039C897DAEB1}"/>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C815-4E68-9FD0-039C897DAEB1}"/>
                </c:ext>
              </c:extLst>
            </c:dLbl>
            <c:numFmt formatCode="&quot;〈&quot;\+#,##0.0%&quot;〉&quot;;[Black]&quot;〈&quot;\-#,##0.0%&quo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'3.Allocated_CO2-Sector'!$BE$169:$BE$176</c:f>
              <c:numCache>
                <c:formatCode>#,##0.0%;[Red]\-#,##0.0%</c:formatCode>
                <c:ptCount val="8"/>
                <c:pt idx="0">
                  <c:v>-0.22711981332837494</c:v>
                </c:pt>
                <c:pt idx="1">
                  <c:v>-0.23311632602390553</c:v>
                </c:pt>
                <c:pt idx="2">
                  <c:v>-0.17601719869775012</c:v>
                </c:pt>
                <c:pt idx="3">
                  <c:v>-0.23229578319018007</c:v>
                </c:pt>
                <c:pt idx="4">
                  <c:v>-0.19794797578410295</c:v>
                </c:pt>
                <c:pt idx="5">
                  <c:v>-0.12739372450785003</c:v>
                </c:pt>
                <c:pt idx="6">
                  <c:v>3.9569996221281434E-2</c:v>
                </c:pt>
                <c:pt idx="7">
                  <c:v>-0.17785628531899544</c:v>
                </c:pt>
              </c:numCache>
            </c:numRef>
          </c:val>
          <c:smooth val="0"/>
          <c:extLst>
            <c:ext xmlns:c16="http://schemas.microsoft.com/office/drawing/2014/chart" uri="{C3380CC4-5D6E-409C-BE32-E72D297353CC}">
              <c16:uniqueId val="{0000006D-C815-4E68-9FD0-039C897DAEB1}"/>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6">
  <a:schemeClr val="accent3"/>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withinLinear" id="18">
  <a:schemeClr val="accent5"/>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withinLinear" id="17">
  <a:schemeClr val="accent4"/>
</cs:colorStyle>
</file>

<file path=xl/charts/colors26.xml><?xml version="1.0" encoding="utf-8"?>
<cs:colorStyle xmlns:cs="http://schemas.microsoft.com/office/drawing/2012/chartStyle" xmlns:a="http://schemas.openxmlformats.org/drawingml/2006/main" meth="withinLinear" id="17">
  <a:schemeClr val="accent4"/>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7">
  <a:schemeClr val="accent4"/>
</cs:colorStyle>
</file>

<file path=xl/charts/colors32.xml><?xml version="1.0" encoding="utf-8"?>
<cs:colorStyle xmlns:cs="http://schemas.microsoft.com/office/drawing/2012/chartStyle" xmlns:a="http://schemas.openxmlformats.org/drawingml/2006/main" meth="withinLinear" id="17">
  <a:schemeClr val="accent4"/>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6">
  <a:schemeClr val="accent3"/>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chart" Target="../charts/chart38.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absolute">
    <xdr:from>
      <xdr:col>58</xdr:col>
      <xdr:colOff>139981</xdr:colOff>
      <xdr:row>20</xdr:row>
      <xdr:rowOff>200398</xdr:rowOff>
    </xdr:from>
    <xdr:to>
      <xdr:col>68</xdr:col>
      <xdr:colOff>733786</xdr:colOff>
      <xdr:row>40</xdr:row>
      <xdr:rowOff>0</xdr:rowOff>
    </xdr:to>
    <xdr:graphicFrame macro="">
      <xdr:nvGraphicFramePr>
        <xdr:cNvPr id="21" name="グラフ 20">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68</xdr:col>
      <xdr:colOff>960439</xdr:colOff>
      <xdr:row>20</xdr:row>
      <xdr:rowOff>179388</xdr:rowOff>
    </xdr:from>
    <xdr:to>
      <xdr:col>76</xdr:col>
      <xdr:colOff>865188</xdr:colOff>
      <xdr:row>40</xdr:row>
      <xdr:rowOff>11906</xdr:rowOff>
    </xdr:to>
    <xdr:graphicFrame macro="">
      <xdr:nvGraphicFramePr>
        <xdr:cNvPr id="35" name="グラフ 34">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68</xdr:col>
      <xdr:colOff>446088</xdr:colOff>
      <xdr:row>4</xdr:row>
      <xdr:rowOff>65087</xdr:rowOff>
    </xdr:from>
    <xdr:to>
      <xdr:col>77</xdr:col>
      <xdr:colOff>845342</xdr:colOff>
      <xdr:row>18</xdr:row>
      <xdr:rowOff>2104</xdr:rowOff>
    </xdr:to>
    <xdr:graphicFrame macro="">
      <xdr:nvGraphicFramePr>
        <xdr:cNvPr id="25" name="Chart 2">
          <a:extLst>
            <a:ext uri="{FF2B5EF4-FFF2-40B4-BE49-F238E27FC236}">
              <a16:creationId xmlns:a16="http://schemas.microsoft.com/office/drawing/2014/main" id="{F70D93D8-6625-453E-BF33-8C85B3C3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57</xdr:col>
      <xdr:colOff>390806</xdr:colOff>
      <xdr:row>41</xdr:row>
      <xdr:rowOff>193302</xdr:rowOff>
    </xdr:from>
    <xdr:to>
      <xdr:col>68</xdr:col>
      <xdr:colOff>635119</xdr:colOff>
      <xdr:row>59</xdr:row>
      <xdr:rowOff>139447</xdr:rowOff>
    </xdr:to>
    <xdr:graphicFrame macro="">
      <xdr:nvGraphicFramePr>
        <xdr:cNvPr id="26" name="グラフ 25">
          <a:extLst>
            <a:ext uri="{FF2B5EF4-FFF2-40B4-BE49-F238E27FC236}">
              <a16:creationId xmlns:a16="http://schemas.microsoft.com/office/drawing/2014/main" id="{E915D10C-4E5A-4562-8912-CF0147088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68</xdr:col>
      <xdr:colOff>682859</xdr:colOff>
      <xdr:row>41</xdr:row>
      <xdr:rowOff>224444</xdr:rowOff>
    </xdr:from>
    <xdr:to>
      <xdr:col>76</xdr:col>
      <xdr:colOff>650151</xdr:colOff>
      <xdr:row>59</xdr:row>
      <xdr:rowOff>180114</xdr:rowOff>
    </xdr:to>
    <xdr:graphicFrame macro="">
      <xdr:nvGraphicFramePr>
        <xdr:cNvPr id="27" name="グラフ 26">
          <a:extLst>
            <a:ext uri="{FF2B5EF4-FFF2-40B4-BE49-F238E27FC236}">
              <a16:creationId xmlns:a16="http://schemas.microsoft.com/office/drawing/2014/main" id="{D689DE87-A1C6-47C1-A5F3-A3D51D33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58</xdr:col>
      <xdr:colOff>22411</xdr:colOff>
      <xdr:row>4</xdr:row>
      <xdr:rowOff>112060</xdr:rowOff>
    </xdr:from>
    <xdr:to>
      <xdr:col>68</xdr:col>
      <xdr:colOff>836365</xdr:colOff>
      <xdr:row>17</xdr:row>
      <xdr:rowOff>129198</xdr:rowOff>
    </xdr:to>
    <xdr:graphicFrame macro="">
      <xdr:nvGraphicFramePr>
        <xdr:cNvPr id="9" name="Chart 2">
          <a:extLst>
            <a:ext uri="{FF2B5EF4-FFF2-40B4-BE49-F238E27FC236}">
              <a16:creationId xmlns:a16="http://schemas.microsoft.com/office/drawing/2014/main" id="{C73D3F6C-A0A1-4E95-8AA9-8553F9D50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0.11508</cdr:x>
      <cdr:y>0.94444</cdr:y>
    </cdr:from>
    <cdr:to>
      <cdr:x>0.734</cdr:x>
      <cdr:y>0.9782</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21772" y="6214921"/>
          <a:ext cx="5495206" cy="22216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0.72209</cdr:x>
      <cdr:y>0.13479</cdr:y>
    </cdr:from>
    <cdr:to>
      <cdr:x>0.92474</cdr:x>
      <cdr:y>0.19491</cdr:y>
    </cdr:to>
    <cdr:sp macro="" textlink="">
      <cdr:nvSpPr>
        <cdr:cNvPr id="18" name="テキスト ボックス 1">
          <a:extLst xmlns:a="http://schemas.openxmlformats.org/drawingml/2006/main">
            <a:ext uri="{FF2B5EF4-FFF2-40B4-BE49-F238E27FC236}">
              <a16:creationId xmlns:a16="http://schemas.microsoft.com/office/drawing/2014/main" id="{E51B84AA-7566-48B4-934A-C78C40116B2E}"/>
            </a:ext>
          </a:extLst>
        </cdr:cNvPr>
        <cdr:cNvSpPr txBox="1"/>
      </cdr:nvSpPr>
      <cdr:spPr>
        <a:xfrm xmlns:a="http://schemas.openxmlformats.org/drawingml/2006/main">
          <a:off x="6946171" y="895662"/>
          <a:ext cx="1949400" cy="39948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2019)</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0.10867</cdr:x>
      <cdr:y>0.29421</cdr:y>
    </cdr:from>
    <cdr:to>
      <cdr:x>0.37846</cdr:x>
      <cdr:y>0.33568</cdr:y>
    </cdr:to>
    <cdr:sp macro="" textlink="">
      <cdr:nvSpPr>
        <cdr:cNvPr id="19" name="テキスト ボックス 4">
          <a:extLst xmlns:a="http://schemas.openxmlformats.org/drawingml/2006/main">
            <a:ext uri="{FF2B5EF4-FFF2-40B4-BE49-F238E27FC236}">
              <a16:creationId xmlns:a16="http://schemas.microsoft.com/office/drawing/2014/main" id="{1B6406A6-51A3-4603-AFE2-D3A06CB407FD}"/>
            </a:ext>
          </a:extLst>
        </cdr:cNvPr>
        <cdr:cNvSpPr txBox="1"/>
      </cdr:nvSpPr>
      <cdr:spPr>
        <a:xfrm xmlns:a="http://schemas.openxmlformats.org/drawingml/2006/main">
          <a:off x="965200" y="1936090"/>
          <a:ext cx="2396273" cy="2728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sector (Factories,etc.)</a:t>
          </a:r>
        </a:p>
      </cdr:txBody>
    </cdr:sp>
  </cdr:relSizeAnchor>
  <cdr:relSizeAnchor xmlns:cdr="http://schemas.openxmlformats.org/drawingml/2006/chartDrawing">
    <cdr:from>
      <cdr:x>0.15562</cdr:x>
      <cdr:y>0.48316</cdr:y>
    </cdr:from>
    <cdr:to>
      <cdr:x>0.36437</cdr:x>
      <cdr:y>0.53508</cdr:y>
    </cdr:to>
    <cdr:sp macro="" textlink="">
      <cdr:nvSpPr>
        <cdr:cNvPr id="20" name="テキスト ボックス 4">
          <a:extLst xmlns:a="http://schemas.openxmlformats.org/drawingml/2006/main">
            <a:ext uri="{FF2B5EF4-FFF2-40B4-BE49-F238E27FC236}">
              <a16:creationId xmlns:a16="http://schemas.microsoft.com/office/drawing/2014/main" id="{8DFA4B20-435D-410E-BDD7-2893EE6E141A}"/>
            </a:ext>
          </a:extLst>
        </cdr:cNvPr>
        <cdr:cNvSpPr txBox="1"/>
      </cdr:nvSpPr>
      <cdr:spPr>
        <a:xfrm xmlns:a="http://schemas.openxmlformats.org/drawingml/2006/main">
          <a:off x="1382190" y="3179465"/>
          <a:ext cx="1854056" cy="341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cdr:txBody>
    </cdr:sp>
  </cdr:relSizeAnchor>
  <cdr:relSizeAnchor xmlns:cdr="http://schemas.openxmlformats.org/drawingml/2006/chartDrawing">
    <cdr:from>
      <cdr:x>0.11963</cdr:x>
      <cdr:y>0.68947</cdr:y>
    </cdr:from>
    <cdr:to>
      <cdr:x>0.60649</cdr:x>
      <cdr:y>0.72733</cdr:y>
    </cdr:to>
    <cdr:sp macro="" textlink="">
      <cdr:nvSpPr>
        <cdr:cNvPr id="21" name="テキスト ボックス 4">
          <a:extLst xmlns:a="http://schemas.openxmlformats.org/drawingml/2006/main">
            <a:ext uri="{FF2B5EF4-FFF2-40B4-BE49-F238E27FC236}">
              <a16:creationId xmlns:a16="http://schemas.microsoft.com/office/drawing/2014/main" id="{88350A77-342E-4C36-97F2-0F83BADF416E}"/>
            </a:ext>
          </a:extLst>
        </cdr:cNvPr>
        <cdr:cNvSpPr txBox="1"/>
      </cdr:nvSpPr>
      <cdr:spPr>
        <a:xfrm xmlns:a="http://schemas.openxmlformats.org/drawingml/2006/main">
          <a:off x="1141923" y="4637980"/>
          <a:ext cx="4647299" cy="2546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Industry sector (Commerce, services, office,etc.)</a:t>
          </a:r>
        </a:p>
      </cdr:txBody>
    </cdr:sp>
  </cdr:relSizeAnchor>
  <cdr:relSizeAnchor xmlns:cdr="http://schemas.openxmlformats.org/drawingml/2006/chartDrawing">
    <cdr:from>
      <cdr:x>0.45101</cdr:x>
      <cdr:y>0.75895</cdr:y>
    </cdr:from>
    <cdr:to>
      <cdr:x>0.62371</cdr:x>
      <cdr:y>0.78575</cdr:y>
    </cdr:to>
    <cdr:sp macro="" textlink="">
      <cdr:nvSpPr>
        <cdr:cNvPr id="22" name="テキスト ボックス 4">
          <a:extLst xmlns:a="http://schemas.openxmlformats.org/drawingml/2006/main">
            <a:ext uri="{FF2B5EF4-FFF2-40B4-BE49-F238E27FC236}">
              <a16:creationId xmlns:a16="http://schemas.microsoft.com/office/drawing/2014/main" id="{23544248-59F2-4098-A2D3-C82D4C06A56B}"/>
            </a:ext>
          </a:extLst>
        </cdr:cNvPr>
        <cdr:cNvSpPr txBox="1"/>
      </cdr:nvSpPr>
      <cdr:spPr>
        <a:xfrm xmlns:a="http://schemas.openxmlformats.org/drawingml/2006/main">
          <a:off x="4355201" y="5013582"/>
          <a:ext cx="1667691" cy="1770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cdr:txBody>
    </cdr:sp>
  </cdr:relSizeAnchor>
  <cdr:relSizeAnchor xmlns:cdr="http://schemas.openxmlformats.org/drawingml/2006/chartDrawing">
    <cdr:from>
      <cdr:x>0.27002</cdr:x>
      <cdr:y>0.17176</cdr:y>
    </cdr:from>
    <cdr:to>
      <cdr:x>0.57656</cdr:x>
      <cdr:y>0.22914</cdr:y>
    </cdr:to>
    <cdr:sp macro="" textlink="">
      <cdr:nvSpPr>
        <cdr:cNvPr id="23" name="テキスト ボックス 4">
          <a:extLst xmlns:a="http://schemas.openxmlformats.org/drawingml/2006/main">
            <a:ext uri="{FF2B5EF4-FFF2-40B4-BE49-F238E27FC236}">
              <a16:creationId xmlns:a16="http://schemas.microsoft.com/office/drawing/2014/main" id="{048EC88B-2BDA-489D-95D2-22D000E9007F}"/>
            </a:ext>
          </a:extLst>
        </cdr:cNvPr>
        <cdr:cNvSpPr txBox="1"/>
      </cdr:nvSpPr>
      <cdr:spPr>
        <a:xfrm xmlns:a="http://schemas.openxmlformats.org/drawingml/2006/main">
          <a:off x="2398251" y="1130300"/>
          <a:ext cx="2722659" cy="3775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(Electric Power Plant, Oil Refinery, </a:t>
          </a:r>
          <a:r>
            <a:rPr kumimoji="1" lang="en-US" altLang="ja-JP" sz="1100" baseline="0">
              <a:solidFill>
                <a:srgbClr val="4572A7"/>
              </a:solidFill>
            </a:rPr>
            <a:t>etc</a:t>
          </a:r>
          <a:r>
            <a:rPr kumimoji="1" lang="en-US" altLang="ja-JP" sz="1100">
              <a:solidFill>
                <a:srgbClr val="4572A7"/>
              </a:solidFill>
            </a:rPr>
            <a:t>)</a:t>
          </a:r>
        </a:p>
      </cdr:txBody>
    </cdr:sp>
  </cdr:relSizeAnchor>
  <cdr:relSizeAnchor xmlns:cdr="http://schemas.openxmlformats.org/drawingml/2006/chartDrawing">
    <cdr:from>
      <cdr:x>0.19169</cdr:x>
      <cdr:y>0.83751</cdr:y>
    </cdr:from>
    <cdr:to>
      <cdr:x>0.39969</cdr:x>
      <cdr:y>0.8626</cdr:y>
    </cdr:to>
    <cdr:sp macro="" textlink="">
      <cdr:nvSpPr>
        <cdr:cNvPr id="24" name="テキスト ボックス 1">
          <a:extLst xmlns:a="http://schemas.openxmlformats.org/drawingml/2006/main">
            <a:ext uri="{FF2B5EF4-FFF2-40B4-BE49-F238E27FC236}">
              <a16:creationId xmlns:a16="http://schemas.microsoft.com/office/drawing/2014/main" id="{D5FBB84E-084E-40E2-9F15-838ACE0E1D7F}"/>
            </a:ext>
          </a:extLst>
        </cdr:cNvPr>
        <cdr:cNvSpPr txBox="1"/>
      </cdr:nvSpPr>
      <cdr:spPr>
        <a:xfrm xmlns:a="http://schemas.openxmlformats.org/drawingml/2006/main">
          <a:off x="1851070" y="5532534"/>
          <a:ext cx="2008568" cy="1657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0.11584</cdr:x>
      <cdr:y>0.79706</cdr:y>
    </cdr:from>
    <cdr:to>
      <cdr:x>0.3875</cdr:x>
      <cdr:y>0.82794</cdr:y>
    </cdr:to>
    <cdr:sp macro="" textlink="">
      <cdr:nvSpPr>
        <cdr:cNvPr id="25" name="テキスト ボックス 1">
          <a:extLst xmlns:a="http://schemas.openxmlformats.org/drawingml/2006/main">
            <a:ext uri="{FF2B5EF4-FFF2-40B4-BE49-F238E27FC236}">
              <a16:creationId xmlns:a16="http://schemas.microsoft.com/office/drawing/2014/main" id="{FAAC1AB1-13DC-49BF-B7FD-3A88D3F6FB42}"/>
            </a:ext>
          </a:extLst>
        </cdr:cNvPr>
        <cdr:cNvSpPr txBox="1"/>
      </cdr:nvSpPr>
      <cdr:spPr>
        <a:xfrm xmlns:a="http://schemas.openxmlformats.org/drawingml/2006/main">
          <a:off x="1028519" y="5245086"/>
          <a:ext cx="2411989" cy="2032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0.39721</cdr:x>
      <cdr:y>0.83803</cdr:y>
    </cdr:from>
    <cdr:to>
      <cdr:x>0.59617</cdr:x>
      <cdr:y>0.86644</cdr:y>
    </cdr:to>
    <cdr:sp macro="" textlink="">
      <cdr:nvSpPr>
        <cdr:cNvPr id="26" name="テキスト ボックス 8">
          <a:extLst xmlns:a="http://schemas.openxmlformats.org/drawingml/2006/main">
            <a:ext uri="{FF2B5EF4-FFF2-40B4-BE49-F238E27FC236}">
              <a16:creationId xmlns:a16="http://schemas.microsoft.com/office/drawing/2014/main" id="{DC1D41B1-FD50-48B7-9113-1ADE2A66E6C0}"/>
            </a:ext>
          </a:extLst>
        </cdr:cNvPr>
        <cdr:cNvSpPr txBox="1"/>
      </cdr:nvSpPr>
      <cdr:spPr>
        <a:xfrm xmlns:a="http://schemas.openxmlformats.org/drawingml/2006/main">
          <a:off x="3809178" y="5596057"/>
          <a:ext cx="1908007" cy="1897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0.00143</cdr:x>
      <cdr:y>0.30107</cdr:y>
    </cdr:from>
    <cdr:to>
      <cdr:x>0.04623</cdr:x>
      <cdr:y>0.68838</cdr:y>
    </cdr:to>
    <cdr:sp macro="" textlink="">
      <cdr:nvSpPr>
        <cdr:cNvPr id="28" name="テキスト ボックス 1">
          <a:extLst xmlns:a="http://schemas.openxmlformats.org/drawingml/2006/main">
            <a:ext uri="{FF2B5EF4-FFF2-40B4-BE49-F238E27FC236}">
              <a16:creationId xmlns:a16="http://schemas.microsoft.com/office/drawing/2014/main" id="{2C9D4D0D-B134-49B7-8801-23AA5FDF6E1D}"/>
            </a:ext>
          </a:extLst>
        </cdr:cNvPr>
        <cdr:cNvSpPr txBox="1"/>
      </cdr:nvSpPr>
      <cdr:spPr>
        <a:xfrm xmlns:a="http://schemas.openxmlformats.org/drawingml/2006/main" rot="16200000">
          <a:off x="-1062695" y="3056596"/>
          <a:ext cx="2548718" cy="397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400">
              <a:effectLst/>
              <a:latin typeface="Calibri"/>
              <a:ea typeface="+mn-ea"/>
              <a:cs typeface="+mn-cs"/>
            </a:rPr>
            <a:t>　</a:t>
          </a:r>
          <a:r>
            <a:rPr lang="en-US" altLang="ja-JP" sz="1400">
              <a:effectLst/>
              <a:latin typeface="Calibri"/>
              <a:ea typeface="+mn-ea"/>
              <a:cs typeface="+mn-cs"/>
            </a:rPr>
            <a:t>(Unit  Mt-CO</a:t>
          </a:r>
          <a:r>
            <a:rPr lang="en-US" altLang="ja-JP" sz="1400" baseline="-25000">
              <a:effectLst/>
              <a:latin typeface="Calibri"/>
              <a:ea typeface="+mn-ea"/>
              <a:cs typeface="+mn-cs"/>
            </a:rPr>
            <a:t>2</a:t>
          </a:r>
          <a:r>
            <a:rPr lang="en-US" altLang="ja-JP" sz="1400">
              <a:effectLst/>
              <a:latin typeface="Calibri"/>
              <a:ea typeface="+mn-ea"/>
              <a:cs typeface="+mn-cs"/>
            </a:rPr>
            <a:t>)</a:t>
          </a:r>
          <a:endParaRPr lang="ja-JP" altLang="ja-JP" sz="16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59</xdr:col>
      <xdr:colOff>422836</xdr:colOff>
      <xdr:row>4</xdr:row>
      <xdr:rowOff>113179</xdr:rowOff>
    </xdr:from>
    <xdr:to>
      <xdr:col>73</xdr:col>
      <xdr:colOff>240648</xdr:colOff>
      <xdr:row>39</xdr:row>
      <xdr:rowOff>3204</xdr:rowOff>
    </xdr:to>
    <xdr:graphicFrame macro="">
      <xdr:nvGraphicFramePr>
        <xdr:cNvPr id="4" name="グラフ 3">
          <a:extLst>
            <a:ext uri="{FF2B5EF4-FFF2-40B4-BE49-F238E27FC236}">
              <a16:creationId xmlns:a16="http://schemas.microsoft.com/office/drawing/2014/main" id="{3F4C4213-D789-44E2-89F2-29B9F812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76</xdr:col>
      <xdr:colOff>0</xdr:colOff>
      <xdr:row>5</xdr:row>
      <xdr:rowOff>71438</xdr:rowOff>
    </xdr:from>
    <xdr:to>
      <xdr:col>89</xdr:col>
      <xdr:colOff>498291</xdr:colOff>
      <xdr:row>40</xdr:row>
      <xdr:rowOff>23377</xdr:rowOff>
    </xdr:to>
    <xdr:graphicFrame macro="">
      <xdr:nvGraphicFramePr>
        <xdr:cNvPr id="5" name="グラフ 4">
          <a:extLst>
            <a:ext uri="{FF2B5EF4-FFF2-40B4-BE49-F238E27FC236}">
              <a16:creationId xmlns:a16="http://schemas.microsoft.com/office/drawing/2014/main" id="{7A592DD0-CE7B-44FF-984F-29E16DED2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0.02631</cdr:x>
      <cdr:y>0.29947</cdr:y>
    </cdr:from>
    <cdr:to>
      <cdr:x>0.07116</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826709" y="3133460"/>
          <a:ext cx="2643051" cy="455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0.15745</cdr:x>
      <cdr:y>0.16856</cdr:y>
    </cdr:from>
    <cdr:to>
      <cdr:x>0.37093</cdr:x>
      <cdr:y>0.22082</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398454" y="1109247"/>
          <a:ext cx="1896103" cy="343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0.07694</cdr:x>
      <cdr:y>0.56267</cdr:y>
    </cdr:from>
    <cdr:to>
      <cdr:x>0.34588</cdr:x>
      <cdr:y>0.62736</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683355" y="3702697"/>
          <a:ext cx="2388692" cy="4256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0.53928</cdr:x>
      <cdr:y>0.62138</cdr:y>
    </cdr:from>
    <cdr:to>
      <cdr:x>0.61835</cdr:x>
      <cdr:y>0.65597</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201223" y="4085089"/>
          <a:ext cx="762593" cy="2273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0.23708</cdr:x>
      <cdr:y>0.6603</cdr:y>
    </cdr:from>
    <cdr:to>
      <cdr:x>0.4233</cdr:x>
      <cdr:y>0.71779</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286562" y="4340962"/>
          <a:ext cx="1796068" cy="3779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latin typeface="ＭＳ Ｐゴシック" panose="020B0600070205080204" pitchFamily="50" charset="-128"/>
              <a:ea typeface="ＭＳ Ｐゴシック" panose="020B0600070205080204" pitchFamily="50" charset="-128"/>
            </a:rPr>
            <a:t>エネルギー転換部門</a:t>
          </a:r>
          <a:endParaRPr kumimoji="1" lang="en-US" altLang="ja-JP" sz="1100">
            <a:solidFill>
              <a:srgbClr val="4572A7"/>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kumimoji="1" lang="ja-JP" altLang="en-US" sz="1000">
              <a:solidFill>
                <a:srgbClr val="4572A7"/>
              </a:solidFill>
              <a:latin typeface="ＭＳ Ｐゴシック" panose="020B0600070205080204" pitchFamily="50" charset="-128"/>
              <a:ea typeface="ＭＳ Ｐゴシック" panose="020B0600070205080204" pitchFamily="50" charset="-128"/>
            </a:rPr>
            <a:t>（電気熱配分統計誤差を除く）</a:t>
          </a:r>
        </a:p>
      </cdr:txBody>
    </cdr:sp>
  </cdr:relSizeAnchor>
  <cdr:relSizeAnchor xmlns:cdr="http://schemas.openxmlformats.org/drawingml/2006/chartDrawing">
    <cdr:from>
      <cdr:x>0.16594</cdr:x>
      <cdr:y>0.77159</cdr:y>
    </cdr:from>
    <cdr:to>
      <cdr:x>0.30099</cdr:x>
      <cdr:y>0.81265</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587555" y="5086093"/>
          <a:ext cx="1292014" cy="2706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0.44038</cdr:x>
      <cdr:y>0.72913</cdr:y>
    </cdr:from>
    <cdr:to>
      <cdr:x>0.66075</cdr:x>
      <cdr:y>0.7683</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4217376" y="4871573"/>
          <a:ext cx="2110397" cy="2617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0.78821</cdr:x>
      <cdr:y>0.15974</cdr:y>
    </cdr:from>
    <cdr:to>
      <cdr:x>0.94431</cdr:x>
      <cdr:y>0.21997</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580994" y="1055443"/>
          <a:ext cx="1501366" cy="3979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a:t>
          </a:r>
          <a:r>
            <a:rPr kumimoji="1" lang="en-US" altLang="ja-JP" sz="1100">
              <a:solidFill>
                <a:schemeClr val="tx1"/>
              </a:solidFill>
              <a:effectLst/>
              <a:latin typeface="+mn-ea"/>
              <a:ea typeface="+mn-ea"/>
              <a:cs typeface="+mn-cs"/>
            </a:rPr>
            <a:t>&lt;</a:t>
          </a:r>
          <a:r>
            <a:rPr kumimoji="1" lang="en-US" altLang="ja-JP" sz="1100">
              <a:solidFill>
                <a:schemeClr val="tx1"/>
              </a:solidFill>
              <a:effectLst/>
              <a:latin typeface="+mn-lt"/>
              <a:ea typeface="+mn-ea"/>
              <a:cs typeface="+mn-cs"/>
            </a:rPr>
            <a: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ea"/>
              <a:ea typeface="+mn-ea"/>
              <a:cs typeface="+mn-cs"/>
            </a:rPr>
            <a:t>&gt;</a:t>
          </a:r>
        </a:p>
        <a:p xmlns:a="http://schemas.openxmlformats.org/drawingml/2006/main">
          <a:pPr algn="ct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0.27439</cdr:x>
      <cdr:y>0.80903</cdr:y>
    </cdr:from>
    <cdr:to>
      <cdr:x>0.41262</cdr:x>
      <cdr:y>0.84173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2625054" y="5332879"/>
          <a:ext cx="1322406" cy="2155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a:t>
          </a:r>
          <a:r>
            <a:rPr lang="ja-JP" altLang="en-US" sz="1000">
              <a:solidFill>
                <a:srgbClr val="4A452A"/>
              </a:solidFill>
            </a:rPr>
            <a:t>（間接</a:t>
          </a:r>
          <a:r>
            <a:rPr lang="en-US" altLang="ja-JP" sz="1000">
              <a:solidFill>
                <a:srgbClr val="4A452A"/>
              </a:solidFill>
            </a:rPr>
            <a:t>CO</a:t>
          </a:r>
          <a:r>
            <a:rPr lang="en-US" altLang="ja-JP" sz="800">
              <a:solidFill>
                <a:srgbClr val="4A452A"/>
              </a:solidFill>
            </a:rPr>
            <a:t>2</a:t>
          </a:r>
          <a:r>
            <a:rPr lang="ja-JP" altLang="en-US" sz="1000">
              <a:solidFill>
                <a:srgbClr val="4A452A"/>
              </a:solidFill>
            </a:rPr>
            <a:t>等）</a:t>
          </a:r>
        </a:p>
      </cdr:txBody>
    </cdr:sp>
  </cdr:relSizeAnchor>
</c:userShapes>
</file>

<file path=xl/drawings/drawing13.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0.15745</cdr:x>
      <cdr:y>0.16856</cdr:y>
    </cdr:from>
    <cdr:to>
      <cdr:x>0.45054</cdr:x>
      <cdr:y>0.22082</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396951" y="1109752"/>
          <a:ext cx="2600373" cy="3440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Industries sector (Factories,etc.)</a:t>
          </a:r>
        </a:p>
      </cdr:txBody>
    </cdr:sp>
  </cdr:relSizeAnchor>
  <cdr:relSizeAnchor xmlns:cdr="http://schemas.openxmlformats.org/drawingml/2006/chartDrawing">
    <cdr:from>
      <cdr:x>0.18061</cdr:x>
      <cdr:y>0.46704</cdr:y>
    </cdr:from>
    <cdr:to>
      <cdr:x>0.46818</cdr:x>
      <cdr:y>0.52544</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724249" y="3127112"/>
          <a:ext cx="2745443" cy="3910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a:p xmlns:a="http://schemas.openxmlformats.org/drawingml/2006/main">
          <a:pPr algn="ctr"/>
          <a:r>
            <a:rPr kumimoji="1" lang="ja-JP" altLang="en-US" sz="1200">
              <a:solidFill>
                <a:srgbClr val="669900"/>
              </a:solidFill>
            </a:rPr>
            <a:t>　</a:t>
          </a:r>
        </a:p>
      </cdr:txBody>
    </cdr:sp>
  </cdr:relSizeAnchor>
  <cdr:relSizeAnchor xmlns:cdr="http://schemas.openxmlformats.org/drawingml/2006/chartDrawing">
    <cdr:from>
      <cdr:x>0.08363</cdr:x>
      <cdr:y>0.5469</cdr:y>
    </cdr:from>
    <cdr:to>
      <cdr:x>0.40573</cdr:x>
      <cdr:y>0.62426</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798391" y="3661858"/>
          <a:ext cx="3075110" cy="5179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and other sector</a:t>
          </a:r>
        </a:p>
        <a:p xmlns:a="http://schemas.openxmlformats.org/drawingml/2006/main">
          <a:pPr algn="ctr">
            <a:lnSpc>
              <a:spcPts val="1500"/>
            </a:lnSpc>
          </a:pPr>
          <a:r>
            <a:rPr kumimoji="1" lang="en-US" altLang="ja-JP" sz="1100">
              <a:solidFill>
                <a:srgbClr val="666699"/>
              </a:solidFill>
            </a:rPr>
            <a:t> (Commerce, services, office,etc.)</a:t>
          </a:r>
        </a:p>
        <a:p xmlns:a="http://schemas.openxmlformats.org/drawingml/2006/main">
          <a:pPr algn="ctr">
            <a:lnSpc>
              <a:spcPts val="1500"/>
            </a:lnSpc>
          </a:pPr>
          <a:r>
            <a:rPr kumimoji="1" lang="en-US" altLang="ja-JP" sz="1100">
              <a:solidFill>
                <a:srgbClr val="666699"/>
              </a:solidFill>
            </a:rPr>
            <a:t> </a:t>
          </a:r>
        </a:p>
      </cdr:txBody>
    </cdr:sp>
  </cdr:relSizeAnchor>
  <cdr:relSizeAnchor xmlns:cdr="http://schemas.openxmlformats.org/drawingml/2006/chartDrawing">
    <cdr:from>
      <cdr:x>0.52678</cdr:x>
      <cdr:y>0.61895</cdr:y>
    </cdr:from>
    <cdr:to>
      <cdr:x>0.70724</cdr:x>
      <cdr:y>0.65994</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029149" y="4144236"/>
          <a:ext cx="1722859" cy="2744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a:p xmlns:a="http://schemas.openxmlformats.org/drawingml/2006/main">
          <a:pPr algn="ctr"/>
          <a:endParaRPr kumimoji="1" lang="ja-JP" altLang="en-US" sz="1100">
            <a:solidFill>
              <a:srgbClr val="3D96AE"/>
            </a:solidFill>
          </a:endParaRPr>
        </a:p>
      </cdr:txBody>
    </cdr:sp>
  </cdr:relSizeAnchor>
  <cdr:relSizeAnchor xmlns:cdr="http://schemas.openxmlformats.org/drawingml/2006/chartDrawing">
    <cdr:from>
      <cdr:x>0.14293</cdr:x>
      <cdr:y>0.65656</cdr:y>
    </cdr:from>
    <cdr:to>
      <cdr:x>0.61369</cdr:x>
      <cdr:y>0.71405</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378129" y="4317923"/>
          <a:ext cx="4539205" cy="3780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(excl. statistical discrepancy from power and heat allocation)</a:t>
          </a:r>
          <a:endParaRPr kumimoji="1" lang="ja-JP" altLang="en-US" sz="1000">
            <a:solidFill>
              <a:srgbClr val="4572A7"/>
            </a:solidFill>
          </a:endParaRPr>
        </a:p>
      </cdr:txBody>
    </cdr:sp>
  </cdr:relSizeAnchor>
  <cdr:relSizeAnchor xmlns:cdr="http://schemas.openxmlformats.org/drawingml/2006/chartDrawing">
    <cdr:from>
      <cdr:x>0.19953</cdr:x>
      <cdr:y>0.80778</cdr:y>
    </cdr:from>
    <cdr:to>
      <cdr:x>0.39534</cdr:x>
      <cdr:y>0.84988</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917591" y="5335936"/>
          <a:ext cx="1881825" cy="2780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p>
      </cdr:txBody>
    </cdr:sp>
  </cdr:relSizeAnchor>
  <cdr:relSizeAnchor xmlns:cdr="http://schemas.openxmlformats.org/drawingml/2006/chartDrawing">
    <cdr:from>
      <cdr:x>0.11457</cdr:x>
      <cdr:y>0.77138</cdr:y>
    </cdr:from>
    <cdr:to>
      <cdr:x>0.3905</cdr:x>
      <cdr:y>0.80719</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017270" y="5076100"/>
          <a:ext cx="2449830" cy="2356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0.43674</cdr:x>
      <cdr:y>0.81095</cdr:y>
    </cdr:from>
    <cdr:to>
      <cdr:x>0.63221</cdr:x>
      <cdr:y>0.84003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4211177" y="5333279"/>
          <a:ext cx="1884823" cy="1912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0.0143</cdr:x>
      <cdr:y>0.36862</cdr:y>
    </cdr:from>
    <cdr:to>
      <cdr:x>0.04665</cdr:x>
      <cdr:y>0.67457</cdr:y>
    </cdr:to>
    <cdr:sp macro="" textlink="">
      <cdr:nvSpPr>
        <cdr:cNvPr id="18" name="テキスト ボックス 1">
          <a:extLst xmlns:a="http://schemas.openxmlformats.org/drawingml/2006/main">
            <a:ext uri="{FF2B5EF4-FFF2-40B4-BE49-F238E27FC236}">
              <a16:creationId xmlns:a16="http://schemas.microsoft.com/office/drawing/2014/main" id="{2A91CA96-9689-4568-A79F-5710707424ED}"/>
            </a:ext>
          </a:extLst>
        </cdr:cNvPr>
        <cdr:cNvSpPr txBox="1"/>
      </cdr:nvSpPr>
      <cdr:spPr>
        <a:xfrm xmlns:a="http://schemas.openxmlformats.org/drawingml/2006/main" rot="16200000">
          <a:off x="-736054" y="3288755"/>
          <a:ext cx="2013323" cy="2872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effectLst/>
              <a:latin typeface="Century" panose="02040604050505020304" pitchFamily="18" charset="0"/>
              <a:ea typeface="+mn-ea"/>
              <a:cs typeface="+mn-cs"/>
            </a:rPr>
            <a:t>CO</a:t>
          </a:r>
          <a:r>
            <a:rPr lang="en-US" altLang="ja-JP" sz="1200" baseline="-25000">
              <a:effectLst/>
              <a:latin typeface="Century" panose="02040604050505020304" pitchFamily="18" charset="0"/>
              <a:ea typeface="+mn-ea"/>
              <a:cs typeface="+mn-cs"/>
            </a:rPr>
            <a:t>2</a:t>
          </a:r>
          <a:r>
            <a:rPr lang="ja-JP" altLang="ja-JP" sz="1200" baseline="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emissions</a:t>
          </a:r>
          <a:r>
            <a:rPr lang="ja-JP" altLang="ja-JP" sz="120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(Mt-CO</a:t>
          </a:r>
          <a:r>
            <a:rPr lang="en-US" altLang="ja-JP" sz="1200" baseline="-25000">
              <a:effectLst/>
              <a:latin typeface="Century" panose="02040604050505020304" pitchFamily="18" charset="0"/>
              <a:ea typeface="+mn-ea"/>
              <a:cs typeface="+mn-cs"/>
            </a:rPr>
            <a:t>2</a:t>
          </a:r>
          <a:r>
            <a:rPr lang="en-US" altLang="ja-JP" sz="1200">
              <a:effectLst/>
              <a:latin typeface="Century" panose="02040604050505020304" pitchFamily="18" charset="0"/>
              <a:ea typeface="+mn-ea"/>
              <a:cs typeface="+mn-cs"/>
            </a:rPr>
            <a:t>)</a:t>
          </a:r>
          <a:endParaRPr lang="ja-JP" altLang="ja-JP" sz="1200">
            <a:effectLst/>
            <a:latin typeface="Century" panose="02040604050505020304" pitchFamily="18" charset="0"/>
          </a:endParaRPr>
        </a:p>
      </cdr:txBody>
    </cdr:sp>
  </cdr:relSizeAnchor>
  <cdr:relSizeAnchor xmlns:cdr="http://schemas.openxmlformats.org/drawingml/2006/chartDrawing">
    <cdr:from>
      <cdr:x>0.74237</cdr:x>
      <cdr:y>0.20843</cdr:y>
    </cdr:from>
    <cdr:to>
      <cdr:x>0.94502</cdr:x>
      <cdr:y>0.26855</cdr:y>
    </cdr:to>
    <cdr:sp macro="" textlink="">
      <cdr:nvSpPr>
        <cdr:cNvPr id="19" name="テキスト ボックス 1">
          <a:extLst xmlns:a="http://schemas.openxmlformats.org/drawingml/2006/main">
            <a:ext uri="{FF2B5EF4-FFF2-40B4-BE49-F238E27FC236}">
              <a16:creationId xmlns:a16="http://schemas.microsoft.com/office/drawing/2014/main" id="{7C4051DC-D795-4748-8001-54FDAF13A774}"/>
            </a:ext>
          </a:extLst>
        </cdr:cNvPr>
        <cdr:cNvSpPr txBox="1"/>
      </cdr:nvSpPr>
      <cdr:spPr>
        <a:xfrm xmlns:a="http://schemas.openxmlformats.org/drawingml/2006/main">
          <a:off x="6591300" y="1371600"/>
          <a:ext cx="1799277" cy="3955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2019)</a:t>
          </a:r>
          <a:r>
            <a:rPr kumimoji="1" lang="ja-JP" altLang="ja-JP" sz="1050">
              <a:solidFill>
                <a:schemeClr val="tx1"/>
              </a:solidFill>
              <a:effectLst/>
              <a:latin typeface="+mn-lt"/>
              <a:ea typeface="+mn-ea"/>
              <a:cs typeface="+mn-cs"/>
            </a:rPr>
            <a:t>　</a:t>
          </a:r>
          <a:endParaRPr lang="ja-JP" altLang="ja-JP" sz="105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157956</xdr:colOff>
      <xdr:row>0</xdr:row>
      <xdr:rowOff>285750</xdr:rowOff>
    </xdr:from>
    <xdr:to>
      <xdr:col>14</xdr:col>
      <xdr:colOff>561044</xdr:colOff>
      <xdr:row>21</xdr:row>
      <xdr:rowOff>49708</xdr:rowOff>
    </xdr:to>
    <xdr:graphicFrame macro="">
      <xdr:nvGraphicFramePr>
        <xdr:cNvPr id="8" name="Chart 1">
          <a:extLst>
            <a:ext uri="{FF2B5EF4-FFF2-40B4-BE49-F238E27FC236}">
              <a16:creationId xmlns:a16="http://schemas.microsoft.com/office/drawing/2014/main" id="{A690B295-F5D3-4889-A54A-4C6D7FC65C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532606</xdr:colOff>
      <xdr:row>27</xdr:row>
      <xdr:rowOff>27170</xdr:rowOff>
    </xdr:from>
    <xdr:to>
      <xdr:col>15</xdr:col>
      <xdr:colOff>533927</xdr:colOff>
      <xdr:row>57</xdr:row>
      <xdr:rowOff>82938</xdr:rowOff>
    </xdr:to>
    <xdr:graphicFrame macro="">
      <xdr:nvGraphicFramePr>
        <xdr:cNvPr id="11" name="Chart 1">
          <a:extLst>
            <a:ext uri="{FF2B5EF4-FFF2-40B4-BE49-F238E27FC236}">
              <a16:creationId xmlns:a16="http://schemas.microsoft.com/office/drawing/2014/main" id="{32327682-4761-4469-9428-CCC4AA6191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153673</xdr:colOff>
      <xdr:row>23</xdr:row>
      <xdr:rowOff>27782</xdr:rowOff>
    </xdr:from>
    <xdr:to>
      <xdr:col>12</xdr:col>
      <xdr:colOff>172992</xdr:colOff>
      <xdr:row>26</xdr:row>
      <xdr:rowOff>141294</xdr:rowOff>
    </xdr:to>
    <xdr:sp macro="" textlink="">
      <xdr:nvSpPr>
        <xdr:cNvPr id="13" name="矢印: 下 12">
          <a:extLst>
            <a:ext uri="{FF2B5EF4-FFF2-40B4-BE49-F238E27FC236}">
              <a16:creationId xmlns:a16="http://schemas.microsoft.com/office/drawing/2014/main" id="{FAA1D6E7-EA65-4239-929D-07EB60AB5463}"/>
            </a:ext>
          </a:extLst>
        </xdr:cNvPr>
        <xdr:cNvSpPr/>
      </xdr:nvSpPr>
      <xdr:spPr bwMode="auto">
        <a:xfrm flipV="1">
          <a:off x="9802498" y="4895057"/>
          <a:ext cx="647968" cy="68501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24</xdr:col>
      <xdr:colOff>139700</xdr:colOff>
      <xdr:row>1</xdr:row>
      <xdr:rowOff>238125</xdr:rowOff>
    </xdr:from>
    <xdr:to>
      <xdr:col>33</xdr:col>
      <xdr:colOff>467518</xdr:colOff>
      <xdr:row>19</xdr:row>
      <xdr:rowOff>154403</xdr:rowOff>
    </xdr:to>
    <xdr:graphicFrame macro="">
      <xdr:nvGraphicFramePr>
        <xdr:cNvPr id="15" name="Chart 1">
          <a:extLst>
            <a:ext uri="{FF2B5EF4-FFF2-40B4-BE49-F238E27FC236}">
              <a16:creationId xmlns:a16="http://schemas.microsoft.com/office/drawing/2014/main" id="{44896A84-10DB-497D-BEAB-D603E1C6A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103981</xdr:colOff>
      <xdr:row>26</xdr:row>
      <xdr:rowOff>69238</xdr:rowOff>
    </xdr:from>
    <xdr:to>
      <xdr:col>33</xdr:col>
      <xdr:colOff>111653</xdr:colOff>
      <xdr:row>56</xdr:row>
      <xdr:rowOff>68277</xdr:rowOff>
    </xdr:to>
    <xdr:graphicFrame macro="">
      <xdr:nvGraphicFramePr>
        <xdr:cNvPr id="16" name="Chart 1">
          <a:extLst>
            <a:ext uri="{FF2B5EF4-FFF2-40B4-BE49-F238E27FC236}">
              <a16:creationId xmlns:a16="http://schemas.microsoft.com/office/drawing/2014/main" id="{88610E49-9587-40BD-8A96-41E22740F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427517</xdr:colOff>
      <xdr:row>21</xdr:row>
      <xdr:rowOff>44451</xdr:rowOff>
    </xdr:from>
    <xdr:to>
      <xdr:col>29</xdr:col>
      <xdr:colOff>446834</xdr:colOff>
      <xdr:row>24</xdr:row>
      <xdr:rowOff>173838</xdr:rowOff>
    </xdr:to>
    <xdr:sp macro="" textlink="">
      <xdr:nvSpPr>
        <xdr:cNvPr id="17" name="矢印: 下 16">
          <a:extLst>
            <a:ext uri="{FF2B5EF4-FFF2-40B4-BE49-F238E27FC236}">
              <a16:creationId xmlns:a16="http://schemas.microsoft.com/office/drawing/2014/main" id="{8E57A35B-33EE-4679-94EB-2B32CA4045E4}"/>
            </a:ext>
          </a:extLst>
        </xdr:cNvPr>
        <xdr:cNvSpPr/>
      </xdr:nvSpPr>
      <xdr:spPr bwMode="auto">
        <a:xfrm flipV="1">
          <a:off x="25078217" y="4530726"/>
          <a:ext cx="647967" cy="7008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0.69523</cdr:x>
      <cdr:y>0.80456</cdr:y>
    </cdr:from>
    <cdr:to>
      <cdr:x>0.97391</cdr:x>
      <cdr:y>0.85142</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06853" y="3849171"/>
          <a:ext cx="1445792" cy="22416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000" baseline="0"/>
            <a:t>[  ] </a:t>
          </a:r>
          <a:r>
            <a:rPr lang="ja-JP" altLang="en-US" sz="1000"/>
            <a:t>：電気・熱配分前</a:t>
          </a:r>
        </a:p>
      </cdr:txBody>
    </cdr:sp>
  </cdr:relSizeAnchor>
  <cdr:relSizeAnchor xmlns:cdr="http://schemas.openxmlformats.org/drawingml/2006/chartDrawing">
    <cdr:from>
      <cdr:x>0.47208</cdr:x>
      <cdr:y>0.33279</cdr:y>
    </cdr:from>
    <cdr:to>
      <cdr:x>0.67458</cdr:x>
      <cdr:y>0.3867</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477916" y="1590236"/>
          <a:ext cx="1062909" cy="2576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b="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0.41443</cdr:x>
      <cdr:y>0.40662</cdr:y>
    </cdr:from>
    <cdr:to>
      <cdr:x>0.72918</cdr:x>
      <cdr:y>0.48836</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150063" y="1945357"/>
          <a:ext cx="1632923" cy="3910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r>
            <a:rPr kumimoji="1" lang="en-US" altLang="ja-JP" sz="1400">
              <a:solidFill>
                <a:schemeClr val="tx1"/>
              </a:solidFill>
              <a:effectLst/>
              <a:latin typeface="Calibri" panose="020F0502020204030204" pitchFamily="34" charset="0"/>
              <a:ea typeface="+mn-ea"/>
              <a:cs typeface="Calibri" panose="020F0502020204030204" pitchFamily="34" charset="0"/>
            </a:rPr>
            <a:t> </a:t>
          </a:r>
          <a:endParaRPr kumimoji="1" lang="en-US" altLang="ja-JP" sz="140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en-US" sz="1300" b="1">
              <a:solidFill>
                <a:schemeClr val="tx1"/>
              </a:solidFill>
              <a:effectLst/>
              <a:latin typeface="+mn-ea"/>
              <a:ea typeface="+mn-ea"/>
              <a:cs typeface="+mn-cs"/>
            </a:rPr>
            <a:t>総</a:t>
          </a:r>
          <a:r>
            <a:rPr kumimoji="1" lang="ja-JP" altLang="ja-JP" sz="1300" b="1">
              <a:solidFill>
                <a:schemeClr val="tx1"/>
              </a:solidFill>
              <a:effectLst/>
              <a:latin typeface="+mn-ea"/>
              <a:ea typeface="+mn-ea"/>
              <a:cs typeface="+mn-cs"/>
            </a:rPr>
            <a:t>排出量</a:t>
          </a:r>
          <a:endParaRPr lang="ja-JP" altLang="ja-JP" sz="1300" b="1">
            <a:effectLst/>
            <a:latin typeface="+mn-ea"/>
            <a:ea typeface="+mn-ea"/>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0.66938</cdr:x>
      <cdr:y>0.76072</cdr:y>
    </cdr:from>
    <cdr:to>
      <cdr:x>0.92107</cdr:x>
      <cdr:y>0.80539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61369" y="3784697"/>
          <a:ext cx="1376692" cy="2222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baseline="0">
              <a:effectLst/>
              <a:latin typeface="Calibri"/>
              <a:ea typeface="+mn-ea"/>
              <a:cs typeface="+mn-cs"/>
            </a:rPr>
            <a:t>[  ] </a:t>
          </a:r>
          <a:r>
            <a:rPr lang="en-US" altLang="ja-JP" sz="1000" baseline="0"/>
            <a:t> </a:t>
          </a:r>
          <a:r>
            <a:rPr lang="ja-JP" altLang="en-US" sz="1000"/>
            <a:t>：電気・熱配分前</a:t>
          </a:r>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0.42884</cdr:x>
      <cdr:y>0.36172</cdr:y>
    </cdr:from>
    <cdr:to>
      <cdr:x>0.58499</cdr:x>
      <cdr:y>0.4674</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345679" y="1799606"/>
          <a:ext cx="854080" cy="52578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endParaRPr kumimoji="1" lang="en-US" altLang="ja-JP" sz="1400" b="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en-US" sz="1300" b="1">
              <a:solidFill>
                <a:schemeClr val="tx1"/>
              </a:solidFill>
              <a:effectLst/>
              <a:latin typeface="+mn-ea"/>
              <a:ea typeface="+mn-ea"/>
              <a:cs typeface="+mn-cs"/>
            </a:rPr>
            <a:t>総</a:t>
          </a:r>
          <a:r>
            <a:rPr kumimoji="1" lang="ja-JP" altLang="ja-JP" sz="1300" b="1">
              <a:solidFill>
                <a:schemeClr val="tx1"/>
              </a:solidFill>
              <a:effectLst/>
              <a:latin typeface="+mn-ea"/>
              <a:ea typeface="+mn-ea"/>
              <a:cs typeface="+mn-cs"/>
            </a:rPr>
            <a:t>排出量</a:t>
          </a:r>
          <a:endParaRPr lang="ja-JP" altLang="ja-JP" sz="1300">
            <a:effectLst/>
            <a:latin typeface="+mn-ea"/>
            <a:ea typeface="+mn-ea"/>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endParaRPr lang="ja-JP" altLang="en-US" sz="1200">
            <a:solidFill>
              <a:schemeClr val="bg1"/>
            </a:solidFill>
            <a:latin typeface="HGP創英角ｺﾞｼｯｸUB" pitchFamily="50" charset="-128"/>
            <a:ea typeface="HGP創英角ｺﾞｼｯｸUB" pitchFamily="50" charset="-128"/>
          </a:endParaRPr>
        </a:p>
      </cdr:txBody>
    </cdr:sp>
  </cdr:relSizeAnchor>
  <cdr:relSizeAnchor xmlns:cdr="http://schemas.openxmlformats.org/drawingml/2006/chartDrawing">
    <cdr:from>
      <cdr:x>0.38584</cdr:x>
      <cdr:y>0.21852</cdr:y>
    </cdr:from>
    <cdr:to>
      <cdr:x>0.64292</cdr:x>
      <cdr:y>0.29604</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00153" y="929353"/>
          <a:ext cx="1665840" cy="3296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0.36146</cdr:x>
      <cdr:y>0.36468</cdr:y>
    </cdr:from>
    <cdr:to>
      <cdr:x>0.66726</cdr:x>
      <cdr:y>0.61735</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2169031" y="1512154"/>
          <a:ext cx="1835029" cy="10477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a:p xmlns:a="http://schemas.openxmlformats.org/drawingml/2006/main">
          <a:pPr algn="ctr"/>
          <a:endParaRPr kumimoji="1" lang="en-US" altLang="ja-JP" sz="1100" b="0" baseline="0">
            <a:solidFill>
              <a:schemeClr val="tx1"/>
            </a:solidFill>
            <a:effectLst/>
            <a:latin typeface="+mn-lt"/>
            <a:ea typeface="+mn-ea"/>
            <a:cs typeface="+mn-cs"/>
          </a:endParaRPr>
        </a:p>
        <a:p xmlns:a="http://schemas.openxmlformats.org/drawingml/2006/main">
          <a:pPr algn="ctr"/>
          <a:endParaRPr lang="ja-JP" altLang="ja-JP" sz="1050">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0.67026</cdr:x>
      <cdr:y>0.79059</cdr:y>
    </cdr:from>
    <cdr:to>
      <cdr:x>0.98631</cdr:x>
      <cdr:y>0.85487</cdr:y>
    </cdr:to>
    <cdr:sp macro="" textlink="">
      <cdr:nvSpPr>
        <cdr:cNvPr id="7" name="テキスト ボックス 1">
          <a:extLst xmlns:a="http://schemas.openxmlformats.org/drawingml/2006/main">
            <a:ext uri="{FF2B5EF4-FFF2-40B4-BE49-F238E27FC236}">
              <a16:creationId xmlns:a16="http://schemas.microsoft.com/office/drawing/2014/main" id="{415BFFB8-D7BD-42F0-9D08-AB3081129A3D}"/>
            </a:ext>
          </a:extLst>
        </cdr:cNvPr>
        <cdr:cNvSpPr txBox="1"/>
      </cdr:nvSpPr>
      <cdr:spPr>
        <a:xfrm xmlns:a="http://schemas.openxmlformats.org/drawingml/2006/main">
          <a:off x="3384550" y="3717925"/>
          <a:ext cx="1595906" cy="30228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0.32366</cdr:x>
      <cdr:y>0.31425</cdr:y>
    </cdr:from>
    <cdr:to>
      <cdr:x>0.68744</cdr:x>
      <cdr:y>0.53673</cdr:y>
    </cdr:to>
    <cdr:sp macro="" textlink="">
      <cdr:nvSpPr>
        <cdr:cNvPr id="9"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634334" y="1480835"/>
          <a:ext cx="1836934" cy="10483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58</xdr:col>
      <xdr:colOff>297808</xdr:colOff>
      <xdr:row>5</xdr:row>
      <xdr:rowOff>15004</xdr:rowOff>
    </xdr:from>
    <xdr:to>
      <xdr:col>67</xdr:col>
      <xdr:colOff>108120</xdr:colOff>
      <xdr:row>25</xdr:row>
      <xdr:rowOff>31317</xdr:rowOff>
    </xdr:to>
    <xdr:graphicFrame macro="">
      <xdr:nvGraphicFramePr>
        <xdr:cNvPr id="10" name="Chart 1">
          <a:extLst>
            <a:ext uri="{FF2B5EF4-FFF2-40B4-BE49-F238E27FC236}">
              <a16:creationId xmlns:a16="http://schemas.microsoft.com/office/drawing/2014/main" id="{F964E010-C22E-4688-8F00-ED98AA4F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59</xdr:col>
      <xdr:colOff>468382</xdr:colOff>
      <xdr:row>30</xdr:row>
      <xdr:rowOff>72412</xdr:rowOff>
    </xdr:from>
    <xdr:to>
      <xdr:col>66</xdr:col>
      <xdr:colOff>54820</xdr:colOff>
      <xdr:row>50</xdr:row>
      <xdr:rowOff>284418</xdr:rowOff>
    </xdr:to>
    <xdr:graphicFrame macro="">
      <xdr:nvGraphicFramePr>
        <xdr:cNvPr id="11" name="Chart 1">
          <a:extLst>
            <a:ext uri="{FF2B5EF4-FFF2-40B4-BE49-F238E27FC236}">
              <a16:creationId xmlns:a16="http://schemas.microsoft.com/office/drawing/2014/main" id="{2D4B22EE-4AAC-44D4-9D26-C4C5F4EE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62</xdr:col>
      <xdr:colOff>516204</xdr:colOff>
      <xdr:row>25</xdr:row>
      <xdr:rowOff>86372</xdr:rowOff>
    </xdr:from>
    <xdr:to>
      <xdr:col>63</xdr:col>
      <xdr:colOff>469527</xdr:colOff>
      <xdr:row>29</xdr:row>
      <xdr:rowOff>45196</xdr:rowOff>
    </xdr:to>
    <xdr:sp macro="" textlink="">
      <xdr:nvSpPr>
        <xdr:cNvPr id="16" name="矢印: 下 15">
          <a:extLst>
            <a:ext uri="{FF2B5EF4-FFF2-40B4-BE49-F238E27FC236}">
              <a16:creationId xmlns:a16="http://schemas.microsoft.com/office/drawing/2014/main" id="{D61171DB-7F7B-4A8A-82BA-F9DFB74F10A0}"/>
            </a:ext>
          </a:extLst>
        </xdr:cNvPr>
        <xdr:cNvSpPr/>
      </xdr:nvSpPr>
      <xdr:spPr bwMode="auto">
        <a:xfrm flipV="1">
          <a:off x="34022696" y="5432662"/>
          <a:ext cx="690742" cy="71160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65</xdr:col>
      <xdr:colOff>333278</xdr:colOff>
      <xdr:row>5</xdr:row>
      <xdr:rowOff>577</xdr:rowOff>
    </xdr:from>
    <xdr:to>
      <xdr:col>74</xdr:col>
      <xdr:colOff>142436</xdr:colOff>
      <xdr:row>25</xdr:row>
      <xdr:rowOff>20065</xdr:rowOff>
    </xdr:to>
    <xdr:graphicFrame macro="">
      <xdr:nvGraphicFramePr>
        <xdr:cNvPr id="17" name="Chart 1">
          <a:extLst>
            <a:ext uri="{FF2B5EF4-FFF2-40B4-BE49-F238E27FC236}">
              <a16:creationId xmlns:a16="http://schemas.microsoft.com/office/drawing/2014/main" id="{46A5D292-3ED4-46BA-95FD-F80BCC02C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65</xdr:col>
      <xdr:colOff>604824</xdr:colOff>
      <xdr:row>29</xdr:row>
      <xdr:rowOff>57330</xdr:rowOff>
    </xdr:from>
    <xdr:to>
      <xdr:col>74</xdr:col>
      <xdr:colOff>410807</xdr:colOff>
      <xdr:row>50</xdr:row>
      <xdr:rowOff>70937</xdr:rowOff>
    </xdr:to>
    <xdr:graphicFrame macro="">
      <xdr:nvGraphicFramePr>
        <xdr:cNvPr id="19" name="Chart 1">
          <a:extLst>
            <a:ext uri="{FF2B5EF4-FFF2-40B4-BE49-F238E27FC236}">
              <a16:creationId xmlns:a16="http://schemas.microsoft.com/office/drawing/2014/main" id="{D871767B-8853-4843-B79C-AAE07DF4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70</xdr:col>
      <xdr:colOff>124241</xdr:colOff>
      <xdr:row>24</xdr:row>
      <xdr:rowOff>275487</xdr:rowOff>
    </xdr:from>
    <xdr:to>
      <xdr:col>71</xdr:col>
      <xdr:colOff>80366</xdr:colOff>
      <xdr:row>28</xdr:row>
      <xdr:rowOff>33578</xdr:rowOff>
    </xdr:to>
    <xdr:sp macro="" textlink="">
      <xdr:nvSpPr>
        <xdr:cNvPr id="9" name="矢印: 下 8">
          <a:extLst>
            <a:ext uri="{FF2B5EF4-FFF2-40B4-BE49-F238E27FC236}">
              <a16:creationId xmlns:a16="http://schemas.microsoft.com/office/drawing/2014/main" id="{DF164D00-53BE-49CF-8825-7E7153F5A910}"/>
            </a:ext>
          </a:extLst>
        </xdr:cNvPr>
        <xdr:cNvSpPr/>
      </xdr:nvSpPr>
      <xdr:spPr bwMode="auto">
        <a:xfrm flipV="1">
          <a:off x="39437910" y="5253068"/>
          <a:ext cx="693545" cy="69522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各種温室効果ガス（エネルギー起源</a:t>
          </a:r>
          <a:r>
            <a:rPr lang="en-US" altLang="ja-JP" sz="1600" b="1">
              <a:latin typeface="Century" panose="02040604050505020304" pitchFamily="18" charset="0"/>
              <a:ea typeface="+mj-ea"/>
            </a:rPr>
            <a:t>CO</a:t>
          </a:r>
          <a:r>
            <a:rPr lang="en-US" altLang="ja-JP" sz="1600" b="1" baseline="-10000">
              <a:latin typeface="Century" panose="02040604050505020304" pitchFamily="18" charset="0"/>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11593" y="1967391"/>
          <a:ext cx="1536914" cy="3123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（百万トン</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0.40837</cdr:x>
      <cdr:y>0.91519</cdr:y>
    </cdr:from>
    <cdr:to>
      <cdr:x>0.48567</cdr:x>
      <cdr:y>0.98212</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3011321" y="4265254"/>
          <a:ext cx="570012" cy="311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0.46897</cdr:x>
      <cdr:y>0.32785</cdr:y>
    </cdr:from>
    <cdr:to>
      <cdr:x>0.63726</cdr:x>
      <cdr:y>0.69371</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952291" y="1234921"/>
          <a:ext cx="1059430" cy="13781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CH</a:t>
          </a:r>
          <a:r>
            <a:rPr kumimoji="1" lang="en-US" altLang="ja-JP" sz="1400" b="1" baseline="-25000">
              <a:latin typeface="+mn-lt"/>
              <a:ea typeface="+mn-ea"/>
            </a:rPr>
            <a:t>4</a:t>
          </a:r>
        </a:p>
        <a:p xmlns:a="http://schemas.openxmlformats.org/drawingml/2006/main">
          <a:pPr algn="ctr"/>
          <a:r>
            <a:rPr kumimoji="1" lang="ja-JP" altLang="en-US" sz="1300" b="1">
              <a:latin typeface="+mn-ea"/>
              <a:ea typeface="+mn-ea"/>
            </a:rPr>
            <a:t>総排出量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0.41677</cdr:x>
      <cdr:y>0.32042</cdr:y>
    </cdr:from>
    <cdr:to>
      <cdr:x>0.68396</cdr:x>
      <cdr:y>0.65662</cdr:y>
    </cdr:to>
    <cdr:sp macro="" textlink="">
      <cdr:nvSpPr>
        <cdr:cNvPr id="4" name="テキスト ボックス 2">
          <a:extLst xmlns:a="http://schemas.openxmlformats.org/drawingml/2006/main">
            <a:ext uri="{FF2B5EF4-FFF2-40B4-BE49-F238E27FC236}">
              <a16:creationId xmlns:a16="http://schemas.microsoft.com/office/drawing/2014/main" id="{666582C3-6854-4C75-9803-9EFEA05ACD93}"/>
            </a:ext>
          </a:extLst>
        </cdr:cNvPr>
        <cdr:cNvSpPr txBox="1"/>
      </cdr:nvSpPr>
      <cdr:spPr>
        <a:xfrm xmlns:a="http://schemas.openxmlformats.org/drawingml/2006/main">
          <a:off x="1935569" y="1251844"/>
          <a:ext cx="1240887" cy="13134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CH</a:t>
          </a:r>
          <a:r>
            <a:rPr kumimoji="1" lang="en-US" altLang="ja-JP" sz="1400" b="1" baseline="-25000">
              <a:latin typeface="Calibri" panose="020F0502020204030204" pitchFamily="34" charset="0"/>
              <a:ea typeface="+mn-ea"/>
              <a:cs typeface="Calibri" panose="020F0502020204030204" pitchFamily="34" charset="0"/>
            </a:rPr>
            <a:t>4</a:t>
          </a:r>
        </a:p>
        <a:p xmlns:a="http://schemas.openxmlformats.org/drawingml/2006/main">
          <a:pPr algn="ctr"/>
          <a:r>
            <a:rPr kumimoji="1" lang="ja-JP" altLang="en-US" sz="1300" b="1">
              <a:latin typeface="+mn-ea"/>
              <a:ea typeface="+mn-ea"/>
            </a:rPr>
            <a:t>総排出量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0.44343</cdr:x>
      <cdr:y>0.30917</cdr:y>
    </cdr:from>
    <cdr:to>
      <cdr:x>0.6629</cdr:x>
      <cdr:y>0.67444</cdr:y>
    </cdr:to>
    <cdr:sp macro="" textlink="">
      <cdr:nvSpPr>
        <cdr:cNvPr id="4" name="テキスト ボックス 1">
          <a:extLst xmlns:a="http://schemas.openxmlformats.org/drawingml/2006/main">
            <a:ext uri="{FF2B5EF4-FFF2-40B4-BE49-F238E27FC236}">
              <a16:creationId xmlns:a16="http://schemas.microsoft.com/office/drawing/2014/main" id="{6CB4B700-8CCB-4E5C-8E9F-36B28C49B680}"/>
            </a:ext>
          </a:extLst>
        </cdr:cNvPr>
        <cdr:cNvSpPr txBox="1"/>
      </cdr:nvSpPr>
      <cdr:spPr>
        <a:xfrm xmlns:a="http://schemas.openxmlformats.org/drawingml/2006/main">
          <a:off x="2586833" y="1148134"/>
          <a:ext cx="1280327" cy="13564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0.43778</cdr:x>
      <cdr:y>0.33458</cdr:y>
    </cdr:from>
    <cdr:to>
      <cdr:x>0.65749</cdr:x>
      <cdr:y>0.69953</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551112" y="1241425"/>
          <a:ext cx="1280315" cy="1354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58</xdr:col>
      <xdr:colOff>27165</xdr:colOff>
      <xdr:row>4</xdr:row>
      <xdr:rowOff>43374</xdr:rowOff>
    </xdr:from>
    <xdr:to>
      <xdr:col>66</xdr:col>
      <xdr:colOff>545511</xdr:colOff>
      <xdr:row>21</xdr:row>
      <xdr:rowOff>273781</xdr:rowOff>
    </xdr:to>
    <xdr:graphicFrame macro="">
      <xdr:nvGraphicFramePr>
        <xdr:cNvPr id="8" name="Chart 1">
          <a:extLst>
            <a:ext uri="{FF2B5EF4-FFF2-40B4-BE49-F238E27FC236}">
              <a16:creationId xmlns:a16="http://schemas.microsoft.com/office/drawing/2014/main" id="{6DFE4351-125A-4E34-AC34-0CB74FD5FD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58</xdr:col>
      <xdr:colOff>178119</xdr:colOff>
      <xdr:row>23</xdr:row>
      <xdr:rowOff>124989</xdr:rowOff>
    </xdr:from>
    <xdr:to>
      <xdr:col>66</xdr:col>
      <xdr:colOff>690115</xdr:colOff>
      <xdr:row>42</xdr:row>
      <xdr:rowOff>88576</xdr:rowOff>
    </xdr:to>
    <xdr:graphicFrame macro="">
      <xdr:nvGraphicFramePr>
        <xdr:cNvPr id="10" name="Chart 1">
          <a:extLst>
            <a:ext uri="{FF2B5EF4-FFF2-40B4-BE49-F238E27FC236}">
              <a16:creationId xmlns:a16="http://schemas.microsoft.com/office/drawing/2014/main" id="{A6B3D9B1-5AA4-466E-BA6D-3D625D7E2A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62</xdr:col>
      <xdr:colOff>286094</xdr:colOff>
      <xdr:row>21</xdr:row>
      <xdr:rowOff>207745</xdr:rowOff>
    </xdr:from>
    <xdr:to>
      <xdr:col>63</xdr:col>
      <xdr:colOff>265127</xdr:colOff>
      <xdr:row>24</xdr:row>
      <xdr:rowOff>104208</xdr:rowOff>
    </xdr:to>
    <xdr:sp macro="" textlink="">
      <xdr:nvSpPr>
        <xdr:cNvPr id="14" name="矢印: 下 13">
          <a:extLst>
            <a:ext uri="{FF2B5EF4-FFF2-40B4-BE49-F238E27FC236}">
              <a16:creationId xmlns:a16="http://schemas.microsoft.com/office/drawing/2014/main" id="{56E19BC1-8E8E-42A2-BFCE-3CC34771931C}"/>
            </a:ext>
          </a:extLst>
        </xdr:cNvPr>
        <xdr:cNvSpPr/>
      </xdr:nvSpPr>
      <xdr:spPr bwMode="auto">
        <a:xfrm flipV="1">
          <a:off x="32423444" y="4694020"/>
          <a:ext cx="712458" cy="639413"/>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237533</xdr:colOff>
      <xdr:row>4</xdr:row>
      <xdr:rowOff>64013</xdr:rowOff>
    </xdr:from>
    <xdr:to>
      <xdr:col>75</xdr:col>
      <xdr:colOff>251030</xdr:colOff>
      <xdr:row>21</xdr:row>
      <xdr:rowOff>291245</xdr:rowOff>
    </xdr:to>
    <xdr:graphicFrame macro="">
      <xdr:nvGraphicFramePr>
        <xdr:cNvPr id="15" name="Chart 1">
          <a:extLst>
            <a:ext uri="{FF2B5EF4-FFF2-40B4-BE49-F238E27FC236}">
              <a16:creationId xmlns:a16="http://schemas.microsoft.com/office/drawing/2014/main" id="{BBAE6678-3322-4919-8C7C-DAC07F096B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70</xdr:col>
      <xdr:colOff>702810</xdr:colOff>
      <xdr:row>21</xdr:row>
      <xdr:rowOff>131545</xdr:rowOff>
    </xdr:from>
    <xdr:to>
      <xdr:col>71</xdr:col>
      <xdr:colOff>665968</xdr:colOff>
      <xdr:row>24</xdr:row>
      <xdr:rowOff>28008</xdr:rowOff>
    </xdr:to>
    <xdr:sp macro="" textlink="">
      <xdr:nvSpPr>
        <xdr:cNvPr id="16" name="矢印: 下 15">
          <a:extLst>
            <a:ext uri="{FF2B5EF4-FFF2-40B4-BE49-F238E27FC236}">
              <a16:creationId xmlns:a16="http://schemas.microsoft.com/office/drawing/2014/main" id="{619EFC87-724B-4E4D-B009-A192C04551B9}"/>
            </a:ext>
          </a:extLst>
        </xdr:cNvPr>
        <xdr:cNvSpPr/>
      </xdr:nvSpPr>
      <xdr:spPr bwMode="auto">
        <a:xfrm flipV="1">
          <a:off x="38707560" y="4617820"/>
          <a:ext cx="696583" cy="639413"/>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447222</xdr:colOff>
      <xdr:row>23</xdr:row>
      <xdr:rowOff>104352</xdr:rowOff>
    </xdr:from>
    <xdr:to>
      <xdr:col>75</xdr:col>
      <xdr:colOff>434525</xdr:colOff>
      <xdr:row>42</xdr:row>
      <xdr:rowOff>77464</xdr:rowOff>
    </xdr:to>
    <xdr:graphicFrame macro="">
      <xdr:nvGraphicFramePr>
        <xdr:cNvPr id="17" name="Chart 1">
          <a:extLst>
            <a:ext uri="{FF2B5EF4-FFF2-40B4-BE49-F238E27FC236}">
              <a16:creationId xmlns:a16="http://schemas.microsoft.com/office/drawing/2014/main" id="{1FCC657B-2B2C-49B9-93BA-FD74223746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0.36941</cdr:x>
      <cdr:y>0.36321</cdr:y>
    </cdr:from>
    <cdr:to>
      <cdr:x>0.61996</cdr:x>
      <cdr:y>0.71841</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167200" y="1288586"/>
          <a:ext cx="1469890" cy="1260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N</a:t>
          </a:r>
          <a:r>
            <a:rPr kumimoji="1" lang="en-US" altLang="ja-JP" sz="1400" b="1" baseline="-25000">
              <a:latin typeface="+mn-lt"/>
              <a:ea typeface="+mn-ea"/>
              <a:cs typeface="Calibri" panose="020F0502020204030204" pitchFamily="34" charset="0"/>
            </a:rPr>
            <a:t>2</a:t>
          </a:r>
          <a:r>
            <a:rPr kumimoji="1" lang="en-US" altLang="ja-JP" sz="1400" b="1">
              <a:latin typeface="+mn-lt"/>
              <a:ea typeface="+mn-ea"/>
            </a:rPr>
            <a:t>O</a:t>
          </a:r>
        </a:p>
        <a:p xmlns:a="http://schemas.openxmlformats.org/drawingml/2006/main">
          <a:pPr algn="ctr"/>
          <a:r>
            <a:rPr kumimoji="1" lang="ja-JP" altLang="en-US" sz="13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0.3987</cdr:x>
      <cdr:y>0.34584</cdr:y>
    </cdr:from>
    <cdr:to>
      <cdr:x>0.5856</cdr:x>
      <cdr:y>0.69739</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336492" y="1239693"/>
          <a:ext cx="1095309" cy="12601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N</a:t>
          </a:r>
          <a:r>
            <a:rPr kumimoji="1" lang="en-US" altLang="ja-JP" sz="1400" b="1" baseline="-25000">
              <a:latin typeface="Calibri" panose="020F0502020204030204" pitchFamily="34" charset="0"/>
              <a:ea typeface="+mn-ea"/>
              <a:cs typeface="Calibri" panose="020F0502020204030204" pitchFamily="34" charset="0"/>
            </a:rPr>
            <a:t>2</a:t>
          </a:r>
          <a:r>
            <a:rPr kumimoji="1" lang="en-US" altLang="ja-JP" sz="1400" b="1">
              <a:latin typeface="Calibri" panose="020F0502020204030204" pitchFamily="34" charset="0"/>
              <a:ea typeface="+mn-ea"/>
              <a:cs typeface="Calibri" panose="020F0502020204030204" pitchFamily="34" charset="0"/>
            </a:rPr>
            <a:t>O</a:t>
          </a:r>
        </a:p>
        <a:p xmlns:a="http://schemas.openxmlformats.org/drawingml/2006/main">
          <a:pPr algn="ctr"/>
          <a:r>
            <a:rPr kumimoji="1" lang="ja-JP" altLang="en-US" sz="13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0.37065</cdr:x>
      <cdr:y>0.34823</cdr:y>
    </cdr:from>
    <cdr:to>
      <cdr:x>0.60937</cdr:x>
      <cdr:y>0.60661</cdr:y>
    </cdr:to>
    <cdr:sp macro="" textlink="">
      <cdr:nvSpPr>
        <cdr:cNvPr id="4" name="テキスト ボックス 1">
          <a:extLst xmlns:a="http://schemas.openxmlformats.org/drawingml/2006/main">
            <a:ext uri="{FF2B5EF4-FFF2-40B4-BE49-F238E27FC236}">
              <a16:creationId xmlns:a16="http://schemas.microsoft.com/office/drawing/2014/main" id="{0F7FED3F-5D45-452D-8E42-5D38DE5E6DD6}"/>
            </a:ext>
          </a:extLst>
        </cdr:cNvPr>
        <cdr:cNvSpPr txBox="1"/>
      </cdr:nvSpPr>
      <cdr:spPr>
        <a:xfrm xmlns:a="http://schemas.openxmlformats.org/drawingml/2006/main">
          <a:off x="2164825" y="1234334"/>
          <a:ext cx="1394257" cy="9158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0.37399</cdr:x>
      <cdr:y>0.35128</cdr:y>
    </cdr:from>
    <cdr:to>
      <cdr:x>0.61272</cdr:x>
      <cdr:y>0.6099</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027237" y="1229519"/>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58</xdr:col>
      <xdr:colOff>0</xdr:colOff>
      <xdr:row>5</xdr:row>
      <xdr:rowOff>0</xdr:rowOff>
    </xdr:from>
    <xdr:to>
      <xdr:col>65</xdr:col>
      <xdr:colOff>620001</xdr:colOff>
      <xdr:row>24</xdr:row>
      <xdr:rowOff>152672</xdr:rowOff>
    </xdr:to>
    <xdr:graphicFrame macro="">
      <xdr:nvGraphicFramePr>
        <xdr:cNvPr id="26" name="Chart 1">
          <a:extLst>
            <a:ext uri="{FF2B5EF4-FFF2-40B4-BE49-F238E27FC236}">
              <a16:creationId xmlns:a16="http://schemas.microsoft.com/office/drawing/2014/main" id="{16263017-548B-4301-A63F-15C3C9EAD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66</xdr:col>
      <xdr:colOff>82549</xdr:colOff>
      <xdr:row>5</xdr:row>
      <xdr:rowOff>24607</xdr:rowOff>
    </xdr:from>
    <xdr:to>
      <xdr:col>73</xdr:col>
      <xdr:colOff>600949</xdr:colOff>
      <xdr:row>24</xdr:row>
      <xdr:rowOff>188391</xdr:rowOff>
    </xdr:to>
    <xdr:graphicFrame macro="">
      <xdr:nvGraphicFramePr>
        <xdr:cNvPr id="28" name="Chart 1">
          <a:extLst>
            <a:ext uri="{FF2B5EF4-FFF2-40B4-BE49-F238E27FC236}">
              <a16:creationId xmlns:a16="http://schemas.microsoft.com/office/drawing/2014/main" id="{D776CAB4-5D5E-4994-B258-DB2D1D01D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65</xdr:col>
      <xdr:colOff>297656</xdr:colOff>
      <xdr:row>12</xdr:row>
      <xdr:rowOff>202408</xdr:rowOff>
    </xdr:from>
    <xdr:to>
      <xdr:col>66</xdr:col>
      <xdr:colOff>295997</xdr:colOff>
      <xdr:row>16</xdr:row>
      <xdr:rowOff>5880</xdr:rowOff>
    </xdr:to>
    <xdr:sp macro="" textlink="">
      <xdr:nvSpPr>
        <xdr:cNvPr id="31" name="矢印: 下 30">
          <a:extLst>
            <a:ext uri="{FF2B5EF4-FFF2-40B4-BE49-F238E27FC236}">
              <a16:creationId xmlns:a16="http://schemas.microsoft.com/office/drawing/2014/main" id="{12CDAB75-E9F7-40DD-A7C0-C66A75BBE7EC}"/>
            </a:ext>
          </a:extLst>
        </xdr:cNvPr>
        <xdr:cNvSpPr/>
      </xdr:nvSpPr>
      <xdr:spPr bwMode="auto">
        <a:xfrm rot="16200000" flipH="1" flipV="1">
          <a:off x="29431995" y="3143507"/>
          <a:ext cx="650517" cy="673820"/>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76</xdr:col>
      <xdr:colOff>107156</xdr:colOff>
      <xdr:row>5</xdr:row>
      <xdr:rowOff>0</xdr:rowOff>
    </xdr:from>
    <xdr:to>
      <xdr:col>83</xdr:col>
      <xdr:colOff>638257</xdr:colOff>
      <xdr:row>24</xdr:row>
      <xdr:rowOff>152672</xdr:rowOff>
    </xdr:to>
    <xdr:graphicFrame macro="">
      <xdr:nvGraphicFramePr>
        <xdr:cNvPr id="36" name="Chart 1">
          <a:extLst>
            <a:ext uri="{FF2B5EF4-FFF2-40B4-BE49-F238E27FC236}">
              <a16:creationId xmlns:a16="http://schemas.microsoft.com/office/drawing/2014/main" id="{486DFE15-18AC-4295-93AB-3FD9546A1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85</xdr:col>
      <xdr:colOff>26988</xdr:colOff>
      <xdr:row>4</xdr:row>
      <xdr:rowOff>200932</xdr:rowOff>
    </xdr:from>
    <xdr:to>
      <xdr:col>92</xdr:col>
      <xdr:colOff>543915</xdr:colOff>
      <xdr:row>24</xdr:row>
      <xdr:rowOff>142240</xdr:rowOff>
    </xdr:to>
    <xdr:graphicFrame macro="">
      <xdr:nvGraphicFramePr>
        <xdr:cNvPr id="38" name="Chart 1">
          <a:extLst>
            <a:ext uri="{FF2B5EF4-FFF2-40B4-BE49-F238E27FC236}">
              <a16:creationId xmlns:a16="http://schemas.microsoft.com/office/drawing/2014/main" id="{14D0AABC-5169-4594-8C40-8D55124F1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59</xdr:col>
      <xdr:colOff>47625</xdr:colOff>
      <xdr:row>26</xdr:row>
      <xdr:rowOff>35719</xdr:rowOff>
    </xdr:from>
    <xdr:to>
      <xdr:col>65</xdr:col>
      <xdr:colOff>265356</xdr:colOff>
      <xdr:row>46</xdr:row>
      <xdr:rowOff>2624</xdr:rowOff>
    </xdr:to>
    <xdr:graphicFrame macro="">
      <xdr:nvGraphicFramePr>
        <xdr:cNvPr id="42" name="Chart 1">
          <a:extLst>
            <a:ext uri="{FF2B5EF4-FFF2-40B4-BE49-F238E27FC236}">
              <a16:creationId xmlns:a16="http://schemas.microsoft.com/office/drawing/2014/main" id="{98005F59-AC7A-4F22-A79F-00CC5484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65</xdr:col>
      <xdr:colOff>444500</xdr:colOff>
      <xdr:row>35</xdr:row>
      <xdr:rowOff>0</xdr:rowOff>
    </xdr:from>
    <xdr:to>
      <xdr:col>66</xdr:col>
      <xdr:colOff>455541</xdr:colOff>
      <xdr:row>38</xdr:row>
      <xdr:rowOff>105537</xdr:rowOff>
    </xdr:to>
    <xdr:sp macro="" textlink="">
      <xdr:nvSpPr>
        <xdr:cNvPr id="43" name="矢印: 下 42">
          <a:extLst>
            <a:ext uri="{FF2B5EF4-FFF2-40B4-BE49-F238E27FC236}">
              <a16:creationId xmlns:a16="http://schemas.microsoft.com/office/drawing/2014/main" id="{01EC487A-A012-4F15-8969-3503889D78A2}"/>
            </a:ext>
          </a:extLst>
        </xdr:cNvPr>
        <xdr:cNvSpPr/>
      </xdr:nvSpPr>
      <xdr:spPr bwMode="auto">
        <a:xfrm rot="16200000" flipH="1" flipV="1">
          <a:off x="29607251" y="8064124"/>
          <a:ext cx="629412"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95417</xdr:colOff>
      <xdr:row>26</xdr:row>
      <xdr:rowOff>54978</xdr:rowOff>
    </xdr:from>
    <xdr:to>
      <xdr:col>73</xdr:col>
      <xdr:colOff>316323</xdr:colOff>
      <xdr:row>46</xdr:row>
      <xdr:rowOff>9434</xdr:rowOff>
    </xdr:to>
    <xdr:graphicFrame macro="">
      <xdr:nvGraphicFramePr>
        <xdr:cNvPr id="44" name="Chart 1">
          <a:extLst>
            <a:ext uri="{FF2B5EF4-FFF2-40B4-BE49-F238E27FC236}">
              <a16:creationId xmlns:a16="http://schemas.microsoft.com/office/drawing/2014/main" id="{8882BEAA-9EB2-4E93-BE51-A0D6F886E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58</xdr:col>
      <xdr:colOff>357187</xdr:colOff>
      <xdr:row>47</xdr:row>
      <xdr:rowOff>202406</xdr:rowOff>
    </xdr:from>
    <xdr:to>
      <xdr:col>65</xdr:col>
      <xdr:colOff>626417</xdr:colOff>
      <xdr:row>68</xdr:row>
      <xdr:rowOff>54793</xdr:rowOff>
    </xdr:to>
    <xdr:graphicFrame macro="">
      <xdr:nvGraphicFramePr>
        <xdr:cNvPr id="47" name="Chart 1">
          <a:extLst>
            <a:ext uri="{FF2B5EF4-FFF2-40B4-BE49-F238E27FC236}">
              <a16:creationId xmlns:a16="http://schemas.microsoft.com/office/drawing/2014/main" id="{9A7FF06C-7A4F-4489-B83B-9856A418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65</xdr:col>
      <xdr:colOff>456406</xdr:colOff>
      <xdr:row>56</xdr:row>
      <xdr:rowOff>35720</xdr:rowOff>
    </xdr:from>
    <xdr:to>
      <xdr:col>66</xdr:col>
      <xdr:colOff>467447</xdr:colOff>
      <xdr:row>59</xdr:row>
      <xdr:rowOff>46801</xdr:rowOff>
    </xdr:to>
    <xdr:sp macro="" textlink="">
      <xdr:nvSpPr>
        <xdr:cNvPr id="48" name="矢印: 下 47">
          <a:extLst>
            <a:ext uri="{FF2B5EF4-FFF2-40B4-BE49-F238E27FC236}">
              <a16:creationId xmlns:a16="http://schemas.microsoft.com/office/drawing/2014/main" id="{8EA23436-A6D0-44BE-A206-7741A532DF13}"/>
            </a:ext>
          </a:extLst>
        </xdr:cNvPr>
        <xdr:cNvSpPr/>
      </xdr:nvSpPr>
      <xdr:spPr bwMode="auto">
        <a:xfrm rot="16200000" flipH="1" flipV="1">
          <a:off x="29591772" y="12651604"/>
          <a:ext cx="677831"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66</xdr:col>
      <xdr:colOff>630782</xdr:colOff>
      <xdr:row>47</xdr:row>
      <xdr:rowOff>191913</xdr:rowOff>
    </xdr:from>
    <xdr:to>
      <xdr:col>74</xdr:col>
      <xdr:colOff>164916</xdr:colOff>
      <xdr:row>68</xdr:row>
      <xdr:rowOff>49063</xdr:rowOff>
    </xdr:to>
    <xdr:graphicFrame macro="">
      <xdr:nvGraphicFramePr>
        <xdr:cNvPr id="49" name="Chart 1">
          <a:extLst>
            <a:ext uri="{FF2B5EF4-FFF2-40B4-BE49-F238E27FC236}">
              <a16:creationId xmlns:a16="http://schemas.microsoft.com/office/drawing/2014/main" id="{E980CF2D-F643-4E4E-83DB-A6E49FE6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58</xdr:col>
      <xdr:colOff>313638</xdr:colOff>
      <xdr:row>74</xdr:row>
      <xdr:rowOff>151989</xdr:rowOff>
    </xdr:from>
    <xdr:to>
      <xdr:col>65</xdr:col>
      <xdr:colOff>418709</xdr:colOff>
      <xdr:row>94</xdr:row>
      <xdr:rowOff>124449</xdr:rowOff>
    </xdr:to>
    <xdr:graphicFrame macro="">
      <xdr:nvGraphicFramePr>
        <xdr:cNvPr id="51" name="Chart 1">
          <a:extLst>
            <a:ext uri="{FF2B5EF4-FFF2-40B4-BE49-F238E27FC236}">
              <a16:creationId xmlns:a16="http://schemas.microsoft.com/office/drawing/2014/main" id="{B1A09A12-EB43-44D0-B9CA-9B5EA8EED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66</xdr:col>
      <xdr:colOff>656073</xdr:colOff>
      <xdr:row>75</xdr:row>
      <xdr:rowOff>83420</xdr:rowOff>
    </xdr:from>
    <xdr:to>
      <xdr:col>73</xdr:col>
      <xdr:colOff>592243</xdr:colOff>
      <xdr:row>95</xdr:row>
      <xdr:rowOff>22287</xdr:rowOff>
    </xdr:to>
    <xdr:graphicFrame macro="">
      <xdr:nvGraphicFramePr>
        <xdr:cNvPr id="52" name="Chart 1">
          <a:extLst>
            <a:ext uri="{FF2B5EF4-FFF2-40B4-BE49-F238E27FC236}">
              <a16:creationId xmlns:a16="http://schemas.microsoft.com/office/drawing/2014/main" id="{082663F3-E0AE-4A44-B3F1-6896C72C6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65</xdr:col>
      <xdr:colOff>433124</xdr:colOff>
      <xdr:row>83</xdr:row>
      <xdr:rowOff>143904</xdr:rowOff>
    </xdr:from>
    <xdr:to>
      <xdr:col>66</xdr:col>
      <xdr:colOff>437815</xdr:colOff>
      <xdr:row>86</xdr:row>
      <xdr:rowOff>161336</xdr:rowOff>
    </xdr:to>
    <xdr:sp macro="" textlink="">
      <xdr:nvSpPr>
        <xdr:cNvPr id="54" name="矢印: 下 53">
          <a:extLst>
            <a:ext uri="{FF2B5EF4-FFF2-40B4-BE49-F238E27FC236}">
              <a16:creationId xmlns:a16="http://schemas.microsoft.com/office/drawing/2014/main" id="{6955CAAF-C143-4560-A442-93C269168AB2}"/>
            </a:ext>
          </a:extLst>
        </xdr:cNvPr>
        <xdr:cNvSpPr/>
      </xdr:nvSpPr>
      <xdr:spPr bwMode="auto">
        <a:xfrm rot="16200000" flipH="1" flipV="1">
          <a:off x="35339542" y="18430948"/>
          <a:ext cx="676855" cy="737383"/>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77</xdr:col>
      <xdr:colOff>186121</xdr:colOff>
      <xdr:row>26</xdr:row>
      <xdr:rowOff>153991</xdr:rowOff>
    </xdr:from>
    <xdr:to>
      <xdr:col>83</xdr:col>
      <xdr:colOff>410203</xdr:colOff>
      <xdr:row>46</xdr:row>
      <xdr:rowOff>124071</xdr:rowOff>
    </xdr:to>
    <xdr:graphicFrame macro="">
      <xdr:nvGraphicFramePr>
        <xdr:cNvPr id="55" name="Chart 1">
          <a:extLst>
            <a:ext uri="{FF2B5EF4-FFF2-40B4-BE49-F238E27FC236}">
              <a16:creationId xmlns:a16="http://schemas.microsoft.com/office/drawing/2014/main" id="{6814EF29-90E3-4F6C-8DEB-2257A3AA3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83</xdr:col>
      <xdr:colOff>634344</xdr:colOff>
      <xdr:row>35</xdr:row>
      <xdr:rowOff>158890</xdr:rowOff>
    </xdr:from>
    <xdr:to>
      <xdr:col>84</xdr:col>
      <xdr:colOff>648558</xdr:colOff>
      <xdr:row>39</xdr:row>
      <xdr:rowOff>48636</xdr:rowOff>
    </xdr:to>
    <xdr:sp macro="" textlink="">
      <xdr:nvSpPr>
        <xdr:cNvPr id="56" name="矢印: 下 55">
          <a:extLst>
            <a:ext uri="{FF2B5EF4-FFF2-40B4-BE49-F238E27FC236}">
              <a16:creationId xmlns:a16="http://schemas.microsoft.com/office/drawing/2014/main" id="{9F19E624-7699-4C3E-82E9-50B24D7B0C59}"/>
            </a:ext>
          </a:extLst>
        </xdr:cNvPr>
        <xdr:cNvSpPr/>
      </xdr:nvSpPr>
      <xdr:spPr bwMode="auto">
        <a:xfrm rot="16200000" flipH="1" flipV="1">
          <a:off x="46816189" y="8171010"/>
          <a:ext cx="663899" cy="68983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86</xdr:col>
      <xdr:colOff>19217</xdr:colOff>
      <xdr:row>26</xdr:row>
      <xdr:rowOff>26652</xdr:rowOff>
    </xdr:from>
    <xdr:to>
      <xdr:col>92</xdr:col>
      <xdr:colOff>240128</xdr:colOff>
      <xdr:row>46</xdr:row>
      <xdr:rowOff>5492</xdr:rowOff>
    </xdr:to>
    <xdr:graphicFrame macro="">
      <xdr:nvGraphicFramePr>
        <xdr:cNvPr id="57" name="Chart 1">
          <a:extLst>
            <a:ext uri="{FF2B5EF4-FFF2-40B4-BE49-F238E27FC236}">
              <a16:creationId xmlns:a16="http://schemas.microsoft.com/office/drawing/2014/main" id="{46742482-7210-4ABA-8409-3FF3099A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76</xdr:col>
      <xdr:colOff>486542</xdr:colOff>
      <xdr:row>47</xdr:row>
      <xdr:rowOff>50673</xdr:rowOff>
    </xdr:from>
    <xdr:to>
      <xdr:col>83</xdr:col>
      <xdr:colOff>663587</xdr:colOff>
      <xdr:row>67</xdr:row>
      <xdr:rowOff>125201</xdr:rowOff>
    </xdr:to>
    <xdr:graphicFrame macro="">
      <xdr:nvGraphicFramePr>
        <xdr:cNvPr id="61" name="Chart 1">
          <a:extLst>
            <a:ext uri="{FF2B5EF4-FFF2-40B4-BE49-F238E27FC236}">
              <a16:creationId xmlns:a16="http://schemas.microsoft.com/office/drawing/2014/main" id="{DA152F78-EF11-4CC6-AD5B-9F6BBFD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84</xdr:col>
      <xdr:colOff>197645</xdr:colOff>
      <xdr:row>55</xdr:row>
      <xdr:rowOff>128353</xdr:rowOff>
    </xdr:from>
    <xdr:to>
      <xdr:col>85</xdr:col>
      <xdr:colOff>208685</xdr:colOff>
      <xdr:row>58</xdr:row>
      <xdr:rowOff>123558</xdr:rowOff>
    </xdr:to>
    <xdr:sp macro="" textlink="">
      <xdr:nvSpPr>
        <xdr:cNvPr id="63" name="矢印: 下 62">
          <a:extLst>
            <a:ext uri="{FF2B5EF4-FFF2-40B4-BE49-F238E27FC236}">
              <a16:creationId xmlns:a16="http://schemas.microsoft.com/office/drawing/2014/main" id="{FEB13424-CE0D-4F9B-BBA4-96BAECA63123}"/>
            </a:ext>
          </a:extLst>
        </xdr:cNvPr>
        <xdr:cNvSpPr/>
      </xdr:nvSpPr>
      <xdr:spPr bwMode="auto">
        <a:xfrm rot="16200000" flipH="1" flipV="1">
          <a:off x="47089199" y="12514049"/>
          <a:ext cx="668305"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85</xdr:col>
      <xdr:colOff>391728</xdr:colOff>
      <xdr:row>46</xdr:row>
      <xdr:rowOff>163896</xdr:rowOff>
    </xdr:from>
    <xdr:to>
      <xdr:col>92</xdr:col>
      <xdr:colOff>592862</xdr:colOff>
      <xdr:row>67</xdr:row>
      <xdr:rowOff>38390</xdr:rowOff>
    </xdr:to>
    <xdr:graphicFrame macro="">
      <xdr:nvGraphicFramePr>
        <xdr:cNvPr id="65" name="Chart 1">
          <a:extLst>
            <a:ext uri="{FF2B5EF4-FFF2-40B4-BE49-F238E27FC236}">
              <a16:creationId xmlns:a16="http://schemas.microsoft.com/office/drawing/2014/main" id="{DBE52DAC-AE13-4EF6-9246-667D2B4B3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76</xdr:col>
      <xdr:colOff>452840</xdr:colOff>
      <xdr:row>73</xdr:row>
      <xdr:rowOff>152863</xdr:rowOff>
    </xdr:from>
    <xdr:to>
      <xdr:col>83</xdr:col>
      <xdr:colOff>433349</xdr:colOff>
      <xdr:row>93</xdr:row>
      <xdr:rowOff>118972</xdr:rowOff>
    </xdr:to>
    <xdr:graphicFrame macro="">
      <xdr:nvGraphicFramePr>
        <xdr:cNvPr id="71" name="Chart 1">
          <a:extLst>
            <a:ext uri="{FF2B5EF4-FFF2-40B4-BE49-F238E27FC236}">
              <a16:creationId xmlns:a16="http://schemas.microsoft.com/office/drawing/2014/main" id="{BC633240-F122-41D8-A707-2F7E4BC54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84</xdr:col>
      <xdr:colOff>171613</xdr:colOff>
      <xdr:row>80</xdr:row>
      <xdr:rowOff>162850</xdr:rowOff>
    </xdr:from>
    <xdr:to>
      <xdr:col>85</xdr:col>
      <xdr:colOff>189003</xdr:colOff>
      <xdr:row>83</xdr:row>
      <xdr:rowOff>170755</xdr:rowOff>
    </xdr:to>
    <xdr:sp macro="" textlink="">
      <xdr:nvSpPr>
        <xdr:cNvPr id="76" name="矢印: 下 75">
          <a:extLst>
            <a:ext uri="{FF2B5EF4-FFF2-40B4-BE49-F238E27FC236}">
              <a16:creationId xmlns:a16="http://schemas.microsoft.com/office/drawing/2014/main" id="{931C954B-0C39-47AE-A028-82C6756D7C14}"/>
            </a:ext>
          </a:extLst>
        </xdr:cNvPr>
        <xdr:cNvSpPr/>
      </xdr:nvSpPr>
      <xdr:spPr bwMode="auto">
        <a:xfrm rot="16200000" flipH="1" flipV="1">
          <a:off x="49010298" y="17779358"/>
          <a:ext cx="667328" cy="75008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85</xdr:col>
      <xdr:colOff>641274</xdr:colOff>
      <xdr:row>73</xdr:row>
      <xdr:rowOff>193484</xdr:rowOff>
    </xdr:from>
    <xdr:to>
      <xdr:col>92</xdr:col>
      <xdr:colOff>621786</xdr:colOff>
      <xdr:row>93</xdr:row>
      <xdr:rowOff>163283</xdr:rowOff>
    </xdr:to>
    <xdr:graphicFrame macro="">
      <xdr:nvGraphicFramePr>
        <xdr:cNvPr id="78" name="Chart 1">
          <a:extLst>
            <a:ext uri="{FF2B5EF4-FFF2-40B4-BE49-F238E27FC236}">
              <a16:creationId xmlns:a16="http://schemas.microsoft.com/office/drawing/2014/main" id="{749F70B9-03C5-4A31-B545-6827AD684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83</xdr:col>
      <xdr:colOff>481724</xdr:colOff>
      <xdr:row>15</xdr:row>
      <xdr:rowOff>208017</xdr:rowOff>
    </xdr:from>
    <xdr:to>
      <xdr:col>84</xdr:col>
      <xdr:colOff>483238</xdr:colOff>
      <xdr:row>19</xdr:row>
      <xdr:rowOff>481</xdr:rowOff>
    </xdr:to>
    <xdr:sp macro="" textlink="">
      <xdr:nvSpPr>
        <xdr:cNvPr id="37" name="矢印: 下 36">
          <a:extLst>
            <a:ext uri="{FF2B5EF4-FFF2-40B4-BE49-F238E27FC236}">
              <a16:creationId xmlns:a16="http://schemas.microsoft.com/office/drawing/2014/main" id="{9EB0BCB0-1FBD-4F32-9101-426F54FDFC12}"/>
            </a:ext>
          </a:extLst>
        </xdr:cNvPr>
        <xdr:cNvSpPr/>
      </xdr:nvSpPr>
      <xdr:spPr bwMode="auto">
        <a:xfrm rot="16200000" flipH="1" flipV="1">
          <a:off x="46661982" y="3842414"/>
          <a:ext cx="663899" cy="68665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0.06991</cdr:x>
      <cdr:y>0</cdr:y>
    </cdr:from>
    <cdr:to>
      <cdr:x>0.86763</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579770" y="0"/>
          <a:ext cx="6615571" cy="402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Century" panose="02040604050505020304" pitchFamily="18" charset="0"/>
              <a:ea typeface="+mn-ea"/>
              <a:cs typeface="Times New Roman" panose="02020603050405020304" pitchFamily="18" charset="0"/>
            </a:rPr>
            <a:t>GHG</a:t>
          </a:r>
          <a:r>
            <a:rPr lang="en-US" altLang="ja-JP" sz="1800" b="1" baseline="0">
              <a:effectLst/>
              <a:latin typeface="Century" panose="02040604050505020304" pitchFamily="18" charset="0"/>
              <a:ea typeface="+mn-ea"/>
              <a:cs typeface="Times New Roman" panose="02020603050405020304" pitchFamily="18" charset="0"/>
            </a:rPr>
            <a:t> emissions by gas (excluding energy-related CO</a:t>
          </a:r>
          <a:r>
            <a:rPr lang="en-US" altLang="ja-JP" sz="1800" b="1" baseline="-25000">
              <a:effectLst/>
              <a:latin typeface="Century" panose="02040604050505020304" pitchFamily="18" charset="0"/>
              <a:ea typeface="+mn-ea"/>
              <a:cs typeface="Times New Roman" panose="02020603050405020304" pitchFamily="18" charset="0"/>
            </a:rPr>
            <a:t>2</a:t>
          </a:r>
          <a:r>
            <a:rPr lang="en-US" altLang="ja-JP" sz="1800" b="1" baseline="0">
              <a:effectLst/>
              <a:latin typeface="Century" panose="02040604050505020304" pitchFamily="18" charset="0"/>
              <a:ea typeface="+mn-ea"/>
              <a:cs typeface="Times New Roman" panose="02020603050405020304" pitchFamily="18" charset="0"/>
            </a:rPr>
            <a:t> emissions</a:t>
          </a:r>
          <a:r>
            <a:rPr lang="en-US" altLang="ja-JP" sz="1400" b="1" baseline="0">
              <a:effectLst/>
              <a:latin typeface="Century" panose="02040604050505020304" pitchFamily="18" charset="0"/>
              <a:ea typeface="+mn-ea"/>
              <a:cs typeface="Times New Roman" panose="02020603050405020304" pitchFamily="18" charset="0"/>
            </a:rPr>
            <a:t>)</a:t>
          </a:r>
          <a:endParaRPr lang="ja-JP" altLang="ja-JP" sz="1800" b="1">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0.38426</cdr:x>
      <cdr:y>0.91924</cdr:y>
    </cdr:from>
    <cdr:to>
      <cdr:x>0.50588</cdr:x>
      <cdr:y>0.96494</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2928042" y="4305655"/>
          <a:ext cx="926744" cy="21405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entury" panose="02040604050505020304" pitchFamily="18" charset="0"/>
              <a:ea typeface="+mn-ea"/>
              <a:cs typeface="Times New Roman" panose="02020603050405020304" pitchFamily="18" charset="0"/>
            </a:rPr>
            <a:t>(FY)</a:t>
          </a:r>
          <a:endParaRPr lang="ja-JP" altLang="ja-JP" sz="12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Century" panose="02040604050505020304" pitchFamily="18" charset="0"/>
              <a:cs typeface="Times New Roman" panose="02020603050405020304" pitchFamily="18" charset="0"/>
            </a:rPr>
            <a:t>(Mt-CO</a:t>
          </a:r>
          <a:r>
            <a:rPr lang="en-US" altLang="ja-JP" sz="1200" baseline="-25000">
              <a:latin typeface="Century" panose="02040604050505020304" pitchFamily="18" charset="0"/>
              <a:cs typeface="Times New Roman" panose="02020603050405020304" pitchFamily="18" charset="0"/>
            </a:rPr>
            <a:t>2</a:t>
          </a:r>
          <a:r>
            <a:rPr lang="en-US" altLang="ja-JP" sz="1200">
              <a:latin typeface="Century" panose="02040604050505020304" pitchFamily="18" charset="0"/>
              <a:cs typeface="Times New Roman" panose="02020603050405020304" pitchFamily="18" charset="0"/>
            </a:rPr>
            <a:t>eq.)</a:t>
          </a:r>
          <a:endParaRPr lang="ja-JP" altLang="en-US" sz="1200">
            <a:latin typeface="Century" panose="02040604050505020304" pitchFamily="18" charset="0"/>
            <a:cs typeface="Times New Roman" panose="02020603050405020304" pitchFamily="18"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0.40014</cdr:x>
      <cdr:y>0.45466</cdr:y>
    </cdr:from>
    <cdr:to>
      <cdr:x>0.63917</cdr:x>
      <cdr:y>0.71004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252381" y="1908661"/>
          <a:ext cx="1345511" cy="1072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mn-lt"/>
              <a:ea typeface="+mn-ea"/>
            </a:rPr>
            <a:t>HFCs</a:t>
          </a:r>
          <a:r>
            <a:rPr lang="en-US" altLang="ja-JP" sz="1300" b="1">
              <a:ln w="3175">
                <a:noFill/>
              </a:ln>
              <a:solidFill>
                <a:sysClr val="windowText" lastClr="000000"/>
              </a:solidFill>
              <a:latin typeface="+mn-ea"/>
              <a:ea typeface="+mn-ea"/>
            </a:rPr>
            <a:t> </a:t>
          </a:r>
          <a:r>
            <a:rPr lang="ja-JP" altLang="en-US" sz="1300" b="1"/>
            <a:t>総排出量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1.xml><?xml version="1.0" encoding="utf-8"?>
<c:userShapes xmlns:c="http://schemas.openxmlformats.org/drawingml/2006/chart">
  <cdr:relSizeAnchor xmlns:cdr="http://schemas.openxmlformats.org/drawingml/2006/chartDrawing">
    <cdr:from>
      <cdr:x>0.37831</cdr:x>
      <cdr:y>0.452</cdr:y>
    </cdr:from>
    <cdr:to>
      <cdr:x>0.64702</cdr:x>
      <cdr:y>0.71297</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125010" y="1902508"/>
          <a:ext cx="1509328" cy="1098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HFCs</a:t>
          </a:r>
          <a:r>
            <a:rPr lang="en-US" altLang="ja-JP" sz="1400" b="1">
              <a:ln w="3175">
                <a:noFill/>
              </a:ln>
              <a:solidFill>
                <a:sysClr val="windowText" lastClr="000000"/>
              </a:solidFill>
              <a:latin typeface="+mn-ea"/>
              <a:ea typeface="+mn-ea"/>
            </a:rPr>
            <a:t> </a:t>
          </a:r>
          <a:r>
            <a:rPr lang="ja-JP" altLang="en-US" sz="1300" b="1"/>
            <a:t>総排出量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2.xml><?xml version="1.0" encoding="utf-8"?>
<c:userShapes xmlns:c="http://schemas.openxmlformats.org/drawingml/2006/chart">
  <cdr:relSizeAnchor xmlns:cdr="http://schemas.openxmlformats.org/drawingml/2006/chartDrawing">
    <cdr:from>
      <cdr:x>0.37933</cdr:x>
      <cdr:y>0.40659</cdr:y>
    </cdr:from>
    <cdr:to>
      <cdr:x>0.64502</cdr:x>
      <cdr:y>0.69546</cdr:y>
    </cdr:to>
    <cdr:sp macro="" textlink="">
      <cdr:nvSpPr>
        <cdr:cNvPr id="3" name="テキスト ボックス 1">
          <a:extLst xmlns:a="http://schemas.openxmlformats.org/drawingml/2006/main">
            <a:ext uri="{FF2B5EF4-FFF2-40B4-BE49-F238E27FC236}">
              <a16:creationId xmlns:a16="http://schemas.microsoft.com/office/drawing/2014/main" id="{EF0282B1-BE78-4BEA-845A-F44A4F190EFB}"/>
            </a:ext>
          </a:extLst>
        </cdr:cNvPr>
        <cdr:cNvSpPr txBox="1"/>
      </cdr:nvSpPr>
      <cdr:spPr>
        <a:xfrm xmlns:a="http://schemas.openxmlformats.org/drawingml/2006/main">
          <a:off x="2003486" y="1717675"/>
          <a:ext cx="1403324" cy="1220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0.38497</cdr:x>
      <cdr:y>0.41441</cdr:y>
    </cdr:from>
    <cdr:to>
      <cdr:x>0.65131</cdr:x>
      <cdr:y>0.70263</cdr:y>
    </cdr:to>
    <cdr:sp macro="" textlink="">
      <cdr:nvSpPr>
        <cdr:cNvPr id="3" name="テキスト ボックス 1">
          <a:extLst xmlns:a="http://schemas.openxmlformats.org/drawingml/2006/main">
            <a:ext uri="{FF2B5EF4-FFF2-40B4-BE49-F238E27FC236}">
              <a16:creationId xmlns:a16="http://schemas.microsoft.com/office/drawing/2014/main" id="{BC4650FA-ACBB-4DE8-9E16-9D3A45DD95A3}"/>
            </a:ext>
          </a:extLst>
        </cdr:cNvPr>
        <cdr:cNvSpPr txBox="1"/>
      </cdr:nvSpPr>
      <cdr:spPr>
        <a:xfrm xmlns:a="http://schemas.openxmlformats.org/drawingml/2006/main">
          <a:off x="2027206" y="1753355"/>
          <a:ext cx="1402479" cy="121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0.34866</cdr:x>
      <cdr:y>0.43515</cdr:y>
    </cdr:from>
    <cdr:to>
      <cdr:x>0.63537</cdr:x>
      <cdr:y>0.69805</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99639" y="1794689"/>
          <a:ext cx="1315445" cy="1084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300" b="1">
              <a:ln w="6350">
                <a:noFill/>
              </a:ln>
              <a:solidFill>
                <a:sysClr val="windowText" lastClr="000000"/>
              </a:solidFill>
              <a:latin typeface="+mn-ea"/>
              <a:ea typeface="+mn-ea"/>
            </a:rPr>
            <a:t> </a:t>
          </a:r>
          <a:r>
            <a:rPr lang="ja-JP" altLang="en-US" sz="1300" b="1">
              <a:ln w="6350">
                <a:noFill/>
              </a:ln>
              <a:solidFill>
                <a:sysClr val="windowText" lastClr="000000"/>
              </a:solidFill>
            </a:rPr>
            <a:t>総</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5.xml><?xml version="1.0" encoding="utf-8"?>
<c:userShapes xmlns:c="http://schemas.openxmlformats.org/drawingml/2006/chart">
  <cdr:relSizeAnchor xmlns:cdr="http://schemas.openxmlformats.org/drawingml/2006/chartDrawing">
    <cdr:from>
      <cdr:x>0.34045</cdr:x>
      <cdr:y>0.43315</cdr:y>
    </cdr:from>
    <cdr:to>
      <cdr:x>0.65644</cdr:x>
      <cdr:y>0.69605</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63054" y="1781023"/>
          <a:ext cx="1450812" cy="10810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400" b="1">
              <a:ln w="6350">
                <a:noFill/>
              </a:ln>
              <a:solidFill>
                <a:sysClr val="windowText" lastClr="000000"/>
              </a:solidFill>
              <a:latin typeface="+mn-ea"/>
              <a:ea typeface="+mn-ea"/>
            </a:rPr>
            <a:t> </a:t>
          </a:r>
          <a:r>
            <a:rPr lang="ja-JP" altLang="en-US" sz="1300" b="1">
              <a:ln w="6350">
                <a:noFill/>
              </a:ln>
              <a:solidFill>
                <a:sysClr val="windowText" lastClr="000000"/>
              </a:solidFill>
            </a:rPr>
            <a:t>総</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0.39303</cdr:x>
      <cdr:y>0.38953</cdr:y>
    </cdr:from>
    <cdr:to>
      <cdr:x>0.62415</cdr:x>
      <cdr:y>0.66082</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74488" y="1684157"/>
          <a:ext cx="1219959" cy="1172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r>
            <a:rPr lang="ja-JP" altLang="en-US" sz="1300" b="1"/>
            <a:t>総排出量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7.xml><?xml version="1.0" encoding="utf-8"?>
<c:userShapes xmlns:c="http://schemas.openxmlformats.org/drawingml/2006/chart">
  <cdr:relSizeAnchor xmlns:cdr="http://schemas.openxmlformats.org/drawingml/2006/chartDrawing">
    <cdr:from>
      <cdr:x>0.39026</cdr:x>
      <cdr:y>0.39213</cdr:y>
    </cdr:from>
    <cdr:to>
      <cdr:x>0.62079</cdr:x>
      <cdr:y>0.66342</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92247" y="1697268"/>
          <a:ext cx="1235954" cy="1174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r>
            <a:rPr lang="ja-JP" altLang="en-US" sz="1300" b="1"/>
            <a:t>総排出量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8.xml><?xml version="1.0" encoding="utf-8"?>
<c:userShapes xmlns:c="http://schemas.openxmlformats.org/drawingml/2006/chart">
  <cdr:relSizeAnchor xmlns:cdr="http://schemas.openxmlformats.org/drawingml/2006/chartDrawing">
    <cdr:from>
      <cdr:x>0.38646</cdr:x>
      <cdr:y>0.33812</cdr:y>
    </cdr:from>
    <cdr:to>
      <cdr:x>0.63221</cdr:x>
      <cdr:y>0.64968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973716" y="1419382"/>
          <a:ext cx="1255062" cy="130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alibri" panose="020F0502020204030204" pitchFamily="34" charset="0"/>
              <a:ea typeface="+mn-ea"/>
              <a:cs typeface="Calibri" panose="020F0502020204030204" pitchFamily="34" charset="0"/>
            </a:rPr>
            <a:t>NF</a:t>
          </a:r>
          <a:r>
            <a:rPr lang="en-US" altLang="ja-JP" sz="1400" b="1" baseline="-10000">
              <a:latin typeface="Calibri" panose="020F0502020204030204" pitchFamily="34" charset="0"/>
              <a:ea typeface="+mn-ea"/>
              <a:cs typeface="Calibri" panose="020F0502020204030204" pitchFamily="34" charset="0"/>
            </a:rPr>
            <a:t>3</a:t>
          </a:r>
          <a:r>
            <a:rPr lang="en-US" altLang="ja-JP" sz="1400" b="1">
              <a:latin typeface="+mn-ea"/>
              <a:ea typeface="+mn-ea"/>
            </a:rPr>
            <a:t> </a:t>
          </a:r>
          <a:r>
            <a:rPr lang="ja-JP" altLang="en-US" sz="1300" b="1"/>
            <a:t>総排出量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9.xml><?xml version="1.0" encoding="utf-8"?>
<c:userShapes xmlns:c="http://schemas.openxmlformats.org/drawingml/2006/chart">
  <cdr:relSizeAnchor xmlns:cdr="http://schemas.openxmlformats.org/drawingml/2006/chartDrawing">
    <cdr:from>
      <cdr:x>0.39969</cdr:x>
      <cdr:y>0.33415</cdr:y>
    </cdr:from>
    <cdr:to>
      <cdr:x>0.64105</cdr:x>
      <cdr:y>0.64571</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12362" y="1400407"/>
          <a:ext cx="1215247" cy="1305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latin typeface="Calibri" panose="020F0502020204030204" pitchFamily="34" charset="0"/>
              <a:ea typeface="+mj-ea"/>
              <a:cs typeface="Calibri" panose="020F0502020204030204" pitchFamily="34" charset="0"/>
            </a:rPr>
            <a:t>NF</a:t>
          </a:r>
          <a:r>
            <a:rPr lang="en-US" altLang="ja-JP" sz="1400" b="1" baseline="-10000">
              <a:ln>
                <a:noFill/>
              </a:ln>
              <a:solidFill>
                <a:sysClr val="windowText" lastClr="000000"/>
              </a:solidFill>
              <a:latin typeface="Calibri" panose="020F0502020204030204" pitchFamily="34" charset="0"/>
              <a:ea typeface="+mj-ea"/>
              <a:cs typeface="Calibri" panose="020F0502020204030204" pitchFamily="34" charset="0"/>
            </a:rPr>
            <a:t>3</a:t>
          </a:r>
          <a:r>
            <a:rPr lang="ja-JP" altLang="en-US" sz="1400" b="1">
              <a:latin typeface="+mn-ea"/>
              <a:ea typeface="+mn-ea"/>
            </a:rPr>
            <a:t> </a:t>
          </a:r>
          <a:r>
            <a:rPr lang="ja-JP" altLang="en-US" sz="1300" b="1"/>
            <a:t>総排出量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xml><?xml version="1.0" encoding="utf-8"?>
<c:userShapes xmlns:c="http://schemas.openxmlformats.org/drawingml/2006/chart">
  <cdr:relSizeAnchor xmlns:cdr="http://schemas.openxmlformats.org/drawingml/2006/chartDrawing">
    <cdr:from>
      <cdr:x>0.05579</cdr:x>
      <cdr:y>0.70357</cdr:y>
    </cdr:from>
    <cdr:to>
      <cdr:x>0.13049</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551144" y="3700645"/>
          <a:ext cx="737993" cy="325162"/>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0.05018</cdr:x>
      <cdr:y>0.12811</cdr:y>
    </cdr:from>
    <cdr:to>
      <cdr:x>0.08342</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987743" y="2141102"/>
          <a:ext cx="3188506" cy="3017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t> (Mt CO</a:t>
          </a:r>
          <a:r>
            <a:rPr lang="en-US" altLang="ja-JP" sz="1200" baseline="-25000"/>
            <a:t>2</a:t>
          </a:r>
          <a:r>
            <a:rPr lang="en-US" altLang="ja-JP" sz="1200"/>
            <a:t> eq.)</a:t>
          </a:r>
          <a:endParaRPr lang="ja-JP" altLang="en-US" sz="1200"/>
        </a:p>
      </cdr:txBody>
    </cdr:sp>
  </cdr:relSizeAnchor>
  <cdr:relSizeAnchor xmlns:cdr="http://schemas.openxmlformats.org/drawingml/2006/chartDrawing">
    <cdr:from>
      <cdr:x>0.75984</cdr:x>
      <cdr:y>0.35292</cdr:y>
    </cdr:from>
    <cdr:to>
      <cdr:x>0.9839</cdr:x>
      <cdr:y>0.45627</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7506745" y="1856314"/>
          <a:ext cx="2213585" cy="5436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Reduction target for FY2030 C</a:t>
          </a:r>
          <a:r>
            <a:rPr kumimoji="1" lang="en-US" altLang="ja-JP" sz="1100" b="0" baseline="0">
              <a:solidFill>
                <a:schemeClr val="dk1"/>
              </a:solidFill>
              <a:effectLst/>
              <a:latin typeface="+mn-lt"/>
              <a:ea typeface="+mn-ea"/>
              <a:cs typeface="+mn-cs"/>
            </a:rPr>
            <a:t>ompared to FY</a:t>
          </a:r>
          <a:r>
            <a:rPr kumimoji="1" lang="en-US" altLang="ja-JP" sz="1100" b="0">
              <a:solidFill>
                <a:sysClr val="windowText" lastClr="000000"/>
              </a:solidFill>
            </a:rPr>
            <a:t>2013 :  -46.0%*</a:t>
          </a:r>
          <a:endParaRPr kumimoji="1" lang="ja-JP" altLang="en-US" sz="1100" b="0">
            <a:solidFill>
              <a:sysClr val="windowText" lastClr="000000"/>
            </a:solidFill>
          </a:endParaRPr>
        </a:p>
      </cdr:txBody>
    </cdr:sp>
  </cdr:relSizeAnchor>
  <cdr:relSizeAnchor xmlns:cdr="http://schemas.openxmlformats.org/drawingml/2006/chartDrawing">
    <cdr:from>
      <cdr:x>0.38246</cdr:x>
      <cdr:y>0.8727</cdr:y>
    </cdr:from>
    <cdr:to>
      <cdr:x>0.9863</cdr:x>
      <cdr:y>0.91225</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3778530" y="4590251"/>
          <a:ext cx="5965545" cy="2080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*Reference :</a:t>
          </a:r>
          <a:r>
            <a:rPr lang="en-US" altLang="ja-JP" sz="1100">
              <a:solidFill>
                <a:sysClr val="windowText" lastClr="000000"/>
              </a:solidFill>
              <a:effectLst/>
              <a:latin typeface="+mn-lt"/>
              <a:ea typeface="+mn-ea"/>
              <a:cs typeface="+mn-cs"/>
            </a:rPr>
            <a:t>the Plan for Global Warming Countermeasures (</a:t>
          </a:r>
          <a:r>
            <a:rPr lang="en-US" altLang="ja-JP">
              <a:solidFill>
                <a:sysClr val="windowText" lastClr="000000"/>
              </a:solidFill>
            </a:rPr>
            <a:t>Cabinet approved on October 22, 2021</a:t>
          </a:r>
          <a:r>
            <a:rPr lang="en-US" altLang="ja-JP" sz="1100">
              <a:solidFill>
                <a:sysClr val="windowText" lastClr="000000"/>
              </a:solidFill>
              <a:effectLst/>
              <a:latin typeface="+mn-lt"/>
              <a:ea typeface="+mn-ea"/>
              <a:cs typeface="+mn-cs"/>
            </a:rPr>
            <a:t>)</a:t>
          </a:r>
          <a:endParaRPr kumimoji="1" lang="ja-JP" altLang="en-US" sz="1100" b="0">
            <a:solidFill>
              <a:sysClr val="windowText" lastClr="000000"/>
            </a:solidFill>
            <a:latin typeface="+mn-l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0.33032</cdr:x>
      <cdr:y>0.38569</cdr:y>
    </cdr:from>
    <cdr:to>
      <cdr:x>0.64718</cdr:x>
      <cdr:y>0.65451</cdr:y>
    </cdr:to>
    <cdr:sp macro="" textlink="">
      <cdr:nvSpPr>
        <cdr:cNvPr id="3" name="テキスト ボックス 1">
          <a:extLst xmlns:a="http://schemas.openxmlformats.org/drawingml/2006/main">
            <a:ext uri="{FF2B5EF4-FFF2-40B4-BE49-F238E27FC236}">
              <a16:creationId xmlns:a16="http://schemas.microsoft.com/office/drawing/2014/main" id="{50B465BB-28D2-416C-A65A-2BFBBF7ADA8D}"/>
            </a:ext>
          </a:extLst>
        </cdr:cNvPr>
        <cdr:cNvSpPr txBox="1"/>
      </cdr:nvSpPr>
      <cdr:spPr>
        <a:xfrm xmlns:a="http://schemas.openxmlformats.org/drawingml/2006/main">
          <a:off x="1419335" y="1638299"/>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0.33336</cdr:x>
      <cdr:y>0.38625</cdr:y>
    </cdr:from>
    <cdr:to>
      <cdr:x>0.65069</cdr:x>
      <cdr:y>0.65545</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430283" y="1638300"/>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0.38152</cdr:x>
      <cdr:y>0.37767</cdr:y>
    </cdr:from>
    <cdr:to>
      <cdr:x>0.63737</cdr:x>
      <cdr:y>0.65987</cdr:y>
    </cdr:to>
    <cdr:sp macro="" textlink="">
      <cdr:nvSpPr>
        <cdr:cNvPr id="3" name="テキスト ボックス 1">
          <a:extLst xmlns:a="http://schemas.openxmlformats.org/drawingml/2006/main">
            <a:ext uri="{FF2B5EF4-FFF2-40B4-BE49-F238E27FC236}">
              <a16:creationId xmlns:a16="http://schemas.microsoft.com/office/drawing/2014/main" id="{3AAAF81E-AD93-405D-A94C-C1C1520EABE8}"/>
            </a:ext>
          </a:extLst>
        </cdr:cNvPr>
        <cdr:cNvSpPr txBox="1"/>
      </cdr:nvSpPr>
      <cdr:spPr>
        <a:xfrm xmlns:a="http://schemas.openxmlformats.org/drawingml/2006/main">
          <a:off x="1879162" y="1682093"/>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0.38538</cdr:x>
      <cdr:y>0.35956</cdr:y>
    </cdr:from>
    <cdr:to>
      <cdr:x>0.63938</cdr:x>
      <cdr:y>0.64105</cdr:y>
    </cdr:to>
    <cdr:sp macro="" textlink="">
      <cdr:nvSpPr>
        <cdr:cNvPr id="5"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12007" y="1605455"/>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0.38092</cdr:x>
      <cdr:y>0.30157</cdr:y>
    </cdr:from>
    <cdr:to>
      <cdr:x>0.65139</cdr:x>
      <cdr:y>0.58905</cdr:y>
    </cdr:to>
    <cdr:sp macro="" textlink="">
      <cdr:nvSpPr>
        <cdr:cNvPr id="3" name="テキスト ボックス 1">
          <a:extLst xmlns:a="http://schemas.openxmlformats.org/drawingml/2006/main">
            <a:ext uri="{FF2B5EF4-FFF2-40B4-BE49-F238E27FC236}">
              <a16:creationId xmlns:a16="http://schemas.microsoft.com/office/drawing/2014/main" id="{56CFF336-6A9B-4A41-A23A-4E673FC51CAB}"/>
            </a:ext>
          </a:extLst>
        </cdr:cNvPr>
        <cdr:cNvSpPr txBox="1"/>
      </cdr:nvSpPr>
      <cdr:spPr>
        <a:xfrm xmlns:a="http://schemas.openxmlformats.org/drawingml/2006/main">
          <a:off x="1802524" y="1298902"/>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0.37166</cdr:x>
      <cdr:y>0.29947</cdr:y>
    </cdr:from>
    <cdr:to>
      <cdr:x>0.64214</cdr:x>
      <cdr:y>0.58737</cdr:y>
    </cdr:to>
    <cdr:sp macro="" textlink="">
      <cdr:nvSpPr>
        <cdr:cNvPr id="3" name="テキスト ボックス 1">
          <a:extLst xmlns:a="http://schemas.openxmlformats.org/drawingml/2006/main">
            <a:ext uri="{FF2B5EF4-FFF2-40B4-BE49-F238E27FC236}">
              <a16:creationId xmlns:a16="http://schemas.microsoft.com/office/drawing/2014/main" id="{86BA8819-3AE6-4BC1-859D-09C65D0AF26A}"/>
            </a:ext>
          </a:extLst>
        </cdr:cNvPr>
        <cdr:cNvSpPr txBox="1"/>
      </cdr:nvSpPr>
      <cdr:spPr>
        <a:xfrm xmlns:a="http://schemas.openxmlformats.org/drawingml/2006/main">
          <a:off x="1758731" y="1287955"/>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6.xml><?xml version="1.0" encoding="utf-8"?>
<xdr:wsDr xmlns:xdr="http://schemas.openxmlformats.org/drawingml/2006/spreadsheetDrawing" xmlns:a="http://schemas.openxmlformats.org/drawingml/2006/main">
  <xdr:twoCellAnchor editAs="absolute">
    <xdr:from>
      <xdr:col>57</xdr:col>
      <xdr:colOff>558711</xdr:colOff>
      <xdr:row>30</xdr:row>
      <xdr:rowOff>108145</xdr:rowOff>
    </xdr:from>
    <xdr:to>
      <xdr:col>60</xdr:col>
      <xdr:colOff>482591</xdr:colOff>
      <xdr:row>59</xdr:row>
      <xdr:rowOff>16071</xdr:rowOff>
    </xdr:to>
    <xdr:graphicFrame macro="">
      <xdr:nvGraphicFramePr>
        <xdr:cNvPr id="2" name="グラフ 2">
          <a:extLst>
            <a:ext uri="{FF2B5EF4-FFF2-40B4-BE49-F238E27FC236}">
              <a16:creationId xmlns:a16="http://schemas.microsoft.com/office/drawing/2014/main" id="{B7F5EA14-89C8-46F6-9B9D-CB8F9F209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57</xdr:col>
      <xdr:colOff>319946</xdr:colOff>
      <xdr:row>58</xdr:row>
      <xdr:rowOff>16505</xdr:rowOff>
    </xdr:from>
    <xdr:to>
      <xdr:col>60</xdr:col>
      <xdr:colOff>272321</xdr:colOff>
      <xdr:row>89</xdr:row>
      <xdr:rowOff>12867</xdr:rowOff>
    </xdr:to>
    <xdr:graphicFrame macro="">
      <xdr:nvGraphicFramePr>
        <xdr:cNvPr id="3" name="グラフ 2">
          <a:extLst>
            <a:ext uri="{FF2B5EF4-FFF2-40B4-BE49-F238E27FC236}">
              <a16:creationId xmlns:a16="http://schemas.microsoft.com/office/drawing/2014/main" id="{D78BAB38-5986-4A75-8E11-7A347696B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60</xdr:col>
      <xdr:colOff>576673</xdr:colOff>
      <xdr:row>30</xdr:row>
      <xdr:rowOff>142462</xdr:rowOff>
    </xdr:from>
    <xdr:to>
      <xdr:col>71</xdr:col>
      <xdr:colOff>289524</xdr:colOff>
      <xdr:row>59</xdr:row>
      <xdr:rowOff>67105</xdr:rowOff>
    </xdr:to>
    <xdr:graphicFrame macro="">
      <xdr:nvGraphicFramePr>
        <xdr:cNvPr id="4" name="グラフ 2">
          <a:extLst>
            <a:ext uri="{FF2B5EF4-FFF2-40B4-BE49-F238E27FC236}">
              <a16:creationId xmlns:a16="http://schemas.microsoft.com/office/drawing/2014/main" id="{CBBBF79F-A6DB-4CE6-A2AA-8AA818C0A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60</xdr:col>
      <xdr:colOff>572966</xdr:colOff>
      <xdr:row>58</xdr:row>
      <xdr:rowOff>152329</xdr:rowOff>
    </xdr:from>
    <xdr:to>
      <xdr:col>71</xdr:col>
      <xdr:colOff>316166</xdr:colOff>
      <xdr:row>89</xdr:row>
      <xdr:rowOff>140661</xdr:rowOff>
    </xdr:to>
    <xdr:graphicFrame macro="">
      <xdr:nvGraphicFramePr>
        <xdr:cNvPr id="5" name="グラフ 2">
          <a:extLst>
            <a:ext uri="{FF2B5EF4-FFF2-40B4-BE49-F238E27FC236}">
              <a16:creationId xmlns:a16="http://schemas.microsoft.com/office/drawing/2014/main" id="{506F42FA-4EC2-4CF9-AD9C-59FECDA2B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57</xdr:col>
      <xdr:colOff>581904</xdr:colOff>
      <xdr:row>4</xdr:row>
      <xdr:rowOff>84044</xdr:rowOff>
    </xdr:from>
    <xdr:to>
      <xdr:col>60</xdr:col>
      <xdr:colOff>496179</xdr:colOff>
      <xdr:row>29</xdr:row>
      <xdr:rowOff>47602</xdr:rowOff>
    </xdr:to>
    <xdr:graphicFrame macro="">
      <xdr:nvGraphicFramePr>
        <xdr:cNvPr id="6" name="グラフ 2">
          <a:extLst>
            <a:ext uri="{FF2B5EF4-FFF2-40B4-BE49-F238E27FC236}">
              <a16:creationId xmlns:a16="http://schemas.microsoft.com/office/drawing/2014/main" id="{DC8DDD12-ED29-436E-B943-EA499EBAB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60</xdr:col>
      <xdr:colOff>467796</xdr:colOff>
      <xdr:row>4</xdr:row>
      <xdr:rowOff>107155</xdr:rowOff>
    </xdr:from>
    <xdr:to>
      <xdr:col>71</xdr:col>
      <xdr:colOff>183848</xdr:colOff>
      <xdr:row>29</xdr:row>
      <xdr:rowOff>85029</xdr:rowOff>
    </xdr:to>
    <xdr:graphicFrame macro="">
      <xdr:nvGraphicFramePr>
        <xdr:cNvPr id="7" name="グラフ 2">
          <a:extLst>
            <a:ext uri="{FF2B5EF4-FFF2-40B4-BE49-F238E27FC236}">
              <a16:creationId xmlns:a16="http://schemas.microsoft.com/office/drawing/2014/main" id="{3F50275E-E57B-405B-82D0-7DBCBEAEE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0.24669</cdr:x>
      <cdr:y>0.01686</cdr:y>
    </cdr:from>
    <cdr:to>
      <cdr:x>0.81304</cdr:x>
      <cdr:y>0.08436</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1638344" y="89690"/>
          <a:ext cx="3761286"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a:t>
          </a:r>
          <a:r>
            <a:rPr kumimoji="1" lang="ja-JP" altLang="en-US" sz="1600" b="1" baseline="0">
              <a:solidFill>
                <a:sysClr val="windowText" lastClr="000000"/>
              </a:solidFill>
              <a:latin typeface="Century" panose="02040604050505020304" pitchFamily="18" charset="0"/>
            </a:rPr>
            <a:t>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 （総</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 </a:t>
          </a:r>
        </a:p>
      </cdr:txBody>
    </cdr:sp>
  </cdr:relSizeAnchor>
  <cdr:relSizeAnchor xmlns:cdr="http://schemas.openxmlformats.org/drawingml/2006/chartDrawing">
    <cdr:from>
      <cdr:x>0.92399</cdr:x>
      <cdr:y>0.13127</cdr:y>
    </cdr:from>
    <cdr:to>
      <cdr:x>0.96589</cdr:x>
      <cdr:y>0.88734</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851154" y="2535315"/>
          <a:ext cx="3989000" cy="3035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0.02211</cdr:x>
      <cdr:y>0.10072</cdr:y>
    </cdr:from>
    <cdr:to>
      <cdr:x>0.06375</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359365" y="2050933"/>
          <a:ext cx="3340730" cy="3016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総排出量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0.46793</cdr:x>
      <cdr:y>0.91187</cdr:y>
    </cdr:from>
    <cdr:to>
      <cdr:x>0.5577</cdr:x>
      <cdr:y>0.96603</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90315" y="4850892"/>
          <a:ext cx="650416" cy="288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7994" y="4133149"/>
          <a:ext cx="5425363" cy="123194"/>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8.xml><?xml version="1.0" encoding="utf-8"?>
<c:userShapes xmlns:c="http://schemas.openxmlformats.org/drawingml/2006/chart">
  <cdr:relSizeAnchor xmlns:cdr="http://schemas.openxmlformats.org/drawingml/2006/chartDrawing">
    <cdr:from>
      <cdr:x>0.17359</cdr:x>
      <cdr:y>0.0257</cdr:y>
    </cdr:from>
    <cdr:to>
      <cdr:x>0.85429</cdr:x>
      <cdr:y>0.0891</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263848" y="145562"/>
          <a:ext cx="4955972"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 　</a:t>
          </a:r>
          <a:r>
            <a:rPr kumimoji="1" lang="en-US" altLang="ja-JP" sz="1600" b="1">
              <a:solidFill>
                <a:sysClr val="windowText" lastClr="000000"/>
              </a:solidFill>
              <a:latin typeface="Century" panose="02040604050505020304" pitchFamily="18" charset="0"/>
            </a:rPr>
            <a:t>(</a:t>
          </a:r>
          <a:r>
            <a:rPr kumimoji="1" lang="ja-JP" altLang="en-US" sz="1600" b="1">
              <a:solidFill>
                <a:sysClr val="windowText" lastClr="000000"/>
              </a:solidFill>
              <a:latin typeface="Century" panose="02040604050505020304" pitchFamily="18" charset="0"/>
            </a:rPr>
            <a:t>エネルギー起源</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a:t>
          </a: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0.91379</cdr:y>
    </cdr:from>
    <cdr:to>
      <cdr:x>0.55602</cdr:x>
      <cdr:y>0.96795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94617" y="5175574"/>
          <a:ext cx="653584" cy="306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 </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エネルギー起源</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1013700" y="4396854"/>
          <a:ext cx="5397571" cy="145042"/>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9.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capita</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 (Total 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e</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0.92315</cdr:x>
      <cdr:y>0.13599</cdr:y>
    </cdr:from>
    <cdr:to>
      <cdr:x>0.96109</cdr:x>
      <cdr:y>0.85726</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960347" y="2513116"/>
          <a:ext cx="3851286" cy="2773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Line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0.02211</cdr:x>
      <cdr:y>0.19188</cdr:y>
    </cdr:from>
    <cdr:to>
      <cdr:x>0.0768</cdr:x>
      <cdr:y>0.7855</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215002" y="2389677"/>
          <a:ext cx="3141841" cy="3935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Total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CO</a:t>
          </a:r>
          <a:r>
            <a:rPr kumimoji="1" lang="en-US" altLang="ja-JP" sz="1100" baseline="-25000">
              <a:solidFill>
                <a:sysClr val="windowText" lastClr="000000"/>
              </a:solidFill>
              <a:effectLst/>
              <a:latin typeface="Century" panose="02040604050505020304" pitchFamily="18" charset="0"/>
              <a:ea typeface="+mn-ea"/>
              <a:cs typeface="+mn-cs"/>
            </a:rPr>
            <a:t>2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0.50072</cdr:x>
      <cdr:y>0.91419</cdr:y>
    </cdr:from>
    <cdr:to>
      <cdr:x>0.57166</cdr:x>
      <cdr:y>0.96327</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331868" y="4878501"/>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5060" y="4166800"/>
          <a:ext cx="5375292" cy="136636"/>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xml><?xml version="1.0" encoding="utf-8"?>
<c:userShapes xmlns:c="http://schemas.openxmlformats.org/drawingml/2006/chart">
  <cdr:relSizeAnchor xmlns:cdr="http://schemas.openxmlformats.org/drawingml/2006/chartDrawing">
    <cdr:from>
      <cdr:x>0.42905</cdr:x>
      <cdr:y>0.45276</cdr:y>
    </cdr:from>
    <cdr:to>
      <cdr:x>0.63878</cdr:x>
      <cdr:y>0.78971</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576078" y="2052275"/>
          <a:ext cx="1748117" cy="1527314"/>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b="1">
              <a:effectLst/>
              <a:latin typeface="+mn-lt"/>
              <a:ea typeface="+mn-ea"/>
              <a:cs typeface="+mn-cs"/>
            </a:rPr>
            <a:t>温室効果ガス</a:t>
          </a:r>
          <a:endParaRPr lang="ja-JP" altLang="ja-JP" sz="2400" b="1">
            <a:effectLst/>
          </a:endParaRPr>
        </a:p>
        <a:p xmlns:a="http://schemas.openxmlformats.org/drawingml/2006/main">
          <a:pPr algn="ctr"/>
          <a:r>
            <a:rPr lang="ja-JP" altLang="en-US" sz="1600" b="1">
              <a:effectLst/>
              <a:latin typeface="+mn-lt"/>
              <a:ea typeface="+mn-ea"/>
              <a:cs typeface="+mn-cs"/>
            </a:rPr>
            <a:t>総</a:t>
          </a:r>
          <a:r>
            <a:rPr lang="ja-JP" altLang="ja-JP" sz="1600" b="1">
              <a:effectLst/>
              <a:latin typeface="+mn-lt"/>
              <a:ea typeface="+mn-ea"/>
              <a:cs typeface="+mn-cs"/>
            </a:rPr>
            <a:t>排出量</a:t>
          </a:r>
          <a:endParaRPr lang="ja-JP" altLang="ja-JP" sz="2400" b="1">
            <a:effectLst/>
          </a:endParaRPr>
        </a:p>
        <a:p xmlns:a="http://schemas.openxmlformats.org/drawingml/2006/main">
          <a:pPr algn="ctr"/>
          <a:endParaRPr lang="en-US" altLang="ja-JP" sz="1800">
            <a:effectLst/>
            <a:latin typeface="+mn-lt"/>
            <a:ea typeface="+mn-ea"/>
            <a:cs typeface="+mn-cs"/>
          </a:endParaRPr>
        </a:p>
        <a:p xmlns:a="http://schemas.openxmlformats.org/drawingml/2006/main">
          <a:pPr algn="ctr"/>
          <a:endParaRPr lang="en-US" altLang="ja-JP" sz="1800">
            <a:effectLst/>
            <a:latin typeface="+mn-lt"/>
            <a:ea typeface="+mn-ea"/>
            <a:cs typeface="+mn-cs"/>
          </a:endParaRPr>
        </a:p>
        <a:p xmlns:a="http://schemas.openxmlformats.org/drawingml/2006/main">
          <a:pPr algn="ctr"/>
          <a:r>
            <a:rPr lang="ja-JP" altLang="en-US" sz="1400">
              <a:effectLst/>
              <a:latin typeface="+mn-lt"/>
              <a:ea typeface="+mn-ea"/>
              <a:cs typeface="+mn-cs"/>
            </a:rPr>
            <a:t>（</a:t>
          </a:r>
          <a:r>
            <a:rPr lang="en-US" altLang="ja-JP" sz="1400">
              <a:effectLst/>
              <a:latin typeface="+mn-lt"/>
              <a:ea typeface="+mn-ea"/>
              <a:cs typeface="+mn-cs"/>
            </a:rPr>
            <a:t>CO</a:t>
          </a:r>
          <a:r>
            <a:rPr lang="en-US" altLang="ja-JP" sz="1050">
              <a:effectLst/>
              <a:latin typeface="+mn-lt"/>
              <a:ea typeface="+mn-ea"/>
              <a:cs typeface="+mn-cs"/>
            </a:rPr>
            <a:t>2</a:t>
          </a:r>
          <a:r>
            <a:rPr lang="ja-JP" altLang="ja-JP" sz="1400">
              <a:effectLst/>
              <a:latin typeface="+mn-lt"/>
              <a:ea typeface="+mn-ea"/>
              <a:cs typeface="+mn-cs"/>
            </a:rPr>
            <a:t>換算</a:t>
          </a:r>
          <a:r>
            <a:rPr lang="ja-JP" altLang="en-US" sz="1400">
              <a:effectLst/>
              <a:latin typeface="+mn-lt"/>
              <a:ea typeface="+mn-ea"/>
              <a:cs typeface="+mn-cs"/>
            </a:rPr>
            <a:t>）</a:t>
          </a:r>
          <a:endParaRPr lang="en-US" altLang="ja-JP" sz="1400">
            <a:effectLst/>
            <a:latin typeface="+mn-lt"/>
            <a:ea typeface="+mn-ea"/>
            <a:cs typeface="+mn-cs"/>
          </a:endParaRPr>
        </a:p>
        <a:p xmlns:a="http://schemas.openxmlformats.org/drawingml/2006/main">
          <a:pPr algn="ctr"/>
          <a:endParaRPr lang="ja-JP" altLang="ja-JP" sz="2400">
            <a:effectLst/>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0.15041</cdr:x>
      <cdr:y>0.04222</cdr:y>
    </cdr:from>
    <cdr:to>
      <cdr:x>0.98978</cdr:x>
      <cdr:y>0.10214</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005759" y="238924"/>
          <a:ext cx="5612690" cy="3390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capita (Energy-related</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 C</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0.50597</cdr:x>
      <cdr:y>0.91009</cdr:y>
    </cdr:from>
    <cdr:to>
      <cdr:x>0.57656</cdr:x>
      <cdr:y>0.95637</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383311" y="5150205"/>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0.91653</cdr:x>
      <cdr:y>0.11804</cdr:y>
    </cdr:from>
    <cdr:to>
      <cdr:x>0.95743</cdr:x>
      <cdr:y>0.86507</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4161414" y="2596481"/>
          <a:ext cx="4152900" cy="272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l</a:t>
          </a:r>
          <a:r>
            <a:rPr kumimoji="1" lang="en-US" altLang="ja-JP" sz="1200">
              <a:solidFill>
                <a:sysClr val="windowText" lastClr="000000"/>
              </a:solidFill>
              <a:effectLst/>
              <a:latin typeface="Century" panose="02040604050505020304" pitchFamily="18" charset="0"/>
              <a:ea typeface="+mn-ea"/>
              <a:cs typeface="+mn-cs"/>
            </a:rPr>
            <a:t>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0.02061</cdr:x>
      <cdr:y>0.09837</cdr:y>
    </cdr:from>
    <cdr:to>
      <cdr:x>0.06811</cdr:x>
      <cdr:y>0.82224</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716715" y="2400791"/>
          <a:ext cx="4024101" cy="3162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 from fuel combustion</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100" baseline="-2500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991979" y="4419277"/>
          <a:ext cx="5460441" cy="141196"/>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1.xml><?xml version="1.0" encoding="utf-8"?>
<c:userShapes xmlns:c="http://schemas.openxmlformats.org/drawingml/2006/chart">
  <cdr:relSizeAnchor xmlns:cdr="http://schemas.openxmlformats.org/drawingml/2006/chartDrawing">
    <cdr:from>
      <cdr:x>0.30985</cdr:x>
      <cdr:y>0.01686</cdr:y>
    </cdr:from>
    <cdr:to>
      <cdr:x>0.63582</cdr:x>
      <cdr:y>0.084</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242989" y="90441"/>
          <a:ext cx="2359686" cy="3601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a:t>
          </a:r>
          <a:r>
            <a:rPr kumimoji="1" lang="ja-JP" altLang="en-US" sz="1600" b="1" baseline="0">
              <a:solidFill>
                <a:sysClr val="windowText" lastClr="000000"/>
              </a:solidFill>
              <a:latin typeface="Century" panose="02040604050505020304" pitchFamily="18" charset="0"/>
            </a:rPr>
            <a:t>あたり</a:t>
          </a:r>
          <a:r>
            <a:rPr kumimoji="1" lang="en-US" altLang="ja-JP" sz="1600" b="1" baseline="0">
              <a:solidFill>
                <a:sysClr val="windowText" lastClr="000000"/>
              </a:solidFill>
              <a:latin typeface="Century" panose="02040604050505020304" pitchFamily="18" charset="0"/>
            </a:rPr>
            <a:t>GHG</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a:t>
          </a:r>
          <a:endParaRPr kumimoji="1" lang="en-US" altLang="ja-JP" sz="1600" b="1">
            <a:solidFill>
              <a:sysClr val="windowText" lastClr="000000"/>
            </a:solidFill>
            <a:latin typeface="Century" panose="02040604050505020304" pitchFamily="18" charset="0"/>
          </a:endParaRPr>
        </a:p>
      </cdr:txBody>
    </cdr:sp>
  </cdr:relSizeAnchor>
  <cdr:relSizeAnchor xmlns:cdr="http://schemas.openxmlformats.org/drawingml/2006/chartDrawing">
    <cdr:from>
      <cdr:x>0.92539</cdr:x>
      <cdr:y>0.05378</cdr:y>
    </cdr:from>
    <cdr:to>
      <cdr:x>0.96577</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790606" y="2199932"/>
          <a:ext cx="4113053"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GHG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換算</a:t>
          </a:r>
          <a:r>
            <a:rPr kumimoji="1" lang="en-US" altLang="ja-JP" sz="1200">
              <a:latin typeface="Century" panose="02040604050505020304" pitchFamily="18" charset="0"/>
            </a:rPr>
            <a:t>/</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0.02211</cdr:x>
      <cdr:y>0.19188</cdr:y>
    </cdr:from>
    <cdr:to>
      <cdr:x>0.06482</cdr:x>
      <cdr:y>0.84233</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424970" y="2611033"/>
          <a:ext cx="3478594" cy="308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GHG</a:t>
          </a:r>
          <a:r>
            <a:rPr kumimoji="1" lang="ja-JP" altLang="en-US" sz="1200">
              <a:latin typeface="Century" panose="02040604050505020304" pitchFamily="18" charset="0"/>
            </a:rPr>
            <a:t>総排出量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ja-JP" altLang="en-US" sz="1200" baseline="0">
              <a:latin typeface="Century" panose="02040604050505020304" pitchFamily="18" charset="0"/>
            </a:rPr>
            <a:t>換算</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0.46793</cdr:x>
      <cdr:y>0.91187</cdr:y>
    </cdr:from>
    <cdr:to>
      <cdr:x>0.5577</cdr:x>
      <cdr:y>0.96603</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90315" y="4850892"/>
          <a:ext cx="650416" cy="288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6645" y="4146849"/>
          <a:ext cx="5418174" cy="123601"/>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2.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GHG</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capita</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0.92308</cdr:x>
      <cdr:y>0.06041</cdr:y>
    </cdr:from>
    <cdr:to>
      <cdr:x>0.96116</cdr:x>
      <cdr:y>0.90721</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586573" y="2436321"/>
          <a:ext cx="4506156" cy="2764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GHG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baseline="0">
              <a:solidFill>
                <a:sysClr val="windowText" lastClr="000000"/>
              </a:solidFill>
              <a:effectLst/>
              <a:latin typeface="Century" panose="02040604050505020304" pitchFamily="18" charset="0"/>
              <a:ea typeface="+mn-ea"/>
              <a:cs typeface="+mn-cs"/>
            </a:rPr>
            <a:t>eq.</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Line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0.02211</cdr:x>
      <cdr:y>0.1252</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328814" y="2166682"/>
          <a:ext cx="3290801" cy="3110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Total GHG emissions</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ja-JP" altLang="en-US" sz="1100" baseline="-25000">
              <a:solidFill>
                <a:sysClr val="windowText" lastClr="000000"/>
              </a:solidFill>
              <a:effectLst/>
              <a:latin typeface="Century" panose="02040604050505020304" pitchFamily="18" charset="0"/>
              <a:ea typeface="+mn-ea"/>
              <a:cs typeface="+mn-cs"/>
            </a:rPr>
            <a:t>　</a:t>
          </a:r>
          <a:r>
            <a:rPr kumimoji="1" lang="en-US" altLang="ja-JP" sz="1100" baseline="0">
              <a:solidFill>
                <a:sysClr val="windowText" lastClr="000000"/>
              </a:solidFill>
              <a:effectLst/>
              <a:latin typeface="Century" panose="02040604050505020304" pitchFamily="18" charset="0"/>
              <a:ea typeface="+mn-ea"/>
              <a:cs typeface="+mn-cs"/>
            </a:rPr>
            <a:t>eq.</a:t>
          </a:r>
          <a:r>
            <a:rPr kumimoji="1" lang="en-US" altLang="ja-JP" sz="1100" baseline="-2500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0.50072</cdr:x>
      <cdr:y>0.91419</cdr:y>
    </cdr:from>
    <cdr:to>
      <cdr:x>0.57166</cdr:x>
      <cdr:y>0.96327</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331868" y="4878501"/>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5508" y="4178682"/>
          <a:ext cx="5377663" cy="137026"/>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3.xml><?xml version="1.0" encoding="utf-8"?>
<xdr:wsDr xmlns:xdr="http://schemas.openxmlformats.org/drawingml/2006/spreadsheetDrawing" xmlns:a="http://schemas.openxmlformats.org/drawingml/2006/main">
  <xdr:twoCellAnchor editAs="absolute">
    <xdr:from>
      <xdr:col>57</xdr:col>
      <xdr:colOff>545090</xdr:colOff>
      <xdr:row>21</xdr:row>
      <xdr:rowOff>158269</xdr:rowOff>
    </xdr:from>
    <xdr:to>
      <xdr:col>60</xdr:col>
      <xdr:colOff>248728</xdr:colOff>
      <xdr:row>43</xdr:row>
      <xdr:rowOff>146188</xdr:rowOff>
    </xdr:to>
    <xdr:graphicFrame macro="">
      <xdr:nvGraphicFramePr>
        <xdr:cNvPr id="2" name="グラフ 2">
          <a:extLst>
            <a:ext uri="{FF2B5EF4-FFF2-40B4-BE49-F238E27FC236}">
              <a16:creationId xmlns:a16="http://schemas.microsoft.com/office/drawing/2014/main" id="{599020F2-C0F9-4CB6-8C96-E5EC4241D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57</xdr:col>
      <xdr:colOff>488032</xdr:colOff>
      <xdr:row>44</xdr:row>
      <xdr:rowOff>179421</xdr:rowOff>
    </xdr:from>
    <xdr:to>
      <xdr:col>60</xdr:col>
      <xdr:colOff>526319</xdr:colOff>
      <xdr:row>70</xdr:row>
      <xdr:rowOff>142177</xdr:rowOff>
    </xdr:to>
    <xdr:graphicFrame macro="">
      <xdr:nvGraphicFramePr>
        <xdr:cNvPr id="3" name="グラフ 4">
          <a:extLst>
            <a:ext uri="{FF2B5EF4-FFF2-40B4-BE49-F238E27FC236}">
              <a16:creationId xmlns:a16="http://schemas.microsoft.com/office/drawing/2014/main" id="{CD722E88-4A5F-4DC1-95E2-EA7895BA4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60</xdr:col>
      <xdr:colOff>205869</xdr:colOff>
      <xdr:row>21</xdr:row>
      <xdr:rowOff>149536</xdr:rowOff>
    </xdr:from>
    <xdr:to>
      <xdr:col>69</xdr:col>
      <xdr:colOff>386619</xdr:colOff>
      <xdr:row>43</xdr:row>
      <xdr:rowOff>172234</xdr:rowOff>
    </xdr:to>
    <xdr:graphicFrame macro="">
      <xdr:nvGraphicFramePr>
        <xdr:cNvPr id="4" name="グラフ 2">
          <a:extLst>
            <a:ext uri="{FF2B5EF4-FFF2-40B4-BE49-F238E27FC236}">
              <a16:creationId xmlns:a16="http://schemas.microsoft.com/office/drawing/2014/main" id="{EC47DD3C-F268-4F38-B81F-9FBF66A50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60</xdr:col>
      <xdr:colOff>336196</xdr:colOff>
      <xdr:row>44</xdr:row>
      <xdr:rowOff>159392</xdr:rowOff>
    </xdr:from>
    <xdr:to>
      <xdr:col>69</xdr:col>
      <xdr:colOff>499331</xdr:colOff>
      <xdr:row>70</xdr:row>
      <xdr:rowOff>88995</xdr:rowOff>
    </xdr:to>
    <xdr:graphicFrame macro="">
      <xdr:nvGraphicFramePr>
        <xdr:cNvPr id="5" name="グラフ 4">
          <a:extLst>
            <a:ext uri="{FF2B5EF4-FFF2-40B4-BE49-F238E27FC236}">
              <a16:creationId xmlns:a16="http://schemas.microsoft.com/office/drawing/2014/main" id="{CA981814-BFBE-4770-88EA-2BF46C923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57</xdr:col>
      <xdr:colOff>503145</xdr:colOff>
      <xdr:row>2</xdr:row>
      <xdr:rowOff>102862</xdr:rowOff>
    </xdr:from>
    <xdr:to>
      <xdr:col>60</xdr:col>
      <xdr:colOff>206783</xdr:colOff>
      <xdr:row>20</xdr:row>
      <xdr:rowOff>138407</xdr:rowOff>
    </xdr:to>
    <xdr:graphicFrame macro="">
      <xdr:nvGraphicFramePr>
        <xdr:cNvPr id="6" name="グラフ 2">
          <a:extLst>
            <a:ext uri="{FF2B5EF4-FFF2-40B4-BE49-F238E27FC236}">
              <a16:creationId xmlns:a16="http://schemas.microsoft.com/office/drawing/2014/main" id="{5C306A72-C8B1-4743-96EC-7530421B4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60</xdr:col>
      <xdr:colOff>163924</xdr:colOff>
      <xdr:row>2</xdr:row>
      <xdr:rowOff>94129</xdr:rowOff>
    </xdr:from>
    <xdr:to>
      <xdr:col>69</xdr:col>
      <xdr:colOff>344674</xdr:colOff>
      <xdr:row>20</xdr:row>
      <xdr:rowOff>164453</xdr:rowOff>
    </xdr:to>
    <xdr:graphicFrame macro="">
      <xdr:nvGraphicFramePr>
        <xdr:cNvPr id="7" name="グラフ 2">
          <a:extLst>
            <a:ext uri="{FF2B5EF4-FFF2-40B4-BE49-F238E27FC236}">
              <a16:creationId xmlns:a16="http://schemas.microsoft.com/office/drawing/2014/main" id="{6C8F14BC-51A6-4155-9AA2-DEBCE30B1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0.03248</cdr:x>
      <cdr:y>0.08182</cdr:y>
    </cdr:from>
    <cdr:to>
      <cdr:x>0.08535</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268751" y="1796515"/>
          <a:ext cx="3228822" cy="3101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0.50402</cdr:x>
      <cdr:y>0.94584</cdr:y>
    </cdr:from>
    <cdr:to>
      <cdr:x>0.59379</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57021" y="3898004"/>
          <a:ext cx="526670" cy="223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0.03414</cdr:x>
      <cdr:y>0.07694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374288" y="1924824"/>
          <a:ext cx="3452927" cy="3153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0.48012</cdr:x>
      <cdr:y>0.93631</cdr:y>
    </cdr:from>
    <cdr:to>
      <cdr:x>0.56989</cdr:x>
      <cdr:y>0.99046</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77455" y="4329857"/>
          <a:ext cx="556711" cy="2504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0.04628</cdr:x>
      <cdr:y>0.04585</cdr:y>
    </cdr:from>
    <cdr:to>
      <cdr:x>0.09074</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21700" y="1705345"/>
          <a:ext cx="3311106" cy="2815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 per GDP (t-CO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en-US" altLang="ja-JP" sz="1200">
              <a:solidFill>
                <a:sysClr val="windowText" lastClr="000000"/>
              </a:solidFill>
              <a:effectLst/>
              <a:latin typeface="Century" panose="02040604050505020304" pitchFamily="18" charset="0"/>
              <a:ea typeface="+mn-ea"/>
              <a:cs typeface="+mn-cs"/>
            </a:rPr>
            <a: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0.50478</cdr:x>
      <cdr:y>0.94631</cdr:y>
    </cdr:from>
    <cdr:to>
      <cdr:x>0.58617</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3196661" y="3932853"/>
          <a:ext cx="515425" cy="2231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0.02609</cdr:x>
      <cdr:y>0.14027</cdr:y>
    </cdr:from>
    <cdr:to>
      <cdr:x>0.08143</cdr:x>
      <cdr:y>0.90886</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447760" y="2242146"/>
          <a:ext cx="3521051" cy="3219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baseline="0">
              <a:solidFill>
                <a:sysClr val="windowText" lastClr="000000"/>
              </a:solidFill>
              <a:effectLst/>
              <a:latin typeface="Century" panose="02040604050505020304" pitchFamily="18" charset="0"/>
              <a:ea typeface="+mn-ea"/>
              <a:cs typeface="+mn-cs"/>
            </a:rPr>
            <a:t> emissions</a:t>
          </a:r>
          <a:r>
            <a:rPr kumimoji="1" lang="en-US" altLang="ja-JP" sz="1200">
              <a:solidFill>
                <a:sysClr val="windowText" lastClr="000000"/>
              </a:solidFill>
              <a:effectLst/>
              <a:latin typeface="Century" panose="02040604050505020304" pitchFamily="18" charset="0"/>
              <a:ea typeface="+mn-ea"/>
              <a:cs typeface="+mn-cs"/>
            </a:rPr>
            <a:t> per GDP </a:t>
          </a:r>
          <a:r>
            <a:rPr kumimoji="1" lang="en-US" altLang="ja-JP" sz="1200" baseline="0">
              <a:solidFill>
                <a:sysClr val="windowText" lastClr="000000"/>
              </a:solidFill>
              <a:effectLst/>
              <a:latin typeface="Century" panose="02040604050505020304" pitchFamily="18" charset="0"/>
              <a:ea typeface="+mn-ea"/>
              <a:cs typeface="+mn-cs"/>
            </a:rPr>
            <a:t> (t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0.51902</cdr:x>
      <cdr:y>0.94103</cdr:y>
    </cdr:from>
    <cdr:to>
      <cdr:x>0.59982</cdr:x>
      <cdr:y>0.99637</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3277669" y="4322080"/>
          <a:ext cx="510265" cy="2541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0.03248</cdr:x>
      <cdr:y>0.00876</cdr:y>
    </cdr:from>
    <cdr:to>
      <cdr:x>0.07831</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439956" y="1666601"/>
          <a:ext cx="3529911" cy="2688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GHG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換算</a:t>
          </a:r>
          <a:r>
            <a:rPr kumimoji="1" lang="en-US" altLang="ja-JP" sz="1200">
              <a:latin typeface="Century" panose="02040604050505020304" pitchFamily="18" charset="0"/>
            </a:rPr>
            <a:t>/ </a:t>
          </a:r>
          <a:r>
            <a:rPr kumimoji="1" lang="ja-JP" altLang="en-US" sz="1200">
              <a:latin typeface="Century" panose="02040604050505020304" pitchFamily="18" charset="0"/>
            </a:rPr>
            <a:t>百万円） </a:t>
          </a:r>
        </a:p>
      </cdr:txBody>
    </cdr:sp>
  </cdr:relSizeAnchor>
  <cdr:relSizeAnchor xmlns:cdr="http://schemas.openxmlformats.org/drawingml/2006/chartDrawing">
    <cdr:from>
      <cdr:x>0.50402</cdr:x>
      <cdr:y>0.94584</cdr:y>
    </cdr:from>
    <cdr:to>
      <cdr:x>0.59379</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57021" y="3898004"/>
          <a:ext cx="526670" cy="223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0.04628</cdr:x>
      <cdr:y>0.04585</cdr:y>
    </cdr:from>
    <cdr:to>
      <cdr:x>0.09074</cdr:x>
      <cdr:y>0.91945</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381468" y="1865100"/>
          <a:ext cx="3630654" cy="2815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GHG emissions per GDP (t-CO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baseline="0">
              <a:solidFill>
                <a:sysClr val="windowText" lastClr="000000"/>
              </a:solidFill>
              <a:effectLst/>
              <a:latin typeface="Century" panose="02040604050505020304" pitchFamily="18" charset="0"/>
              <a:ea typeface="+mn-ea"/>
              <a:cs typeface="+mn-cs"/>
            </a:rPr>
            <a:t> eq.</a:t>
          </a:r>
          <a:r>
            <a:rPr kumimoji="1" lang="en-US" altLang="ja-JP" sz="1200">
              <a:solidFill>
                <a:sysClr val="windowText" lastClr="000000"/>
              </a:solidFill>
              <a:effectLst/>
              <a:latin typeface="Century" panose="02040604050505020304" pitchFamily="18" charset="0"/>
              <a:ea typeface="+mn-ea"/>
              <a:cs typeface="+mn-cs"/>
            </a:rPr>
            <a:t>/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en-US" altLang="ja-JP" sz="1200">
              <a:solidFill>
                <a:sysClr val="windowText" lastClr="000000"/>
              </a:solidFill>
              <a:effectLst/>
              <a:latin typeface="Century" panose="02040604050505020304" pitchFamily="18" charset="0"/>
              <a:ea typeface="+mn-ea"/>
              <a:cs typeface="+mn-cs"/>
            </a:rPr>
            <a: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0.50478</cdr:x>
      <cdr:y>0.94631</cdr:y>
    </cdr:from>
    <cdr:to>
      <cdr:x>0.58617</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3196661" y="3932853"/>
          <a:ext cx="515425" cy="2231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0.42077</cdr:x>
      <cdr:y>0.49612</cdr:y>
    </cdr:from>
    <cdr:to>
      <cdr:x>0.63708</cdr:x>
      <cdr:y>0.80274</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229895" y="2372677"/>
          <a:ext cx="1660437" cy="1466400"/>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800" b="0">
              <a:effectLst/>
              <a:latin typeface="+mn-lt"/>
              <a:ea typeface="+mn-ea"/>
              <a:cs typeface="+mn-cs"/>
            </a:rPr>
            <a:t>GHG emissions</a:t>
          </a:r>
        </a:p>
        <a:p xmlns:a="http://schemas.openxmlformats.org/drawingml/2006/main">
          <a:pPr algn="ctr"/>
          <a:endParaRPr lang="en-US" altLang="ja-JP" sz="1800" b="0">
            <a:effectLst/>
            <a:latin typeface="+mn-lt"/>
            <a:ea typeface="+mn-ea"/>
            <a:cs typeface="+mn-cs"/>
          </a:endParaRPr>
        </a:p>
        <a:p xmlns:a="http://schemas.openxmlformats.org/drawingml/2006/main">
          <a:pPr algn="ctr"/>
          <a:endParaRPr lang="en-US" altLang="ja-JP" sz="1800" b="0">
            <a:effectLst/>
            <a:latin typeface="+mn-lt"/>
            <a:ea typeface="+mn-ea"/>
            <a:cs typeface="+mn-cs"/>
          </a:endParaRPr>
        </a:p>
        <a:p xmlns:a="http://schemas.openxmlformats.org/drawingml/2006/main">
          <a:pPr algn="ctr"/>
          <a:r>
            <a:rPr lang="en-US" altLang="ja-JP" sz="1400" b="0">
              <a:effectLst/>
              <a:latin typeface="+mn-lt"/>
              <a:ea typeface="+mn-ea"/>
              <a:cs typeface="+mn-cs"/>
            </a:rPr>
            <a:t>(CO2 eq. )</a:t>
          </a:r>
          <a:endParaRPr lang="ja-JP" altLang="ja-JP" sz="1400" b="0">
            <a:effectLst/>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57</xdr:col>
      <xdr:colOff>259275</xdr:colOff>
      <xdr:row>0</xdr:row>
      <xdr:rowOff>341201</xdr:rowOff>
    </xdr:from>
    <xdr:to>
      <xdr:col>65</xdr:col>
      <xdr:colOff>111125</xdr:colOff>
      <xdr:row>36</xdr:row>
      <xdr:rowOff>178857</xdr:rowOff>
    </xdr:to>
    <xdr:graphicFrame macro="">
      <xdr:nvGraphicFramePr>
        <xdr:cNvPr id="13902449" name="Chart 5">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224164</xdr:colOff>
      <xdr:row>43</xdr:row>
      <xdr:rowOff>43936</xdr:rowOff>
    </xdr:from>
    <xdr:to>
      <xdr:col>64</xdr:col>
      <xdr:colOff>681302</xdr:colOff>
      <xdr:row>83</xdr:row>
      <xdr:rowOff>21167</xdr:rowOff>
    </xdr:to>
    <xdr:graphicFrame macro="">
      <xdr:nvGraphicFramePr>
        <xdr:cNvPr id="13902450" name="Chart 12">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296817</xdr:colOff>
      <xdr:row>4</xdr:row>
      <xdr:rowOff>31422</xdr:rowOff>
    </xdr:from>
    <xdr:to>
      <xdr:col>75</xdr:col>
      <xdr:colOff>637474</xdr:colOff>
      <xdr:row>33</xdr:row>
      <xdr:rowOff>118206</xdr:rowOff>
    </xdr:to>
    <xdr:graphicFrame macro="">
      <xdr:nvGraphicFramePr>
        <xdr:cNvPr id="13902451" name="グラフ 4">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426978</xdr:colOff>
      <xdr:row>43</xdr:row>
      <xdr:rowOff>133286</xdr:rowOff>
    </xdr:from>
    <xdr:to>
      <xdr:col>76</xdr:col>
      <xdr:colOff>84074</xdr:colOff>
      <xdr:row>72</xdr:row>
      <xdr:rowOff>166888</xdr:rowOff>
    </xdr:to>
    <xdr:graphicFrame macro="">
      <xdr:nvGraphicFramePr>
        <xdr:cNvPr id="13902452" name="グラフ 5">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238125</xdr:colOff>
      <xdr:row>4</xdr:row>
      <xdr:rowOff>6672</xdr:rowOff>
    </xdr:from>
    <xdr:to>
      <xdr:col>84</xdr:col>
      <xdr:colOff>239199</xdr:colOff>
      <xdr:row>42</xdr:row>
      <xdr:rowOff>137583</xdr:rowOff>
    </xdr:to>
    <xdr:graphicFrame macro="">
      <xdr:nvGraphicFramePr>
        <xdr:cNvPr id="7" name="Chart 5">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140447</xdr:colOff>
      <xdr:row>42</xdr:row>
      <xdr:rowOff>148165</xdr:rowOff>
    </xdr:from>
    <xdr:to>
      <xdr:col>84</xdr:col>
      <xdr:colOff>140506</xdr:colOff>
      <xdr:row>89</xdr:row>
      <xdr:rowOff>123825</xdr:rowOff>
    </xdr:to>
    <xdr:graphicFrame macro="">
      <xdr:nvGraphicFramePr>
        <xdr:cNvPr id="17" name="Chart 12">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84</xdr:col>
      <xdr:colOff>397110</xdr:colOff>
      <xdr:row>4</xdr:row>
      <xdr:rowOff>101554</xdr:rowOff>
    </xdr:from>
    <xdr:to>
      <xdr:col>94</xdr:col>
      <xdr:colOff>679092</xdr:colOff>
      <xdr:row>33</xdr:row>
      <xdr:rowOff>163747</xdr:rowOff>
    </xdr:to>
    <xdr:graphicFrame macro="">
      <xdr:nvGraphicFramePr>
        <xdr:cNvPr id="20" name="グラフ 4">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301951</xdr:colOff>
      <xdr:row>43</xdr:row>
      <xdr:rowOff>39782</xdr:rowOff>
    </xdr:from>
    <xdr:to>
      <xdr:col>94</xdr:col>
      <xdr:colOff>580104</xdr:colOff>
      <xdr:row>72</xdr:row>
      <xdr:rowOff>17017</xdr:rowOff>
    </xdr:to>
    <xdr:graphicFrame macro="">
      <xdr:nvGraphicFramePr>
        <xdr:cNvPr id="21" name="グラフ 5">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0.37026</cdr:x>
      <cdr:y>0.40386</cdr:y>
    </cdr:from>
    <cdr:to>
      <cdr:x>0.63908</cdr:x>
      <cdr:y>0.56117</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1976548" y="3146511"/>
          <a:ext cx="1435028" cy="122560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strike="noStrike">
              <a:solidFill>
                <a:sysClr val="windowText" lastClr="000000"/>
              </a:solidFill>
              <a:latin typeface="+mn-lt"/>
              <a:ea typeface="ＭＳ Ｐゴシック"/>
            </a:rPr>
            <a:t>世帯当たり</a:t>
          </a:r>
          <a:r>
            <a:rPr lang="en-US" altLang="ja-JP" sz="1100" b="0" i="0" strike="noStrike">
              <a:solidFill>
                <a:sysClr val="windowText" lastClr="000000"/>
              </a:solidFill>
              <a:latin typeface="+mn-lt"/>
              <a:cs typeface="Arial"/>
            </a:rPr>
            <a:t>CO</a:t>
          </a:r>
          <a:r>
            <a:rPr lang="en-US" altLang="ja-JP" sz="1100" b="0" i="0" strike="noStrike" baseline="-25000">
              <a:solidFill>
                <a:sysClr val="windowText" lastClr="000000"/>
              </a:solidFill>
              <a:latin typeface="+mn-lt"/>
              <a:cs typeface="Arial"/>
            </a:rPr>
            <a:t>2</a:t>
          </a:r>
          <a:r>
            <a:rPr lang="ja-JP" altLang="en-US" sz="1100" b="0" i="0" strike="noStrike">
              <a:solidFill>
                <a:sysClr val="windowText" lastClr="000000"/>
              </a:solidFill>
              <a:latin typeface="+mn-lt"/>
              <a:ea typeface="ＭＳ Ｐゴシック"/>
            </a:rPr>
            <a:t>排出量</a:t>
          </a:r>
          <a:endParaRPr lang="en-US" altLang="ja-JP" sz="11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0.68706</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94465" y="4832991"/>
          <a:ext cx="5260719" cy="218930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本シートにおける家庭からの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endParaRPr lang="en-US" altLang="ja-JP" sz="900" b="0" i="0">
            <a:latin typeface="Century" panose="02040604050505020304" pitchFamily="18" charset="0"/>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自家用乗用車は、運輸（旅客）部門の自家用乗用車（家計寄与分）。</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石油由来 の一般廃棄物（プラスチック等）の焼却による</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（非エネルギー起源</a:t>
          </a:r>
          <a:r>
            <a:rPr lang="en-US" altLang="ja-JP" sz="900" b="0" i="0" strike="noStrike">
              <a:solidFill>
                <a:srgbClr val="000000"/>
              </a:solidFill>
              <a:latin typeface="Century" panose="02040604050505020304" pitchFamily="18" charset="0"/>
              <a:ea typeface="+mj-ea"/>
            </a:rPr>
            <a:t>CO2</a:t>
          </a:r>
          <a:r>
            <a:rPr lang="ja-JP" altLang="en-US" sz="900" b="0" i="0" strike="noStrike">
              <a:solidFill>
                <a:srgbClr val="000000"/>
              </a:solidFill>
              <a:latin typeface="Century" panose="02040604050505020304" pitchFamily="18" charset="0"/>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廃棄物処理施設で使用するエネルギー起源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（業務その他部門－他サービス業の一部）</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水道は、上下水道施設で使用するエネルギー起源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（業務その他部門－電気ガス熱供給水道業の一部）のうち、家庭寄与分を推計したもの。</a:t>
          </a:r>
        </a:p>
        <a:p xmlns:a="http://schemas.openxmlformats.org/drawingml/2006/main">
          <a:endParaRPr lang="ja-JP" altLang="en-US" sz="900" b="0" i="0" strike="noStrike">
            <a:solidFill>
              <a:srgbClr val="FF0000"/>
            </a:solidFill>
            <a:latin typeface="Century" panose="02040604050505020304" pitchFamily="18" charset="0"/>
            <a:ea typeface="+mj-ea"/>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0.29289</cdr:x>
      <cdr:y>0.32145</cdr:y>
    </cdr:from>
    <cdr:to>
      <cdr:x>0.63693</cdr:x>
      <cdr:y>0.48881</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1544302" y="2598660"/>
          <a:ext cx="1813970" cy="135294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100" b="0" i="0" strike="noStrike">
              <a:solidFill>
                <a:srgbClr val="000000"/>
              </a:solidFill>
              <a:latin typeface="+mn-lt"/>
              <a:ea typeface="ＭＳ Ｐゴシック"/>
            </a:rPr>
            <a:t>世帯当たり</a:t>
          </a:r>
          <a:r>
            <a:rPr lang="en-US" altLang="ja-JP" sz="1100" b="0" i="0" strike="noStrike">
              <a:solidFill>
                <a:srgbClr val="000000"/>
              </a:solidFill>
              <a:latin typeface="+mn-lt"/>
              <a:cs typeface="Arial"/>
            </a:rPr>
            <a:t>CO</a:t>
          </a:r>
          <a:r>
            <a:rPr lang="en-US" altLang="ja-JP" sz="1100" b="0" i="0" strike="noStrike" baseline="-25000">
              <a:solidFill>
                <a:srgbClr val="000000"/>
              </a:solidFill>
              <a:latin typeface="+mn-lt"/>
              <a:cs typeface="Arial"/>
            </a:rPr>
            <a:t>2</a:t>
          </a:r>
          <a:r>
            <a:rPr lang="ja-JP" altLang="en-US" sz="1100" b="0" i="0" strike="noStrike">
              <a:solidFill>
                <a:srgbClr val="000000"/>
              </a:solidFill>
              <a:latin typeface="+mn-lt"/>
              <a:ea typeface="ＭＳ Ｐゴシック"/>
            </a:rPr>
            <a:t>排出量</a:t>
          </a:r>
        </a:p>
        <a:p xmlns:a="http://schemas.openxmlformats.org/drawingml/2006/main">
          <a:pPr algn="ctr" rtl="1">
            <a:defRPr sz="1000"/>
          </a:pPr>
          <a:endParaRPr lang="en-US" altLang="ja-JP" sz="1100" b="0" i="0" strike="noStrike">
            <a:solidFill>
              <a:sysClr val="windowText" lastClr="000000"/>
            </a:solidFill>
            <a:latin typeface="+mn-lt"/>
            <a:ea typeface="ＭＳ Ｐゴシック"/>
          </a:endParaRPr>
        </a:p>
        <a:p xmlns:a="http://schemas.openxmlformats.org/drawingml/2006/main">
          <a:pPr algn="ctr" rtl="1">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100" b="0" i="0" strike="noStrike">
            <a:solidFill>
              <a:srgbClr val="000000"/>
            </a:solidFill>
            <a:latin typeface="+mn-lt"/>
            <a:ea typeface="ＭＳ Ｐゴシック"/>
          </a:endParaRPr>
        </a:p>
      </cdr:txBody>
    </cdr:sp>
  </cdr:relSizeAnchor>
  <cdr:relSizeAnchor xmlns:cdr="http://schemas.openxmlformats.org/drawingml/2006/chartDrawing">
    <cdr:from>
      <cdr:x>0</cdr:x>
      <cdr:y>0.63847</cdr:y>
    </cdr:from>
    <cdr:to>
      <cdr:x>0.99523</cdr:x>
      <cdr:y>0.95156</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0" y="5161419"/>
          <a:ext cx="5247420" cy="2531061"/>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本シートにおける家庭からの</a:t>
          </a:r>
          <a:r>
            <a:rPr kumimoji="1" lang="en-US" altLang="ja-JP" sz="900">
              <a:latin typeface="Century" panose="02040604050505020304" pitchFamily="18" charset="0"/>
            </a:rPr>
            <a:t>CO2 </a:t>
          </a:r>
          <a:r>
            <a:rPr kumimoji="1" lang="ja-JP" altLang="en-US" sz="900">
              <a:latin typeface="Century" panose="02040604050505020304" pitchFamily="18" charset="0"/>
            </a:rPr>
            <a:t>排出量は、インベントリの家庭部門に加え、自家用乗用車、ごみ処理及び水道からの排出量を足し合わせたもの。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電力及び熱の</a:t>
          </a:r>
          <a:r>
            <a:rPr kumimoji="1" lang="en-US" altLang="ja-JP" sz="900">
              <a:latin typeface="Century" panose="02040604050505020304" pitchFamily="18" charset="0"/>
            </a:rPr>
            <a:t>CO2 </a:t>
          </a:r>
          <a:r>
            <a:rPr kumimoji="1" lang="ja-JP" altLang="en-US" sz="900">
              <a:latin typeface="Century" panose="02040604050505020304" pitchFamily="18" charset="0"/>
            </a:rPr>
            <a:t>排出量は、自家発電を含まない、電力会社等から購入する電力や熱に由来するもの。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自家用乗用車は、運輸（旅客）部門の自家用乗用車（家計寄与分）。</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ごみ処理は、以下の排出源のうち、生活系ごみ由来分を推計したもの。</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石油由来 の一般廃棄物（プラスチック等）の焼却による</a:t>
          </a:r>
          <a:r>
            <a:rPr kumimoji="1" lang="en-US" altLang="ja-JP" sz="900">
              <a:latin typeface="Century" panose="02040604050505020304" pitchFamily="18" charset="0"/>
            </a:rPr>
            <a:t>CO2</a:t>
          </a:r>
          <a:r>
            <a:rPr kumimoji="1" lang="ja-JP" altLang="en-US" sz="900">
              <a:latin typeface="Century" panose="02040604050505020304" pitchFamily="18" charset="0"/>
            </a:rPr>
            <a:t>（非エネルギー起源</a:t>
          </a:r>
          <a:r>
            <a:rPr kumimoji="1" lang="en-US" altLang="ja-JP" sz="900">
              <a:latin typeface="Century" panose="02040604050505020304" pitchFamily="18" charset="0"/>
            </a:rPr>
            <a:t>CO2</a:t>
          </a:r>
          <a:r>
            <a:rPr kumimoji="1" lang="ja-JP" altLang="en-US" sz="900">
              <a:latin typeface="Century" panose="02040604050505020304" pitchFamily="18" charset="0"/>
            </a:rPr>
            <a:t>－廃棄物の一部） </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廃棄物処理施設で使用するエネルギー起源</a:t>
          </a:r>
          <a:r>
            <a:rPr kumimoji="1" lang="en-US" altLang="ja-JP" sz="900">
              <a:latin typeface="Century" panose="02040604050505020304" pitchFamily="18" charset="0"/>
            </a:rPr>
            <a:t>CO2</a:t>
          </a:r>
          <a:r>
            <a:rPr kumimoji="1" lang="ja-JP" altLang="en-US" sz="900">
              <a:latin typeface="Century" panose="02040604050505020304" pitchFamily="18" charset="0"/>
            </a:rPr>
            <a:t>（業務その他部門－他サービス業の一部）</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水道は、上下水道施設で使用するエネルギー起源</a:t>
          </a:r>
          <a:r>
            <a:rPr kumimoji="1" lang="en-US" altLang="ja-JP" sz="900">
              <a:latin typeface="Century" panose="02040604050505020304" pitchFamily="18" charset="0"/>
            </a:rPr>
            <a:t>CO2</a:t>
          </a:r>
          <a:r>
            <a:rPr kumimoji="1" lang="ja-JP" altLang="en-US" sz="900">
              <a:latin typeface="Century" panose="02040604050505020304" pitchFamily="18" charset="0"/>
            </a:rPr>
            <a:t>（業務その他部門－電気ガス熱供給水道業の一部）のうち、家庭寄与分を推計したもの。</a:t>
          </a:r>
          <a:endParaRPr kumimoji="1" lang="en-US" altLang="ja-JP" sz="900">
            <a:latin typeface="Century" panose="02040604050505020304" pitchFamily="18" charset="0"/>
          </a:endParaRP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0.43109</cdr:x>
      <cdr:y>0.90675</cdr:y>
    </cdr:from>
    <cdr:to>
      <cdr:x>0.55582</cdr:x>
      <cdr:y>0.97121</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2865775" y="5072223"/>
          <a:ext cx="829175" cy="3605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64.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0.44496</cdr:x>
      <cdr:y>0.90734</cdr:y>
    </cdr:from>
    <cdr:to>
      <cdr:x>0.58387</cdr:x>
      <cdr:y>0.96188</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2936040" y="4885844"/>
          <a:ext cx="916615" cy="29370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0.28122</cdr:x>
      <cdr:y>0.95803</cdr:y>
    </cdr:from>
    <cdr:to>
      <cdr:x>0.99215</cdr:x>
      <cdr:y>1</cdr:y>
    </cdr:to>
    <cdr:sp macro="" textlink="">
      <cdr:nvSpPr>
        <cdr:cNvPr id="4" name="テキスト ボックス 3">
          <a:extLst xmlns:a="http://schemas.openxmlformats.org/drawingml/2006/main">
            <a:ext uri="{FF2B5EF4-FFF2-40B4-BE49-F238E27FC236}">
              <a16:creationId xmlns:a16="http://schemas.microsoft.com/office/drawing/2014/main" id="{00EEBF4C-C836-4041-8EAE-728E10AD1C36}"/>
            </a:ext>
          </a:extLst>
        </cdr:cNvPr>
        <cdr:cNvSpPr txBox="1"/>
      </cdr:nvSpPr>
      <cdr:spPr>
        <a:xfrm xmlns:a="http://schemas.openxmlformats.org/drawingml/2006/main">
          <a:off x="1855582" y="5155733"/>
          <a:ext cx="4691062" cy="225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65.xml><?xml version="1.0" encoding="utf-8"?>
<c:userShapes xmlns:c="http://schemas.openxmlformats.org/drawingml/2006/chart">
  <cdr:relSizeAnchor xmlns:cdr="http://schemas.openxmlformats.org/drawingml/2006/chartDrawing">
    <cdr:from>
      <cdr:x>0.35184</cdr:x>
      <cdr:y>0.35079</cdr:y>
    </cdr:from>
    <cdr:to>
      <cdr:x>0.64273</cdr:x>
      <cdr:y>0.52967</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1776534" y="2228536"/>
          <a:ext cx="1468798" cy="11364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cdr:x>
      <cdr:y>0.64658</cdr:y>
    </cdr:from>
    <cdr:to>
      <cdr:x>0.98998</cdr:x>
      <cdr:y>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0" y="4799452"/>
          <a:ext cx="5449253" cy="262337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effectLst/>
              <a:latin typeface="+mn-lt"/>
              <a:ea typeface="+mn-ea"/>
              <a:cs typeface="+mn-cs"/>
            </a:rPr>
            <a:t>* Household CO</a:t>
          </a:r>
          <a:r>
            <a:rPr lang="en-US" altLang="ja-JP" sz="1100" b="0" i="0" baseline="-25000">
              <a:effectLst/>
              <a:latin typeface="+mn-lt"/>
              <a:ea typeface="+mn-ea"/>
              <a:cs typeface="+mn-cs"/>
            </a:rPr>
            <a:t>2</a:t>
          </a:r>
          <a:r>
            <a:rPr lang="en-US" altLang="ja-JP" sz="1100" b="0" i="0">
              <a:effectLst/>
              <a:latin typeface="+mn-lt"/>
              <a:ea typeface="+mn-ea"/>
              <a:cs typeface="+mn-cs"/>
            </a:rPr>
            <a:t> emissions in this sheet are the sum of emissions from Residential sector, as well as car, municipal solid waste, and tap water.</a:t>
          </a:r>
        </a:p>
        <a:p xmlns:a="http://schemas.openxmlformats.org/drawingml/2006/main">
          <a:pPr rtl="0"/>
          <a:r>
            <a:rPr lang="en-US" altLang="ja-JP" sz="1100" b="0" i="0">
              <a:effectLst/>
              <a:latin typeface="+mn-lt"/>
              <a:ea typeface="+mn-ea"/>
              <a:cs typeface="+mn-cs"/>
            </a:rPr>
            <a:t>*</a:t>
          </a:r>
          <a:r>
            <a:rPr lang="ja-JP" altLang="en-US" sz="1100" b="0" i="0" baseline="0">
              <a:effectLst/>
              <a:latin typeface="+mn-lt"/>
              <a:ea typeface="+mn-ea"/>
              <a:cs typeface="+mn-cs"/>
            </a:rPr>
            <a:t> </a:t>
          </a:r>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car are Passenger Vehicle (Household Use) in Transportation sector.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effectLst/>
              <a:latin typeface="+mn-lt"/>
              <a:ea typeface="+mn-ea"/>
              <a:cs typeface="+mn-cs"/>
            </a:rPr>
            <a:t>   - Incineration of fossil-fuel derived waste (e.g., plastics) (a part of Waste sector in Non-energy-related CO</a:t>
          </a:r>
          <a:r>
            <a:rPr lang="en-US" altLang="ja-JP" sz="1100" b="0" i="0" baseline="-25000">
              <a:effectLst/>
              <a:latin typeface="+mn-lt"/>
              <a:ea typeface="+mn-ea"/>
              <a:cs typeface="+mn-cs"/>
            </a:rPr>
            <a:t>2</a:t>
          </a:r>
          <a:r>
            <a:rPr lang="en-US" altLang="ja-JP" sz="1100" b="0" i="0">
              <a:effectLst/>
              <a:latin typeface="+mn-lt"/>
              <a:ea typeface="+mn-ea"/>
              <a:cs typeface="+mn-cs"/>
            </a:rPr>
            <a:t>)</a:t>
          </a:r>
        </a:p>
        <a:p xmlns:a="http://schemas.openxmlformats.org/drawingml/2006/main">
          <a:pPr rtl="0"/>
          <a:r>
            <a:rPr lang="en-US" altLang="ja-JP" sz="1100" b="0" i="0">
              <a:effectLst/>
              <a:latin typeface="+mn-lt"/>
              <a:ea typeface="+mn-ea"/>
              <a:cs typeface="+mn-cs"/>
            </a:rPr>
            <a:t>   - Energy use at waste disposal and treatment facilities (a part of Miscellaneous Services in Commercial and Others sector).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water and waste water are an estimation of household related emissions from the water treatment facilities (a part of Electricity, Gas, Heat Supply and Water in Commercial and Others sector). </a:t>
          </a:r>
        </a:p>
      </cdr:txBody>
    </cdr:sp>
  </cdr:relSizeAnchor>
  <cdr:relSizeAnchor xmlns:cdr="http://schemas.openxmlformats.org/drawingml/2006/chartDrawing">
    <cdr:from>
      <cdr:x>0</cdr:x>
      <cdr:y>0.00951</cdr:y>
    </cdr:from>
    <cdr:to>
      <cdr:x>1</cdr:x>
      <cdr:y>0.08373</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0" y="60417"/>
          <a:ext cx="5049324" cy="4715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Household CO</a:t>
          </a:r>
          <a:r>
            <a:rPr lang="en-US" altLang="ja-JP" sz="1800" b="1" i="0" baseline="-25000">
              <a:solidFill>
                <a:schemeClr val="dk1"/>
              </a:solidFill>
              <a:effectLst/>
              <a:latin typeface="Times New Roman" panose="02020603050405020304" pitchFamily="18" charset="0"/>
              <a:ea typeface="+mn-ea"/>
              <a:cs typeface="Times New Roman" panose="02020603050405020304" pitchFamily="18" charset="0"/>
            </a:rPr>
            <a:t>2</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 emissions (</a:t>
          </a:r>
          <a:r>
            <a:rPr lang="en-US" altLang="ja-JP" sz="1800" b="1" i="0" baseline="0">
              <a:effectLst/>
              <a:latin typeface="Times New Roman" panose="02020603050405020304" pitchFamily="18" charset="0"/>
              <a:cs typeface="Times New Roman" panose="02020603050405020304" pitchFamily="18" charset="0"/>
            </a:rPr>
            <a:t>by fuel type</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a:t>
          </a:r>
          <a:r>
            <a:rPr lang="ja-JP" altLang="en-US" sz="1800" b="1" i="0" baseline="0">
              <a:solidFill>
                <a:schemeClr val="dk1"/>
              </a:solidFill>
              <a:effectLst/>
              <a:latin typeface="Times New Roman" panose="02020603050405020304" pitchFamily="18" charset="0"/>
              <a:ea typeface="+mn-ea"/>
              <a:cs typeface="Times New Roman" panose="02020603050405020304" pitchFamily="18" charset="0"/>
            </a:rPr>
            <a:t> </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in FY2020</a:t>
          </a:r>
          <a:endParaRPr lang="ja-JP" altLang="ja-JP" sz="1800">
            <a:effectLst/>
            <a:latin typeface="Times New Roman" panose="02020603050405020304" pitchFamily="18" charset="0"/>
            <a:cs typeface="Times New Roman" panose="02020603050405020304" pitchFamily="18" charset="0"/>
          </a:endParaRPr>
        </a:p>
        <a:p xmlns:a="http://schemas.openxmlformats.org/drawingml/2006/main">
          <a:pPr algn="ctr" rtl="0"/>
          <a:endParaRPr lang="ja-JP" altLang="ja-JP">
            <a:effectLst/>
            <a:latin typeface="Times New Roman" panose="02020603050405020304" pitchFamily="18" charset="0"/>
            <a:cs typeface="Times New Roman" panose="02020603050405020304" pitchFamily="18"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0.37008</cdr:x>
      <cdr:y>0.32741</cdr:y>
    </cdr:from>
    <cdr:to>
      <cdr:x>0.64346</cdr:x>
      <cdr:y>0.46677</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2036695" y="2723584"/>
          <a:ext cx="1504518" cy="115926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0.01205</cdr:x>
      <cdr:y>0.58775</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66112" y="5404910"/>
          <a:ext cx="5420347" cy="37909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 Household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in this sheet are the sum of emissions from Residential sector, as well as car, municipal solid waste, and tap water.</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b="0" i="0">
              <a:solidFill>
                <a:schemeClr val="tx1"/>
              </a:solidFill>
              <a:effectLst/>
              <a:latin typeface="+mn-lt"/>
              <a:ea typeface="+mn-ea"/>
              <a:cs typeface="+mn-cs"/>
            </a:rPr>
            <a:t>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car are Passenger Vehicle (Household Use) in Transportation sector.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municipal solid waste are an estimation of household related emissions, out of the following sources: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 Incineration of fossil-fuel derived waste (e.g., plastics) (a part of Waste sector in Non-energy-related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 Energy use at waste disposal and treatment facilities (a part of Miscellaneous Services in Commercial and Others sector).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water and waste water are an estimation of household related emissions from the water treatment facilities (a part of Electricity, Gas, Heat Supply and Water in Commercial and Others sector). </a:t>
          </a:r>
        </a:p>
        <a:p xmlns:a="http://schemas.openxmlformats.org/drawingml/2006/main">
          <a:pPr rtl="0"/>
          <a:endParaRPr lang="en-US" altLang="ja-JP" sz="1100" b="0" i="0">
            <a:solidFill>
              <a:schemeClr val="tx1"/>
            </a:solidFill>
            <a:effectLst/>
            <a:latin typeface="+mn-lt"/>
            <a:ea typeface="+mn-ea"/>
            <a:cs typeface="+mn-cs"/>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endParaRPr lang="ja-JP" altLang="ja-JP">
            <a:effectLst/>
          </a:endParaRPr>
        </a:p>
        <a:p xmlns:a="http://schemas.openxmlformats.org/drawingml/2006/main">
          <a:pPr rtl="0"/>
          <a:endParaRPr lang="ja-JP" altLang="ja-JP">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dr:relSizeAnchor xmlns:cdr="http://schemas.openxmlformats.org/drawingml/2006/chartDrawing">
    <cdr:from>
      <cdr:x>0</cdr:x>
      <cdr:y>0.01425</cdr:y>
    </cdr:from>
    <cdr:to>
      <cdr:x>1</cdr:x>
      <cdr:y>0.08289</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0" y="118499"/>
          <a:ext cx="5503392" cy="570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Times New Roman" panose="02020603050405020304" pitchFamily="18" charset="0"/>
              <a:cs typeface="Times New Roman" panose="02020603050405020304" pitchFamily="18" charset="0"/>
            </a:rPr>
            <a:t>Household CO</a:t>
          </a:r>
          <a:r>
            <a:rPr lang="en-US" altLang="ja-JP" sz="1800" b="1" baseline="-25000">
              <a:latin typeface="Times New Roman" panose="02020603050405020304" pitchFamily="18" charset="0"/>
              <a:cs typeface="Times New Roman" panose="02020603050405020304" pitchFamily="18" charset="0"/>
            </a:rPr>
            <a:t>2</a:t>
          </a:r>
          <a:r>
            <a:rPr lang="en-US" altLang="ja-JP" sz="1800" b="1">
              <a:latin typeface="Times New Roman" panose="02020603050405020304" pitchFamily="18" charset="0"/>
              <a:cs typeface="Times New Roman" panose="02020603050405020304" pitchFamily="18" charset="0"/>
            </a:rPr>
            <a:t> emissions (by purpose) in</a:t>
          </a:r>
          <a:r>
            <a:rPr lang="en-US" altLang="ja-JP" sz="1800" b="1" baseline="0">
              <a:latin typeface="Times New Roman" panose="02020603050405020304" pitchFamily="18" charset="0"/>
              <a:cs typeface="Times New Roman" panose="02020603050405020304" pitchFamily="18" charset="0"/>
            </a:rPr>
            <a:t> FY2020</a:t>
          </a:r>
          <a:endParaRPr lang="ja-JP" altLang="en-US" sz="1800" b="1">
            <a:latin typeface="Times New Roman" panose="02020603050405020304" pitchFamily="18" charset="0"/>
            <a:cs typeface="Times New Roman" panose="02020603050405020304" pitchFamily="18"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0.39324</cdr:x>
      <cdr:y>0.91605</cdr:y>
    </cdr:from>
    <cdr:to>
      <cdr:x>0.57882</cdr:x>
      <cdr:y>0.9737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2572366" y="5090059"/>
          <a:ext cx="1213970" cy="3203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userShapes>
</file>

<file path=xl/drawings/drawing68.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0.38211</cdr:x>
      <cdr:y>0.90371</cdr:y>
    </cdr:from>
    <cdr:to>
      <cdr:x>0.5677</cdr:x>
      <cdr:y>0.9616</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2517510" y="4816563"/>
          <a:ext cx="1222754" cy="30854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dr:relSizeAnchor xmlns:cdr="http://schemas.openxmlformats.org/drawingml/2006/chartDrawing">
    <cdr:from>
      <cdr:x>0.02944</cdr:x>
      <cdr:y>0.94494</cdr:y>
    </cdr:from>
    <cdr:to>
      <cdr:x>0.99096</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193349" y="5922868"/>
          <a:ext cx="6315075" cy="345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57</xdr:col>
      <xdr:colOff>466839</xdr:colOff>
      <xdr:row>4</xdr:row>
      <xdr:rowOff>126432</xdr:rowOff>
    </xdr:from>
    <xdr:to>
      <xdr:col>65</xdr:col>
      <xdr:colOff>345283</xdr:colOff>
      <xdr:row>35</xdr:row>
      <xdr:rowOff>130969</xdr:rowOff>
    </xdr:to>
    <xdr:graphicFrame macro="">
      <xdr:nvGraphicFramePr>
        <xdr:cNvPr id="12705596" name="Chart 5">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16669</xdr:colOff>
      <xdr:row>4</xdr:row>
      <xdr:rowOff>161925</xdr:rowOff>
    </xdr:from>
    <xdr:to>
      <xdr:col>76</xdr:col>
      <xdr:colOff>364331</xdr:colOff>
      <xdr:row>33</xdr:row>
      <xdr:rowOff>59531</xdr:rowOff>
    </xdr:to>
    <xdr:graphicFrame macro="">
      <xdr:nvGraphicFramePr>
        <xdr:cNvPr id="12705597" name="グラフ 3">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371831</xdr:colOff>
      <xdr:row>42</xdr:row>
      <xdr:rowOff>123264</xdr:rowOff>
    </xdr:from>
    <xdr:to>
      <xdr:col>65</xdr:col>
      <xdr:colOff>117380</xdr:colOff>
      <xdr:row>91</xdr:row>
      <xdr:rowOff>44822</xdr:rowOff>
    </xdr:to>
    <xdr:graphicFrame macro="">
      <xdr:nvGraphicFramePr>
        <xdr:cNvPr id="12705598" name="Chart 12">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66</xdr:col>
      <xdr:colOff>23531</xdr:colOff>
      <xdr:row>52</xdr:row>
      <xdr:rowOff>40900</xdr:rowOff>
    </xdr:from>
    <xdr:to>
      <xdr:col>76</xdr:col>
      <xdr:colOff>364190</xdr:colOff>
      <xdr:row>81</xdr:row>
      <xdr:rowOff>128446</xdr:rowOff>
    </xdr:to>
    <xdr:graphicFrame macro="">
      <xdr:nvGraphicFramePr>
        <xdr:cNvPr id="12705599" name="グラフ 5">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372269</xdr:colOff>
      <xdr:row>5</xdr:row>
      <xdr:rowOff>8730</xdr:rowOff>
    </xdr:from>
    <xdr:to>
      <xdr:col>84</xdr:col>
      <xdr:colOff>630237</xdr:colOff>
      <xdr:row>46</xdr:row>
      <xdr:rowOff>22412</xdr:rowOff>
    </xdr:to>
    <xdr:graphicFrame macro="">
      <xdr:nvGraphicFramePr>
        <xdr:cNvPr id="10" name="Chart 5">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372828</xdr:colOff>
      <xdr:row>48</xdr:row>
      <xdr:rowOff>172801</xdr:rowOff>
    </xdr:from>
    <xdr:to>
      <xdr:col>84</xdr:col>
      <xdr:colOff>622859</xdr:colOff>
      <xdr:row>101</xdr:row>
      <xdr:rowOff>54349</xdr:rowOff>
    </xdr:to>
    <xdr:graphicFrame macro="">
      <xdr:nvGraphicFramePr>
        <xdr:cNvPr id="12" name="Chart 12">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85</xdr:col>
      <xdr:colOff>214311</xdr:colOff>
      <xdr:row>5</xdr:row>
      <xdr:rowOff>71439</xdr:rowOff>
    </xdr:from>
    <xdr:to>
      <xdr:col>95</xdr:col>
      <xdr:colOff>595312</xdr:colOff>
      <xdr:row>33</xdr:row>
      <xdr:rowOff>98614</xdr:rowOff>
    </xdr:to>
    <xdr:graphicFrame macro="">
      <xdr:nvGraphicFramePr>
        <xdr:cNvPr id="14" name="グラフ 3">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85</xdr:col>
      <xdr:colOff>364890</xdr:colOff>
      <xdr:row>52</xdr:row>
      <xdr:rowOff>43420</xdr:rowOff>
    </xdr:from>
    <xdr:to>
      <xdr:col>96</xdr:col>
      <xdr:colOff>2803</xdr:colOff>
      <xdr:row>81</xdr:row>
      <xdr:rowOff>166685</xdr:rowOff>
    </xdr:to>
    <xdr:graphicFrame macro="">
      <xdr:nvGraphicFramePr>
        <xdr:cNvPr id="16" name="グラフ 5">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0.02847</cdr:x>
      <cdr:y>0.12811</cdr:y>
    </cdr:from>
    <cdr:to>
      <cdr:x>0.06707</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12931" y="2004304"/>
          <a:ext cx="3008072" cy="3159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 </a:t>
          </a:r>
          <a:r>
            <a:rPr lang="ja-JP" altLang="en-US" sz="1200" baseline="0"/>
            <a:t>換算</a:t>
          </a:r>
          <a:r>
            <a:rPr lang="ja-JP" altLang="en-US" sz="1200"/>
            <a:t>）</a:t>
          </a:r>
        </a:p>
      </cdr:txBody>
    </cdr:sp>
  </cdr:relSizeAnchor>
  <cdr:relSizeAnchor xmlns:cdr="http://schemas.openxmlformats.org/drawingml/2006/chartDrawing">
    <cdr:from>
      <cdr:x>0.85405</cdr:x>
      <cdr:y>0.34864</cdr:y>
    </cdr:from>
    <cdr:to>
      <cdr:x>1</cdr:x>
      <cdr:y>0.46235</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992469" y="1791384"/>
          <a:ext cx="1194955" cy="5842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2030</a:t>
          </a:r>
          <a:r>
            <a:rPr lang="ja-JP" altLang="ja-JP" sz="1100">
              <a:solidFill>
                <a:schemeClr val="dk1"/>
              </a:solidFill>
              <a:effectLst/>
              <a:latin typeface="+mn-lt"/>
              <a:ea typeface="+mn-ea"/>
              <a:cs typeface="+mn-cs"/>
            </a:rPr>
            <a:t>年度目標</a:t>
          </a:r>
          <a:endParaRPr lang="en-US" altLang="ja-JP" sz="1100">
            <a:solidFill>
              <a:schemeClr val="dk1"/>
            </a:solidFill>
            <a:effectLst/>
            <a:latin typeface="+mn-lt"/>
            <a:ea typeface="+mn-ea"/>
            <a:cs typeface="+mn-cs"/>
          </a:endParaRPr>
        </a:p>
        <a:p xmlns:a="http://schemas.openxmlformats.org/drawingml/2006/main">
          <a:pPr algn="ctr"/>
          <a:r>
            <a:rPr kumimoji="1" lang="en-US" altLang="ja-JP" sz="1100" b="0">
              <a:solidFill>
                <a:sysClr val="windowText" lastClr="000000"/>
              </a:solidFill>
            </a:rPr>
            <a:t>2013</a:t>
          </a:r>
          <a:r>
            <a:rPr kumimoji="1" lang="ja-JP" altLang="en-US" sz="1100" b="0">
              <a:solidFill>
                <a:sysClr val="windowText" lastClr="000000"/>
              </a:solidFill>
            </a:rPr>
            <a:t>年度比</a:t>
          </a:r>
          <a:endParaRPr kumimoji="1" lang="en-US" altLang="ja-JP" sz="1100" b="0">
            <a:solidFill>
              <a:sysClr val="windowText" lastClr="000000"/>
            </a:solidFill>
          </a:endParaRPr>
        </a:p>
        <a:p xmlns:a="http://schemas.openxmlformats.org/drawingml/2006/main">
          <a:pPr algn="ctr"/>
          <a:r>
            <a:rPr kumimoji="1" lang="en-US" altLang="ja-JP" sz="1100" b="0">
              <a:solidFill>
                <a:sysClr val="windowText" lastClr="000000"/>
              </a:solidFill>
            </a:rPr>
            <a:t>-46.0</a:t>
          </a:r>
          <a:r>
            <a:rPr kumimoji="1" lang="ja-JP" altLang="en-US" sz="1100" b="0">
              <a:solidFill>
                <a:sysClr val="windowText" lastClr="000000"/>
              </a:solidFill>
            </a:rPr>
            <a:t>％</a:t>
          </a:r>
          <a:r>
            <a:rPr kumimoji="1" lang="ja-JP" altLang="ja-JP" sz="1100" b="0">
              <a:solidFill>
                <a:sysClr val="windowText" lastClr="000000"/>
              </a:solidFill>
              <a:effectLst/>
              <a:latin typeface="+mn-lt"/>
              <a:ea typeface="+mn-ea"/>
              <a:cs typeface="+mn-cs"/>
            </a:rPr>
            <a:t>（</a:t>
          </a:r>
          <a:r>
            <a:rPr kumimoji="1" lang="en-US" altLang="ja-JP"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a:t>
          </a:r>
          <a:endParaRPr kumimoji="1" lang="ja-JP" altLang="en-US" sz="1100" b="0">
            <a:solidFill>
              <a:sysClr val="windowText" lastClr="000000"/>
            </a:solidFill>
          </a:endParaRPr>
        </a:p>
      </cdr:txBody>
    </cdr:sp>
  </cdr:relSizeAnchor>
  <cdr:relSizeAnchor xmlns:cdr="http://schemas.openxmlformats.org/drawingml/2006/chartDrawing">
    <cdr:from>
      <cdr:x>0.52694</cdr:x>
      <cdr:y>0.86363</cdr:y>
    </cdr:from>
    <cdr:to>
      <cdr:x>0.98629</cdr:x>
      <cdr:y>0.91662</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4314299" y="4437536"/>
          <a:ext cx="3760893" cy="2722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a:t>
          </a:r>
          <a:r>
            <a:rPr kumimoji="1" lang="ja-JP" altLang="en-US" sz="1100" b="0">
              <a:solidFill>
                <a:sysClr val="windowText" lastClr="000000"/>
              </a:solidFill>
            </a:rPr>
            <a:t>出典：</a:t>
          </a:r>
          <a:r>
            <a:rPr lang="ja-JP" altLang="ja-JP" sz="1100">
              <a:solidFill>
                <a:schemeClr val="dk1"/>
              </a:solidFill>
              <a:effectLst/>
              <a:latin typeface="+mn-lt"/>
              <a:ea typeface="+mn-ea"/>
              <a:cs typeface="+mn-cs"/>
            </a:rPr>
            <a:t>地球温暖化対策計</a:t>
          </a:r>
          <a:r>
            <a:rPr lang="ja-JP" altLang="en-US" sz="1100">
              <a:solidFill>
                <a:schemeClr val="dk1"/>
              </a:solidFill>
              <a:effectLst/>
              <a:latin typeface="+mn-lt"/>
              <a:ea typeface="+mn-ea"/>
              <a:cs typeface="+mn-cs"/>
            </a:rPr>
            <a:t>画</a:t>
          </a:r>
          <a:r>
            <a:rPr lang="en-US" altLang="ja-JP" sz="1100">
              <a:solidFill>
                <a:schemeClr val="dk1"/>
              </a:solidFill>
              <a:effectLst/>
              <a:latin typeface="+mn-lt"/>
              <a:ea typeface="+mn-ea"/>
              <a:cs typeface="+mn-cs"/>
            </a:rPr>
            <a:t> </a:t>
          </a:r>
          <a:r>
            <a:rPr lang="ja-JP" altLang="en-US" b="0"/>
            <a:t>（令和</a:t>
          </a:r>
          <a:r>
            <a:rPr lang="en-US" altLang="ja-JP" b="0">
              <a:latin typeface="+mn-lt"/>
            </a:rPr>
            <a:t>3</a:t>
          </a:r>
          <a:r>
            <a:rPr lang="ja-JP" altLang="en-US" b="0"/>
            <a:t>年</a:t>
          </a:r>
          <a:r>
            <a:rPr lang="en-US" altLang="ja-JP" b="0"/>
            <a:t>10</a:t>
          </a:r>
          <a:r>
            <a:rPr lang="ja-JP" altLang="en-US" b="0"/>
            <a:t>月</a:t>
          </a:r>
          <a:r>
            <a:rPr lang="en-US" altLang="ja-JP" b="0"/>
            <a:t>22</a:t>
          </a:r>
          <a:r>
            <a:rPr lang="ja-JP" altLang="en-US" b="0"/>
            <a:t>日閣議決定）</a:t>
          </a:r>
        </a:p>
      </cdr:txBody>
    </cdr:sp>
  </cdr:relSizeAnchor>
</c:userShapes>
</file>

<file path=xl/drawings/drawing70.xml><?xml version="1.0" encoding="utf-8"?>
<c:userShapes xmlns:c="http://schemas.openxmlformats.org/drawingml/2006/chart">
  <cdr:relSizeAnchor xmlns:cdr="http://schemas.openxmlformats.org/drawingml/2006/chartDrawing">
    <cdr:from>
      <cdr:x>0.3342</cdr:x>
      <cdr:y>0.38268</cdr:y>
    </cdr:from>
    <cdr:to>
      <cdr:x>0.69328</cdr:x>
      <cdr:y>0.5142</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647551" y="2404112"/>
          <a:ext cx="1770221" cy="82624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strike="noStrike">
              <a:solidFill>
                <a:srgbClr val="000000"/>
              </a:solidFill>
              <a:latin typeface="+mn-lt"/>
              <a:ea typeface="ＭＳ Ｐゴシック"/>
            </a:rPr>
            <a:t>一人あたり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0.73029</cdr:y>
    </cdr:from>
    <cdr:to>
      <cdr:x>0.98388</cdr:x>
      <cdr:y>1</cdr:y>
    </cdr:to>
    <cdr:sp macro="" textlink="">
      <cdr:nvSpPr>
        <cdr:cNvPr id="4" name="Text Box 5">
          <a:extLst xmlns:a="http://schemas.openxmlformats.org/drawingml/2006/main">
            <a:ext uri="{FF2B5EF4-FFF2-40B4-BE49-F238E27FC236}">
              <a16:creationId xmlns:a16="http://schemas.microsoft.com/office/drawing/2014/main" id="{876AA32E-A6DC-4BCD-8415-0C42708D80E6}"/>
            </a:ext>
          </a:extLst>
        </cdr:cNvPr>
        <cdr:cNvSpPr txBox="1">
          <a:spLocks xmlns:a="http://schemas.openxmlformats.org/drawingml/2006/main" noChangeArrowheads="1"/>
        </cdr:cNvSpPr>
      </cdr:nvSpPr>
      <cdr:spPr bwMode="auto">
        <a:xfrm xmlns:a="http://schemas.openxmlformats.org/drawingml/2006/main">
          <a:off x="0" y="4602450"/>
          <a:ext cx="5260719" cy="169979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18288" rIns="0"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本シートにおける家庭からの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endParaRPr lang="en-US" altLang="ja-JP" sz="900" b="0" i="0">
            <a:latin typeface="Century" panose="02040604050505020304" pitchFamily="18" charset="0"/>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自家用乗用車は、運輸（旅客）部門の自家用乗用車（家計寄与分）。</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石油由来 の一般廃棄物（プラスチック等）の焼却による</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（非エネルギー起源</a:t>
          </a:r>
          <a:r>
            <a:rPr lang="en-US" altLang="ja-JP" sz="900" b="0" i="0" strike="noStrike">
              <a:solidFill>
                <a:srgbClr val="000000"/>
              </a:solidFill>
              <a:latin typeface="Century" panose="02040604050505020304" pitchFamily="18" charset="0"/>
              <a:ea typeface="+mj-ea"/>
            </a:rPr>
            <a:t>CO2</a:t>
          </a:r>
          <a:r>
            <a:rPr lang="ja-JP" altLang="en-US" sz="900" b="0" i="0" strike="noStrike">
              <a:solidFill>
                <a:srgbClr val="000000"/>
              </a:solidFill>
              <a:latin typeface="Century" panose="02040604050505020304" pitchFamily="18" charset="0"/>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廃棄物処理施設で使用するエネルギー起源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（業務その他部門－他サービス業の一部）</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水道は、上下水道施設で使用するエネルギー起源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（業務その他部門－電気ガス熱供給水道業の一部）のうち、家庭寄与分を推計したもの。</a:t>
          </a:r>
        </a:p>
        <a:p xmlns:a="http://schemas.openxmlformats.org/drawingml/2006/main">
          <a:endParaRPr lang="ja-JP" altLang="en-US" sz="900" b="0" i="0" strike="noStrike">
            <a:solidFill>
              <a:srgbClr val="FF0000"/>
            </a:solidFill>
            <a:latin typeface="Century" panose="02040604050505020304" pitchFamily="18" charset="0"/>
            <a:ea typeface="+mj-ea"/>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a:t>
          </a:r>
          <a:r>
            <a:rPr lang="en-US" altLang="ja-JP" sz="1200"/>
            <a:t>kg-CO</a:t>
          </a:r>
          <a:r>
            <a:rPr lang="en-US" altLang="ja-JP" sz="1200" baseline="-25000"/>
            <a:t>2</a:t>
          </a:r>
          <a:r>
            <a:rPr lang="en-US" altLang="ja-JP" sz="1200"/>
            <a:t> /</a:t>
          </a:r>
          <a:r>
            <a:rPr lang="ja-JP" altLang="en-US" sz="1200"/>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0.47757</cdr:x>
      <cdr:y>0.889</cdr:y>
    </cdr:from>
    <cdr:to>
      <cdr:x>0.57811</cdr:x>
      <cdr:y>0.95361</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438525" y="480060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2.xml><?xml version="1.0" encoding="utf-8"?>
<c:userShapes xmlns:c="http://schemas.openxmlformats.org/drawingml/2006/chart">
  <cdr:relSizeAnchor xmlns:cdr="http://schemas.openxmlformats.org/drawingml/2006/chartDrawing">
    <cdr:from>
      <cdr:x>0.31749</cdr:x>
      <cdr:y>0.41514</cdr:y>
    </cdr:from>
    <cdr:to>
      <cdr:x>0.65687</cdr:x>
      <cdr:y>0.60776</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655389" y="3679777"/>
          <a:ext cx="1769535" cy="17073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0" i="0" strike="noStrike">
              <a:solidFill>
                <a:srgbClr val="000000"/>
              </a:solidFill>
              <a:latin typeface="+mn-lt"/>
              <a:ea typeface="ＭＳ Ｐゴシック"/>
            </a:rPr>
            <a:t>一人当たり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0.71934</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580CA45-1BDB-4E9E-9DBB-24438638AD28}"/>
            </a:ext>
          </a:extLst>
        </cdr:cNvPr>
        <cdr:cNvSpPr txBox="1"/>
      </cdr:nvSpPr>
      <cdr:spPr>
        <a:xfrm xmlns:a="http://schemas.openxmlformats.org/drawingml/2006/main">
          <a:off x="0" y="6376148"/>
          <a:ext cx="5214020" cy="248770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本シートにおける家庭からの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排出量は、インベントリの家庭部門に加え、自家用乗用車、ごみ処理及び水道からの排出量を足し合わせたもの。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電力及び熱の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排出量は、自家発電を含まない、電力会社等から購入する電力や熱に由来するもの。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自家用乗用車は、運輸（旅客）部門の自家用乗用車（家計寄与分）。</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ごみ処理は、以下の排出源のうち、生活系ごみ由来分を推計したもの。</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石油由来 の一般廃棄物（プラスチック等）の焼却による</a:t>
          </a:r>
          <a:r>
            <a:rPr kumimoji="1" lang="en-US" altLang="ja-JP" sz="900">
              <a:latin typeface="Century" panose="02040604050505020304" pitchFamily="18" charset="0"/>
            </a:rPr>
            <a:t>CO2</a:t>
          </a:r>
          <a:r>
            <a:rPr kumimoji="1" lang="ja-JP" altLang="en-US" sz="900">
              <a:latin typeface="Century" panose="02040604050505020304" pitchFamily="18" charset="0"/>
            </a:rPr>
            <a:t>（非エネルギー起源</a:t>
          </a:r>
          <a:r>
            <a:rPr kumimoji="1" lang="en-US" altLang="ja-JP" sz="900">
              <a:latin typeface="Century" panose="02040604050505020304" pitchFamily="18" charset="0"/>
            </a:rPr>
            <a:t>CO2</a:t>
          </a:r>
          <a:r>
            <a:rPr kumimoji="1" lang="ja-JP" altLang="en-US" sz="900">
              <a:latin typeface="Century" panose="02040604050505020304" pitchFamily="18" charset="0"/>
            </a:rPr>
            <a:t>－廃棄物の一部） </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（業務その他部門－他サービス業の一部）</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水道は、上下水道施設で使用するエネルギー起源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（業務その他部門－電気ガス熱供給水道業の一部）のうち、家庭寄与分を推計したもの。</a:t>
          </a:r>
          <a:endParaRPr kumimoji="1" lang="en-US" altLang="ja-JP" sz="900">
            <a:latin typeface="Century" panose="02040604050505020304" pitchFamily="18" charset="0"/>
          </a:endParaRP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0.44582</cdr:x>
      <cdr:y>0.90664</cdr:y>
    </cdr:from>
    <cdr:to>
      <cdr:x>0.54636</cdr:x>
      <cdr:y>0.97125</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209925" y="489585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0.27824</cdr:x>
      <cdr:y>0.95126</cdr:y>
    </cdr:from>
    <cdr:to>
      <cdr:x>1</cdr:x>
      <cdr:y>0.99609</cdr:y>
    </cdr:to>
    <cdr:sp macro="" textlink="">
      <cdr:nvSpPr>
        <cdr:cNvPr id="4" name="テキスト ボックス 1">
          <a:extLst xmlns:a="http://schemas.openxmlformats.org/drawingml/2006/main">
            <a:ext uri="{FF2B5EF4-FFF2-40B4-BE49-F238E27FC236}">
              <a16:creationId xmlns:a16="http://schemas.microsoft.com/office/drawing/2014/main" id="{D7B71E64-11A8-4D4E-B935-52E5B6B6FA15}"/>
            </a:ext>
          </a:extLst>
        </cdr:cNvPr>
        <cdr:cNvSpPr txBox="1"/>
      </cdr:nvSpPr>
      <cdr:spPr>
        <a:xfrm xmlns:a="http://schemas.openxmlformats.org/drawingml/2006/main">
          <a:off x="1835944" y="5096669"/>
          <a:ext cx="4762499" cy="240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74.xml><?xml version="1.0" encoding="utf-8"?>
<c:userShapes xmlns:c="http://schemas.openxmlformats.org/drawingml/2006/chart">
  <cdr:relSizeAnchor xmlns:cdr="http://schemas.openxmlformats.org/drawingml/2006/chartDrawing">
    <cdr:from>
      <cdr:x>0.34425</cdr:x>
      <cdr:y>0.37261</cdr:y>
    </cdr:from>
    <cdr:to>
      <cdr:x>0.65111</cdr:x>
      <cdr:y>0.48986</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996090" y="2306952"/>
          <a:ext cx="1779280" cy="72592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cdr:x>
      <cdr:y>0.00748</cdr:y>
    </cdr:from>
    <cdr:to>
      <cdr:x>0.99781</cdr:x>
      <cdr:y>0.09111</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0" y="48383"/>
          <a:ext cx="5294597" cy="540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Times New Roman" panose="02020603050405020304" pitchFamily="18" charset="0"/>
              <a:cs typeface="Times New Roman" panose="02020603050405020304" pitchFamily="18" charset="0"/>
            </a:rPr>
            <a:t>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a:t>
          </a:r>
          <a:r>
            <a:rPr lang="en-US" altLang="ja-JP" sz="1800" b="1" i="0" baseline="0">
              <a:effectLst/>
              <a:latin typeface="Times New Roman" panose="02020603050405020304" pitchFamily="18" charset="0"/>
              <a:ea typeface="+mn-ea"/>
              <a:cs typeface="Times New Roman" panose="02020603050405020304" pitchFamily="18" charset="0"/>
            </a:rPr>
            <a:t>(by fuel type) in FY2020</a:t>
          </a:r>
          <a:endParaRPr lang="ja-JP" altLang="ja-JP" sz="1800" b="1">
            <a:effectLst/>
            <a:latin typeface="Times New Roman" panose="02020603050405020304" pitchFamily="18" charset="0"/>
            <a:cs typeface="Times New Roman" panose="02020603050405020304" pitchFamily="18" charset="0"/>
          </a:endParaRPr>
        </a:p>
        <a:p xmlns:a="http://schemas.openxmlformats.org/drawingml/2006/main">
          <a:endParaRPr lang="ja-JP" alt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0.64956</cdr:y>
    </cdr:from>
    <cdr:to>
      <cdr:x>0.9516</cdr:x>
      <cdr:y>1</cdr:y>
    </cdr:to>
    <cdr:sp macro="" textlink="">
      <cdr:nvSpPr>
        <cdr:cNvPr id="5" name="Text Box 5">
          <a:extLst xmlns:a="http://schemas.openxmlformats.org/drawingml/2006/main">
            <a:ext uri="{FF2B5EF4-FFF2-40B4-BE49-F238E27FC236}">
              <a16:creationId xmlns:a16="http://schemas.microsoft.com/office/drawing/2014/main" id="{CCEDC75C-5008-4C7C-9882-020E39C95D0F}"/>
            </a:ext>
          </a:extLst>
        </cdr:cNvPr>
        <cdr:cNvSpPr txBox="1">
          <a:spLocks xmlns:a="http://schemas.openxmlformats.org/drawingml/2006/main" noChangeArrowheads="1"/>
        </cdr:cNvSpPr>
      </cdr:nvSpPr>
      <cdr:spPr bwMode="auto">
        <a:xfrm xmlns:a="http://schemas.openxmlformats.org/drawingml/2006/main">
          <a:off x="0" y="5358888"/>
          <a:ext cx="5449253" cy="28911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altLang="ja-JP" sz="1100" b="0" i="0">
              <a:effectLst/>
              <a:latin typeface="+mn-lt"/>
              <a:ea typeface="+mn-ea"/>
              <a:cs typeface="+mn-cs"/>
            </a:rPr>
            <a:t>* Household CO</a:t>
          </a:r>
          <a:r>
            <a:rPr lang="en-US" altLang="ja-JP" sz="1100" b="0" i="0" baseline="-25000">
              <a:effectLst/>
              <a:latin typeface="+mn-lt"/>
              <a:ea typeface="+mn-ea"/>
              <a:cs typeface="+mn-cs"/>
            </a:rPr>
            <a:t>2</a:t>
          </a:r>
          <a:r>
            <a:rPr lang="en-US" altLang="ja-JP" sz="1100" b="0" i="0">
              <a:effectLst/>
              <a:latin typeface="+mn-lt"/>
              <a:ea typeface="+mn-ea"/>
              <a:cs typeface="+mn-cs"/>
            </a:rPr>
            <a:t> emissions in this sheet are the sum of emissions from Residential sector, as well as car, municipal solid waste, and tap water.</a:t>
          </a:r>
        </a:p>
        <a:p xmlns:a="http://schemas.openxmlformats.org/drawingml/2006/main">
          <a:pPr rtl="0"/>
          <a:r>
            <a:rPr lang="en-US" altLang="ja-JP" sz="1100" b="0" i="0">
              <a:effectLst/>
              <a:latin typeface="+mn-lt"/>
              <a:ea typeface="+mn-ea"/>
              <a:cs typeface="+mn-cs"/>
            </a:rPr>
            <a:t>*</a:t>
          </a:r>
          <a:r>
            <a:rPr lang="ja-JP" altLang="en-US" sz="1100" b="0" i="0" baseline="0">
              <a:effectLst/>
              <a:latin typeface="+mn-lt"/>
              <a:ea typeface="+mn-ea"/>
              <a:cs typeface="+mn-cs"/>
            </a:rPr>
            <a:t> </a:t>
          </a:r>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car are Passenger Vehicle (Household Use) in Transportation sector.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effectLst/>
              <a:latin typeface="+mn-lt"/>
              <a:ea typeface="+mn-ea"/>
              <a:cs typeface="+mn-cs"/>
            </a:rPr>
            <a:t>   - Incineration of fossil-fuel derived waste (e.g., plastics) (a part of Waste sector in Non-energy-related CO</a:t>
          </a:r>
          <a:r>
            <a:rPr lang="en-US" altLang="ja-JP" sz="1100" b="0" i="0" baseline="-25000">
              <a:effectLst/>
              <a:latin typeface="+mn-lt"/>
              <a:ea typeface="+mn-ea"/>
              <a:cs typeface="+mn-cs"/>
            </a:rPr>
            <a:t>2</a:t>
          </a:r>
          <a:r>
            <a:rPr lang="en-US" altLang="ja-JP" sz="1100" b="0" i="0">
              <a:effectLst/>
              <a:latin typeface="+mn-lt"/>
              <a:ea typeface="+mn-ea"/>
              <a:cs typeface="+mn-cs"/>
            </a:rPr>
            <a:t>)</a:t>
          </a:r>
        </a:p>
        <a:p xmlns:a="http://schemas.openxmlformats.org/drawingml/2006/main">
          <a:pPr rtl="0"/>
          <a:r>
            <a:rPr lang="en-US" altLang="ja-JP" sz="1100" b="0" i="0">
              <a:effectLst/>
              <a:latin typeface="+mn-lt"/>
              <a:ea typeface="+mn-ea"/>
              <a:cs typeface="+mn-cs"/>
            </a:rPr>
            <a:t>   - Energy use at waste disposal and treatment facilities (a part of Miscellaneous Services in Commercial and Others sector).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water and waste water are an estimation of household related emissions from the water treatment facilities (a part of Electricity, Gas, Heat Supply and Water in Commercial and Others sector). </a:t>
          </a:r>
        </a:p>
      </cdr:txBody>
    </cdr:sp>
  </cdr:relSizeAnchor>
</c:userShapes>
</file>

<file path=xl/drawings/drawing75.xml><?xml version="1.0" encoding="utf-8"?>
<c:userShapes xmlns:c="http://schemas.openxmlformats.org/drawingml/2006/chart">
  <cdr:relSizeAnchor xmlns:cdr="http://schemas.openxmlformats.org/drawingml/2006/chartDrawing">
    <cdr:from>
      <cdr:x>0.36124</cdr:x>
      <cdr:y>0.37903</cdr:y>
    </cdr:from>
    <cdr:to>
      <cdr:x>0.651</cdr:x>
      <cdr:y>0.50636</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2065751" y="3403327"/>
          <a:ext cx="1656993" cy="1143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0.04637</cdr:x>
      <cdr:y>0.0711</cdr:y>
    </cdr:from>
    <cdr:to>
      <cdr:x>0.91627</cdr:x>
      <cdr:y>0.12744</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265993" y="731067"/>
          <a:ext cx="4990122" cy="5793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Times New Roman" panose="02020603050405020304" pitchFamily="18" charset="0"/>
              <a:ea typeface="+mn-ea"/>
              <a:cs typeface="Times New Roman" panose="02020603050405020304" pitchFamily="18" charset="0"/>
            </a:rPr>
            <a:t>CO</a:t>
          </a:r>
          <a:r>
            <a:rPr lang="en-US" altLang="ja-JP" sz="1800" b="1" i="0" baseline="-25000">
              <a:effectLst/>
              <a:latin typeface="Times New Roman" panose="02020603050405020304" pitchFamily="18" charset="0"/>
              <a:ea typeface="+mn-ea"/>
              <a:cs typeface="Times New Roman" panose="02020603050405020304" pitchFamily="18" charset="0"/>
            </a:rPr>
            <a:t>2</a:t>
          </a:r>
          <a:r>
            <a:rPr lang="en-US" altLang="ja-JP" sz="1800" b="1" i="0" baseline="0">
              <a:effectLst/>
              <a:latin typeface="Times New Roman" panose="02020603050405020304" pitchFamily="18" charset="0"/>
              <a:ea typeface="+mn-ea"/>
              <a:cs typeface="Times New Roman" panose="02020603050405020304" pitchFamily="18" charset="0"/>
            </a:rPr>
            <a:t> emissions per capita (by purpose) in FY2020</a:t>
          </a:r>
          <a:endParaRPr lang="ja-JP" altLang="ja-JP" sz="2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0.00839</cdr:x>
      <cdr:y>0.63251</cdr:y>
    </cdr:from>
    <cdr:to>
      <cdr:x>0.99494</cdr:x>
      <cdr:y>1</cdr:y>
    </cdr:to>
    <cdr:sp macro="" textlink="">
      <cdr:nvSpPr>
        <cdr:cNvPr id="5" name="テキスト ボックス 1">
          <a:extLst xmlns:a="http://schemas.openxmlformats.org/drawingml/2006/main">
            <a:ext uri="{FF2B5EF4-FFF2-40B4-BE49-F238E27FC236}">
              <a16:creationId xmlns:a16="http://schemas.microsoft.com/office/drawing/2014/main" id="{765F4AC7-8BDA-4090-B74E-5A02AFACF6B0}"/>
            </a:ext>
          </a:extLst>
        </cdr:cNvPr>
        <cdr:cNvSpPr txBox="1"/>
      </cdr:nvSpPr>
      <cdr:spPr>
        <a:xfrm xmlns:a="http://schemas.openxmlformats.org/drawingml/2006/main">
          <a:off x="47953" y="5998278"/>
          <a:ext cx="5641628" cy="34850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 Household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in this sheet are the sum of emissions from Residential sector, as well as car, municipal solid waste, and tap water.</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b="0" i="0">
              <a:solidFill>
                <a:schemeClr val="tx1"/>
              </a:solidFill>
              <a:effectLst/>
              <a:latin typeface="+mn-lt"/>
              <a:ea typeface="+mn-ea"/>
              <a:cs typeface="+mn-cs"/>
            </a:rPr>
            <a:t>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car are Passenger Vehicle (Household Use) in Transportation sector.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municipal solid waste are an estimation of household related emissions, out of the following sources: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 Incineration of fossil-fuel derived waste (e.g., plastics) (a part of Waste sector in Non-energy-related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 Energy use at waste disposal and treatment facilities (a part of Miscellaneous Services in Commercial and Others sector).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water and waste water are an estimation of household related emissions from the water treatment facilities (a part of Electricity, Gas, Heat Supply and Water in Commercial and Others sector). </a:t>
          </a:r>
        </a:p>
        <a:p xmlns:a="http://schemas.openxmlformats.org/drawingml/2006/main">
          <a:pPr rtl="0"/>
          <a:endParaRPr lang="en-US" altLang="ja-JP" sz="1100" b="0" i="0">
            <a:solidFill>
              <a:schemeClr val="tx1"/>
            </a:solidFill>
            <a:effectLst/>
            <a:latin typeface="+mn-lt"/>
            <a:ea typeface="+mn-ea"/>
            <a:cs typeface="+mn-cs"/>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endParaRPr lang="ja-JP" altLang="ja-JP">
            <a:effectLst/>
          </a:endParaRPr>
        </a:p>
        <a:p xmlns:a="http://schemas.openxmlformats.org/drawingml/2006/main">
          <a:pPr rtl="0"/>
          <a:endParaRPr lang="ja-JP" altLang="ja-JP">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userShapes>
</file>

<file path=xl/drawings/drawing76.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0.47648</cdr:x>
      <cdr:y>0.87967</cdr:y>
    </cdr:from>
    <cdr:to>
      <cdr:x>0.65227</cdr:x>
      <cdr:y>0.93281</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188279" y="5056832"/>
          <a:ext cx="1176266" cy="3054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0.47856</cdr:x>
      <cdr:y>0.89586</cdr:y>
    </cdr:from>
    <cdr:to>
      <cdr:x>0.63714</cdr:x>
      <cdr:y>0.95125</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173711" y="4831848"/>
          <a:ext cx="1051668" cy="29874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dr:relSizeAnchor xmlns:cdr="http://schemas.openxmlformats.org/drawingml/2006/chartDrawing">
    <cdr:from>
      <cdr:x>0.03327</cdr:x>
      <cdr:y>0.93029</cdr:y>
    </cdr:from>
    <cdr:to>
      <cdr:x>1</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219870" y="5041899"/>
          <a:ext cx="6388101" cy="3778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28</xdr:col>
      <xdr:colOff>295275</xdr:colOff>
      <xdr:row>102</xdr:row>
      <xdr:rowOff>0</xdr:rowOff>
    </xdr:from>
    <xdr:to>
      <xdr:col>35</xdr:col>
      <xdr:colOff>142875</xdr:colOff>
      <xdr:row>102</xdr:row>
      <xdr:rowOff>0</xdr:rowOff>
    </xdr:to>
    <xdr:graphicFrame macro="">
      <xdr:nvGraphicFramePr>
        <xdr:cNvPr id="8213899" name="Chart 1">
          <a:extLst>
            <a:ext uri="{FF2B5EF4-FFF2-40B4-BE49-F238E27FC236}">
              <a16:creationId xmlns:a16="http://schemas.microsoft.com/office/drawing/2014/main" id="{00000000-0008-0000-1500-00008B5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0.56161</cdr:x>
      <cdr:y>0.31292</cdr:y>
    </cdr:from>
    <cdr:to>
      <cdr:x>0.6127</cdr:x>
      <cdr:y>0.40189</cdr:y>
    </cdr:to>
    <cdr:sp macro="" textlink="">
      <cdr:nvSpPr>
        <cdr:cNvPr id="375809" name="Text Box 1">
          <a:extLst xmlns:a="http://schemas.openxmlformats.org/drawingml/2006/main">
            <a:ext uri="{FF2B5EF4-FFF2-40B4-BE49-F238E27FC236}">
              <a16:creationId xmlns:a16="http://schemas.microsoft.com/office/drawing/2014/main" id="{94E02817-0544-408C-B8E3-F6B44F22F7C6}"/>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0.72251</cdr:x>
      <cdr:y>0.68534</cdr:y>
    </cdr:from>
    <cdr:to>
      <cdr:x>0.76545</cdr:x>
      <cdr:y>0.91048</cdr:y>
    </cdr:to>
    <cdr:sp macro="" textlink="">
      <cdr:nvSpPr>
        <cdr:cNvPr id="375810" name="Text Box 2">
          <a:extLst xmlns:a="http://schemas.openxmlformats.org/drawingml/2006/main">
            <a:ext uri="{FF2B5EF4-FFF2-40B4-BE49-F238E27FC236}">
              <a16:creationId xmlns:a16="http://schemas.microsoft.com/office/drawing/2014/main" id="{4AEF2A22-28CB-4FBB-BD0F-E52CAD18C9E2}"/>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0.721</cdr:x>
      <cdr:y>0.31575</cdr:y>
    </cdr:from>
    <cdr:to>
      <cdr:x>0.77396</cdr:x>
      <cdr:y>0.32271</cdr:y>
    </cdr:to>
    <cdr:sp macro="" textlink="">
      <cdr:nvSpPr>
        <cdr:cNvPr id="375811" name="Text Box 3">
          <a:extLst xmlns:a="http://schemas.openxmlformats.org/drawingml/2006/main">
            <a:ext uri="{FF2B5EF4-FFF2-40B4-BE49-F238E27FC236}">
              <a16:creationId xmlns:a16="http://schemas.microsoft.com/office/drawing/2014/main" id="{C4753F7A-F2BA-494C-9459-B64DD378D3C8}"/>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0.721</cdr:x>
      <cdr:y>0.35708</cdr:y>
    </cdr:from>
    <cdr:to>
      <cdr:x>0.77392</cdr:x>
      <cdr:y>0.36382</cdr:y>
    </cdr:to>
    <cdr:sp macro="" textlink="">
      <cdr:nvSpPr>
        <cdr:cNvPr id="375812" name="Text Box 4">
          <a:extLst xmlns:a="http://schemas.openxmlformats.org/drawingml/2006/main">
            <a:ext uri="{FF2B5EF4-FFF2-40B4-BE49-F238E27FC236}">
              <a16:creationId xmlns:a16="http://schemas.microsoft.com/office/drawing/2014/main" id="{916A8B6F-C711-44BC-B684-20D4D662637B}"/>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0.721</cdr:x>
      <cdr:y>0.38079</cdr:y>
    </cdr:from>
    <cdr:to>
      <cdr:x>0.77392</cdr:x>
      <cdr:y>0.38754</cdr:y>
    </cdr:to>
    <cdr:sp macro="" textlink="">
      <cdr:nvSpPr>
        <cdr:cNvPr id="375813" name="Text Box 5">
          <a:extLst xmlns:a="http://schemas.openxmlformats.org/drawingml/2006/main">
            <a:ext uri="{FF2B5EF4-FFF2-40B4-BE49-F238E27FC236}">
              <a16:creationId xmlns:a16="http://schemas.microsoft.com/office/drawing/2014/main" id="{E945EDE4-FBB3-458A-96A4-5707B2722379}"/>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0.63954</cdr:x>
      <cdr:y>0.33402</cdr:y>
    </cdr:from>
    <cdr:to>
      <cdr:x>0.68124</cdr:x>
      <cdr:y>0.33859</cdr:y>
    </cdr:to>
    <cdr:sp macro="" textlink="">
      <cdr:nvSpPr>
        <cdr:cNvPr id="375814" name="Text Box 6">
          <a:extLst xmlns:a="http://schemas.openxmlformats.org/drawingml/2006/main">
            <a:ext uri="{FF2B5EF4-FFF2-40B4-BE49-F238E27FC236}">
              <a16:creationId xmlns:a16="http://schemas.microsoft.com/office/drawing/2014/main" id="{4D391292-81EF-47A4-9B70-34CA12C2E915}"/>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0.36578</cdr:y>
    </cdr:from>
    <cdr:to>
      <cdr:x>0.68124</cdr:x>
      <cdr:y>0.37057</cdr:y>
    </cdr:to>
    <cdr:sp macro="" textlink="">
      <cdr:nvSpPr>
        <cdr:cNvPr id="375815" name="Text Box 7">
          <a:extLst xmlns:a="http://schemas.openxmlformats.org/drawingml/2006/main">
            <a:ext uri="{FF2B5EF4-FFF2-40B4-BE49-F238E27FC236}">
              <a16:creationId xmlns:a16="http://schemas.microsoft.com/office/drawing/2014/main" id="{116EFFD0-C67E-4A00-8474-4E86182D68A1}"/>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0.38928</cdr:y>
    </cdr:from>
    <cdr:to>
      <cdr:x>0.68124</cdr:x>
      <cdr:y>0.39406</cdr:y>
    </cdr:to>
    <cdr:sp macro="" textlink="">
      <cdr:nvSpPr>
        <cdr:cNvPr id="375816" name="Text Box 8">
          <a:extLst xmlns:a="http://schemas.openxmlformats.org/drawingml/2006/main">
            <a:ext uri="{FF2B5EF4-FFF2-40B4-BE49-F238E27FC236}">
              <a16:creationId xmlns:a16="http://schemas.microsoft.com/office/drawing/2014/main" id="{1E032E92-152E-4670-B584-14F05349A352}"/>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0.89023</cdr:x>
      <cdr:y>0.06725</cdr:y>
    </cdr:from>
    <cdr:to>
      <cdr:x>0.90648</cdr:x>
      <cdr:y>0.06725</cdr:y>
    </cdr:to>
    <cdr:sp macro="" textlink="">
      <cdr:nvSpPr>
        <cdr:cNvPr id="375817" name="Text Box 9">
          <a:extLst xmlns:a="http://schemas.openxmlformats.org/drawingml/2006/main">
            <a:ext uri="{FF2B5EF4-FFF2-40B4-BE49-F238E27FC236}">
              <a16:creationId xmlns:a16="http://schemas.microsoft.com/office/drawing/2014/main" id="{935986FF-A565-447E-8890-CE068C778096}"/>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0.082</cdr:y>
    </cdr:from>
    <cdr:to>
      <cdr:x>0.90648</cdr:x>
      <cdr:y>0.082</cdr:y>
    </cdr:to>
    <cdr:sp macro="" textlink="">
      <cdr:nvSpPr>
        <cdr:cNvPr id="375818" name="Text Box 10">
          <a:extLst xmlns:a="http://schemas.openxmlformats.org/drawingml/2006/main">
            <a:ext uri="{FF2B5EF4-FFF2-40B4-BE49-F238E27FC236}">
              <a16:creationId xmlns:a16="http://schemas.microsoft.com/office/drawing/2014/main" id="{611DA908-5660-43A3-B643-BF96996C80C6}"/>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0.09275</cdr:y>
    </cdr:from>
    <cdr:to>
      <cdr:x>0.90648</cdr:x>
      <cdr:y>0.09275</cdr:y>
    </cdr:to>
    <cdr:sp macro="" textlink="">
      <cdr:nvSpPr>
        <cdr:cNvPr id="375819" name="Text Box 11">
          <a:extLst xmlns:a="http://schemas.openxmlformats.org/drawingml/2006/main">
            <a:ext uri="{FF2B5EF4-FFF2-40B4-BE49-F238E27FC236}">
              <a16:creationId xmlns:a16="http://schemas.microsoft.com/office/drawing/2014/main" id="{B8CB9FAC-FD0F-401F-BEED-4D018A613CB4}"/>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59</xdr:col>
      <xdr:colOff>719978</xdr:colOff>
      <xdr:row>4</xdr:row>
      <xdr:rowOff>123824</xdr:rowOff>
    </xdr:from>
    <xdr:to>
      <xdr:col>73</xdr:col>
      <xdr:colOff>588589</xdr:colOff>
      <xdr:row>36</xdr:row>
      <xdr:rowOff>73661</xdr:rowOff>
    </xdr:to>
    <xdr:graphicFrame macro="">
      <xdr:nvGraphicFramePr>
        <xdr:cNvPr id="5" name="グラフ 3">
          <a:extLst>
            <a:ext uri="{FF2B5EF4-FFF2-40B4-BE49-F238E27FC236}">
              <a16:creationId xmlns:a16="http://schemas.microsoft.com/office/drawing/2014/main" id="{E29B7614-E2E0-418B-B219-65D7B1903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75</xdr:col>
      <xdr:colOff>546100</xdr:colOff>
      <xdr:row>4</xdr:row>
      <xdr:rowOff>60325</xdr:rowOff>
    </xdr:from>
    <xdr:to>
      <xdr:col>89</xdr:col>
      <xdr:colOff>534803</xdr:colOff>
      <xdr:row>36</xdr:row>
      <xdr:rowOff>3812</xdr:rowOff>
    </xdr:to>
    <xdr:graphicFrame macro="">
      <xdr:nvGraphicFramePr>
        <xdr:cNvPr id="7" name="グラフ 3">
          <a:extLst>
            <a:ext uri="{FF2B5EF4-FFF2-40B4-BE49-F238E27FC236}">
              <a16:creationId xmlns:a16="http://schemas.microsoft.com/office/drawing/2014/main" id="{42C1AEA5-E979-43D6-803A-B9B5A1E94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0.09077</cdr:x>
      <cdr:y>0.91169</cdr:y>
    </cdr:from>
    <cdr:to>
      <cdr:x>0.71797</cdr:x>
      <cdr:y>0.94976</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863875" y="6033007"/>
          <a:ext cx="5968912" cy="251918"/>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0.00905</cdr:x>
      <cdr:y>0.29947</cdr:y>
    </cdr:from>
    <cdr:to>
      <cdr:x>0.0393</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49125" y="3116268"/>
          <a:ext cx="2565314" cy="292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0.16031</cdr:x>
      <cdr:y>0.29738</cdr:y>
    </cdr:from>
    <cdr:to>
      <cdr:x>0.33723</cdr:x>
      <cdr:y>0.33794</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532836" y="1971675"/>
          <a:ext cx="1691657" cy="2689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0.17131</cdr:x>
      <cdr:y>0.65724</cdr:y>
    </cdr:from>
    <cdr:to>
      <cdr:x>0.38176</cdr:x>
      <cdr:y>0.72193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638015" y="4357648"/>
          <a:ext cx="2012301" cy="42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0.46375</cdr:x>
      <cdr:y>0.73141</cdr:y>
    </cdr:from>
    <cdr:to>
      <cdr:x>0.55025</cdr:x>
      <cdr:y>0.76995</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434265" y="4849414"/>
          <a:ext cx="827087" cy="2555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0.2457</cdr:x>
      <cdr:y>0.20494</cdr:y>
    </cdr:from>
    <cdr:to>
      <cdr:x>0.55257</cdr:x>
      <cdr:y>0.24576</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356985" y="1370381"/>
          <a:ext cx="2943827" cy="2729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（発電所、製油所等）</a:t>
          </a:r>
        </a:p>
      </cdr:txBody>
    </cdr:sp>
  </cdr:relSizeAnchor>
  <cdr:relSizeAnchor xmlns:cdr="http://schemas.openxmlformats.org/drawingml/2006/chartDrawing">
    <cdr:from>
      <cdr:x>0.2506</cdr:x>
      <cdr:y>0.80389</cdr:y>
    </cdr:from>
    <cdr:to>
      <cdr:x>0.3759</cdr:x>
      <cdr:y>0.84495</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396162" y="5329971"/>
          <a:ext cx="1198125" cy="2722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0.77298</cdr:x>
      <cdr:y>0.15718</cdr:y>
    </cdr:from>
    <cdr:to>
      <cdr:x>0.92908</cdr:x>
      <cdr:y>0.21741</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383822" y="1058558"/>
          <a:ext cx="1491123" cy="40563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aseline="0">
              <a:solidFill>
                <a:schemeClr val="bg2">
                  <a:lumMod val="10000"/>
                </a:schemeClr>
              </a:solidFill>
              <a:latin typeface="Calibri" panose="020F0502020204030204" pitchFamily="34" charset="0"/>
              <a:ea typeface="ＭＳ Ｐゴシック" panose="020B0600070205080204" pitchFamily="50" charset="-128"/>
            </a:rPr>
            <a:t>　</a:t>
          </a:r>
          <a:r>
            <a:rPr kumimoji="1" lang="en-US" altLang="ja-JP" sz="1100" baseline="0">
              <a:solidFill>
                <a:schemeClr val="bg2">
                  <a:lumMod val="10000"/>
                </a:schemeClr>
              </a:solidFill>
              <a:latin typeface="ＭＳ Ｐゴシック" panose="020B0600070205080204" pitchFamily="50" charset="-128"/>
              <a:ea typeface="ＭＳ Ｐゴシック" panose="020B0600070205080204" pitchFamily="50" charset="-128"/>
            </a:rPr>
            <a:t>&lt;</a:t>
          </a:r>
          <a:r>
            <a:rPr kumimoji="1" lang="en-US" altLang="ja-JP" sz="1100" baseline="0">
              <a:solidFill>
                <a:schemeClr val="tx1"/>
              </a:solidFill>
              <a:effectLst/>
              <a:latin typeface="Calibri" panose="020F0502020204030204" pitchFamily="34" charset="0"/>
              <a:ea typeface="ＭＳ Ｐゴシック" panose="020B0600070205080204" pitchFamily="50" charset="-128"/>
              <a:cs typeface="+mn-cs"/>
            </a:rPr>
            <a:t>2013</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en-US" altLang="ja-JP" sz="1100" baseline="0">
              <a:solidFill>
                <a:schemeClr val="tx1"/>
              </a:solidFill>
              <a:effectLst/>
              <a:latin typeface="ＭＳ Ｐゴシック" panose="020B0600070205080204" pitchFamily="50" charset="-128"/>
              <a:ea typeface="ＭＳ Ｐゴシック" panose="020B0600070205080204" pitchFamily="50" charset="-128"/>
              <a:cs typeface="+mn-cs"/>
            </a:rPr>
            <a:t>&gt;</a:t>
          </a:r>
        </a:p>
        <a:p xmlns:a="http://schemas.openxmlformats.org/drawingml/2006/main">
          <a:pPr algn="ct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　（</a:t>
          </a:r>
          <a:r>
            <a:rPr kumimoji="1" lang="ja-JP" altLang="en-US" sz="1100" baseline="0">
              <a:solidFill>
                <a:schemeClr val="tx1"/>
              </a:solidFill>
              <a:effectLst/>
              <a:latin typeface="Calibri" panose="020F0502020204030204" pitchFamily="34" charset="0"/>
              <a:ea typeface="ＭＳ Ｐゴシック" panose="020B0600070205080204" pitchFamily="50" charset="-128"/>
              <a:cs typeface="+mn-cs"/>
            </a:rPr>
            <a:t>前</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ja-JP" altLang="ja-JP" sz="1050" baseline="0">
              <a:solidFill>
                <a:schemeClr val="tx1"/>
              </a:solidFill>
              <a:effectLst/>
              <a:latin typeface="Calibri" panose="020F0502020204030204" pitchFamily="34" charset="0"/>
              <a:ea typeface="ＭＳ Ｐゴシック" panose="020B0600070205080204" pitchFamily="50" charset="-128"/>
              <a:cs typeface="+mn-cs"/>
            </a:rPr>
            <a:t>　</a:t>
          </a:r>
          <a:endParaRPr lang="ja-JP" altLang="ja-JP" sz="1050" baseline="0">
            <a:effectLst/>
            <a:latin typeface="Calibri" panose="020F0502020204030204" pitchFamily="34" charset="0"/>
            <a:ea typeface="ＭＳ Ｐゴシック" panose="020B0600070205080204" pitchFamily="50" charset="-128"/>
          </a:endParaRPr>
        </a:p>
      </cdr:txBody>
    </cdr:sp>
  </cdr:relSizeAnchor>
  <cdr:relSizeAnchor xmlns:cdr="http://schemas.openxmlformats.org/drawingml/2006/chartDrawing">
    <cdr:from>
      <cdr:x>0.41615</cdr:x>
      <cdr:y>0.81117</cdr:y>
    </cdr:from>
    <cdr:to>
      <cdr:x>0.5599</cdr:x>
      <cdr:y>0.84499</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979145" y="5378264"/>
          <a:ext cx="1374465" cy="2242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latin typeface="ＭＳ Ｐゴシック" panose="020B0600070205080204" pitchFamily="50" charset="-128"/>
              <a:ea typeface="ＭＳ Ｐゴシック" panose="020B0600070205080204" pitchFamily="50" charset="-128"/>
            </a:rPr>
            <a:t>その他</a:t>
          </a:r>
          <a:r>
            <a:rPr lang="ja-JP" altLang="en-US" sz="1000">
              <a:solidFill>
                <a:srgbClr val="4A452A"/>
              </a:solidFill>
              <a:latin typeface="ＭＳ Ｐゴシック" panose="020B0600070205080204" pitchFamily="50" charset="-128"/>
              <a:ea typeface="ＭＳ Ｐゴシック" panose="020B0600070205080204" pitchFamily="50" charset="-128"/>
            </a:rPr>
            <a:t>（間接</a:t>
          </a:r>
          <a:r>
            <a:rPr lang="en-US" altLang="ja-JP" sz="10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CO</a:t>
          </a:r>
          <a:r>
            <a:rPr lang="en-US" altLang="ja-JP" sz="8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2</a:t>
          </a:r>
          <a:r>
            <a:rPr lang="ja-JP" altLang="en-US" sz="1000">
              <a:solidFill>
                <a:srgbClr val="4A452A"/>
              </a:solidFill>
              <a:latin typeface="ＭＳ Ｐゴシック" panose="020B0600070205080204" pitchFamily="50" charset="-128"/>
              <a:ea typeface="ＭＳ Ｐゴシック" panose="020B0600070205080204" pitchFamily="50" charset="-128"/>
            </a:rPr>
            <a:t>等）</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ies.go.jp/gio/en/copyright/index.html" TargetMode="External"/><Relationship Id="rId1" Type="http://schemas.openxmlformats.org/officeDocument/2006/relationships/hyperlink" Target="https://www.nies.go.jp/gio/copyright/index.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H34"/>
  <sheetViews>
    <sheetView tabSelected="1" topLeftCell="B1" workbookViewId="0">
      <selection activeCell="D36" sqref="D36"/>
    </sheetView>
  </sheetViews>
  <sheetFormatPr defaultColWidth="9" defaultRowHeight="14.25"/>
  <cols>
    <col min="1" max="1" width="1.25" style="161" customWidth="1"/>
    <col min="2" max="2" width="2" style="161" customWidth="1"/>
    <col min="3" max="3" width="28.75" style="161" customWidth="1"/>
    <col min="4" max="4" width="66.875" style="161" customWidth="1"/>
    <col min="5" max="5" width="94.125" style="161" customWidth="1"/>
    <col min="6" max="16384" width="9" style="161"/>
  </cols>
  <sheetData>
    <row r="1" spans="3:5" ht="23.25" customHeight="1">
      <c r="C1" s="693" t="s">
        <v>919</v>
      </c>
      <c r="E1" s="693" t="s">
        <v>1342</v>
      </c>
    </row>
    <row r="2" spans="3:5" ht="23.25" customHeight="1">
      <c r="C2" s="1621" t="s">
        <v>1032</v>
      </c>
      <c r="E2" s="1922" t="s">
        <v>1332</v>
      </c>
    </row>
    <row r="3" spans="3:5" ht="18.75">
      <c r="D3" s="1914" t="s">
        <v>1352</v>
      </c>
      <c r="E3" s="1914" t="s">
        <v>1353</v>
      </c>
    </row>
    <row r="4" spans="3:5">
      <c r="D4" s="1932" t="s">
        <v>1351</v>
      </c>
      <c r="E4" s="636" t="s">
        <v>324</v>
      </c>
    </row>
    <row r="5" spans="3:5">
      <c r="D5" s="694"/>
      <c r="E5" s="694"/>
    </row>
    <row r="6" spans="3:5">
      <c r="D6" s="694"/>
      <c r="E6" s="694"/>
    </row>
    <row r="7" spans="3:5" ht="18" customHeight="1">
      <c r="C7" s="695" t="s">
        <v>741</v>
      </c>
      <c r="D7" s="695" t="s">
        <v>72</v>
      </c>
      <c r="E7" s="695" t="s">
        <v>325</v>
      </c>
    </row>
    <row r="8" spans="3:5" ht="18" customHeight="1">
      <c r="C8" s="1211" t="s">
        <v>6</v>
      </c>
      <c r="D8" s="696" t="s">
        <v>73</v>
      </c>
      <c r="E8" s="696" t="s">
        <v>326</v>
      </c>
    </row>
    <row r="9" spans="3:5" ht="18" customHeight="1">
      <c r="C9" s="1212" t="s">
        <v>653</v>
      </c>
      <c r="D9" s="1213" t="s">
        <v>1276</v>
      </c>
      <c r="E9" s="1213" t="s">
        <v>327</v>
      </c>
    </row>
    <row r="10" spans="3:5" ht="18" customHeight="1">
      <c r="C10" s="1212" t="s">
        <v>924</v>
      </c>
      <c r="D10" s="1931" t="s">
        <v>1344</v>
      </c>
      <c r="E10" s="1213" t="s">
        <v>965</v>
      </c>
    </row>
    <row r="11" spans="3:5" ht="30" customHeight="1">
      <c r="C11" s="1212" t="s">
        <v>7</v>
      </c>
      <c r="D11" s="1213" t="s">
        <v>1281</v>
      </c>
      <c r="E11" s="1213" t="s">
        <v>753</v>
      </c>
    </row>
    <row r="12" spans="3:5" ht="30" customHeight="1">
      <c r="C12" s="1212" t="s">
        <v>8</v>
      </c>
      <c r="D12" s="1213" t="s">
        <v>1282</v>
      </c>
      <c r="E12" s="1213" t="s">
        <v>1290</v>
      </c>
    </row>
    <row r="13" spans="3:5" ht="18" customHeight="1">
      <c r="C13" s="1211" t="s">
        <v>1234</v>
      </c>
      <c r="D13" s="1915" t="s">
        <v>1283</v>
      </c>
      <c r="E13" s="1213" t="s">
        <v>1291</v>
      </c>
    </row>
    <row r="14" spans="3:5" ht="18" customHeight="1">
      <c r="C14" s="1211" t="s">
        <v>1235</v>
      </c>
      <c r="D14" s="1916" t="s">
        <v>1284</v>
      </c>
      <c r="E14" s="1213" t="s">
        <v>1328</v>
      </c>
    </row>
    <row r="15" spans="3:5" ht="18" customHeight="1">
      <c r="C15" s="1211" t="s">
        <v>1236</v>
      </c>
      <c r="D15" s="1213" t="s">
        <v>1285</v>
      </c>
      <c r="E15" s="1213" t="s">
        <v>1329</v>
      </c>
    </row>
    <row r="16" spans="3:5" ht="18" customHeight="1">
      <c r="C16" s="1211" t="s">
        <v>1237</v>
      </c>
      <c r="D16" s="1213" t="s">
        <v>1286</v>
      </c>
      <c r="E16" s="1213" t="s">
        <v>1330</v>
      </c>
    </row>
    <row r="17" spans="3:8" ht="18" customHeight="1">
      <c r="C17" s="1211" t="s">
        <v>1238</v>
      </c>
      <c r="D17" s="1213" t="s">
        <v>1287</v>
      </c>
      <c r="E17" s="1213" t="s">
        <v>1331</v>
      </c>
    </row>
    <row r="18" spans="3:8" ht="18" customHeight="1">
      <c r="C18" s="1211" t="s">
        <v>1239</v>
      </c>
      <c r="D18" s="1915" t="s">
        <v>1278</v>
      </c>
      <c r="E18" s="1213" t="s">
        <v>1030</v>
      </c>
    </row>
    <row r="19" spans="3:8" ht="18" customHeight="1">
      <c r="C19" s="1211" t="s">
        <v>1240</v>
      </c>
      <c r="D19" s="1915" t="s">
        <v>1279</v>
      </c>
      <c r="E19" s="1213" t="s">
        <v>1031</v>
      </c>
    </row>
    <row r="20" spans="3:8" ht="18" customHeight="1">
      <c r="C20" s="1545" t="s">
        <v>1241</v>
      </c>
      <c r="D20" s="1917" t="s">
        <v>1288</v>
      </c>
      <c r="E20" s="1213" t="s">
        <v>1292</v>
      </c>
    </row>
    <row r="21" spans="3:8" ht="18" customHeight="1">
      <c r="C21" s="1545" t="s">
        <v>1242</v>
      </c>
      <c r="D21" s="1917" t="s">
        <v>1289</v>
      </c>
      <c r="E21" s="1213" t="s">
        <v>1293</v>
      </c>
    </row>
    <row r="22" spans="3:8" ht="18" customHeight="1">
      <c r="C22" s="1211" t="s">
        <v>1243</v>
      </c>
      <c r="D22" s="1915" t="s">
        <v>1277</v>
      </c>
      <c r="E22" s="1213" t="s">
        <v>1260</v>
      </c>
    </row>
    <row r="23" spans="3:8" ht="18" customHeight="1">
      <c r="C23" s="1211" t="s">
        <v>1244</v>
      </c>
      <c r="D23" s="1213" t="s">
        <v>1280</v>
      </c>
      <c r="E23" s="1213" t="s">
        <v>881</v>
      </c>
    </row>
    <row r="24" spans="3:8" ht="33">
      <c r="C24" s="1214" t="s">
        <v>1245</v>
      </c>
      <c r="D24" s="1930" t="s">
        <v>1343</v>
      </c>
      <c r="E24" s="1918" t="s">
        <v>1294</v>
      </c>
    </row>
    <row r="25" spans="3:8">
      <c r="C25" s="1215"/>
      <c r="D25" s="1216"/>
      <c r="E25" s="1216"/>
    </row>
    <row r="26" spans="3:8" s="1933" customFormat="1" ht="15">
      <c r="C26" s="1933" t="s">
        <v>1356</v>
      </c>
      <c r="E26" s="1933" t="s">
        <v>1357</v>
      </c>
    </row>
    <row r="27" spans="3:8" s="1933" customFormat="1" ht="15">
      <c r="C27" s="2069" t="s">
        <v>1358</v>
      </c>
      <c r="E27" s="2069" t="s">
        <v>1359</v>
      </c>
    </row>
    <row r="28" spans="3:8" s="1933" customFormat="1" ht="15">
      <c r="C28" s="2069" t="s">
        <v>1360</v>
      </c>
      <c r="G28" s="2070"/>
      <c r="H28" s="2070"/>
    </row>
    <row r="29" spans="3:8" s="1933" customFormat="1" ht="15">
      <c r="G29" s="2071"/>
      <c r="H29" s="2071"/>
    </row>
    <row r="30" spans="3:8" s="1933" customFormat="1" ht="15">
      <c r="G30" s="2071"/>
      <c r="H30" s="2071"/>
    </row>
    <row r="31" spans="3:8" s="1933" customFormat="1" ht="15">
      <c r="C31" s="1933" t="s">
        <v>1361</v>
      </c>
      <c r="E31" s="1933" t="s">
        <v>1362</v>
      </c>
    </row>
    <row r="32" spans="3:8" s="1933" customFormat="1" ht="15">
      <c r="C32" s="2068" t="s">
        <v>1354</v>
      </c>
      <c r="E32" s="2068" t="s">
        <v>1355</v>
      </c>
    </row>
    <row r="33" s="1933" customFormat="1" ht="15"/>
    <row r="34" s="1933" customFormat="1" ht="15"/>
  </sheetData>
  <mergeCells count="1">
    <mergeCell ref="G29:H30"/>
  </mergeCells>
  <phoneticPr fontId="9"/>
  <hyperlinks>
    <hyperlink ref="D9" location="Notes!A1" display="単位／地球温暖化係数／その他注意事項" xr:uid="{50B1CC57-D5C6-4595-999E-07842C4CEF67}"/>
    <hyperlink ref="D10" location="'1.Total'!A1" display="温室効果ガス総排出量" xr:uid="{4C91842C-26C1-4D0F-A980-6752AAC1031F}"/>
    <hyperlink ref="E9" location="Notes!T1" display="Notes / Units of measures / Global Warming Potentials  " xr:uid="{65DF0C44-A118-4BFD-B84F-55BE8902BA1A}"/>
    <hyperlink ref="D13" location="'4.CO2-Share'!A1" display="CO2 の部門別排出量のシェア（電気・熱配分前後のシェア）" xr:uid="{1F56B2F9-3219-4E54-A392-3389CD878857}"/>
    <hyperlink ref="E13" location="'4.CO2-Share'!R1" display="Breakdown of CO2 emissions (Share of Unallocated and Allocated emissions)" xr:uid="{25B3172E-395B-4525-937A-0AF64ECF8D1F}"/>
    <hyperlink ref="D11" location="'2.CO2-Sector'!Q1" display="CO2 の部門別排出量【電気・熱配分前排出量】（簡約表）" xr:uid="{AF457960-B5A7-4821-A29D-B25EBDA4467D}"/>
    <hyperlink ref="D12" location="'3.Allocated_CO2-Sector'!Q1" display="CO2 の部門別排出量【電気・熱配分後排出量】" xr:uid="{7FEAD615-269E-4E43-B12D-BDDAFC25160C}"/>
    <hyperlink ref="E12" location="'3.Allocated_CO2-Sector'!V1" display="Allocated CO2 emissions by sector  (with allocation of CO2 emissions from power generation and steam generation to each sector)" xr:uid="{CA26ABBF-EC82-4995-99B0-B66D501964CB}"/>
    <hyperlink ref="D18" location="'9.GHG-capita'!A1" display="一人あたりGHG排出量" xr:uid="{7B2DFFBB-6C72-47FE-8897-00B369F8949F}"/>
    <hyperlink ref="E18" location="'9.GHG-capita'!W1" display="GHG emissions per capita" xr:uid="{AA0D3300-7AD8-41AA-AAD5-1BD11F0FA5DF}"/>
    <hyperlink ref="D19" location="'10.GHG-GDP'!A1" display="GDPあたりGHG排出量" xr:uid="{99559349-1881-4E5C-8EFF-F8F02A28EEA2}"/>
    <hyperlink ref="E19" location="'10.GHG-GDP'!W1" display="GHG emissions per GDP" xr:uid="{04266816-5AE5-4DA1-9F3C-269318F88E4F}"/>
    <hyperlink ref="D14" location="'5.CO2-fuel'!A1" display="エネルギー起源CO2 排出量（燃料種別）" xr:uid="{85C21F2E-E90B-4C86-A069-30021B9C0E0B}"/>
    <hyperlink ref="E14" location="'5.CO2-fuel'!Y1" display="CO2 emissions by fuel type " xr:uid="{EA392025-AEB2-4C60-A651-6CBBF1F2C198}"/>
    <hyperlink ref="D15" location="'6.CH4'!A1" display="CH4 排出量（簡約表）" xr:uid="{7BCA941D-8093-4073-875E-BA1F4FF9BB8C}"/>
    <hyperlink ref="E15" location="'6.CH4'!X1" display="CH4 emissions" xr:uid="{05E66B8D-32AC-4C28-A450-6E670069E406}"/>
    <hyperlink ref="D16" location="'7.N2O'!A1" display="N2O 排出量" xr:uid="{4CDAB14B-08B7-4CC3-B58E-B02B9564E7C9}"/>
    <hyperlink ref="E16" location="'7.N2O'!X1" display="N2O emissions" xr:uid="{A63CF409-038E-428C-8A70-C14F01FF0174}"/>
    <hyperlink ref="D17" location="'8.F-gas'!A1" display="F-gas（HFCs, PFCs, SF6, NF3）排出量" xr:uid="{288D4212-B279-4D57-85D7-669630BE7D12}"/>
    <hyperlink ref="E17" location="'8.F-gas'!W1" display="F-gas (HFCs, PFCs, SF6, NF3) emissions" xr:uid="{23AFE7E8-4E5E-44FA-912B-BA1AB6343123}"/>
    <hyperlink ref="E20" location="'11.Household (per household)'!Y1" display="Household CO2 emissions (per household) " xr:uid="{41D63F61-0745-497D-84C3-E33365389A99}"/>
    <hyperlink ref="D21" location="'12.Household (per capita)'!A1" display="家庭におけるCO2 排出量（一人あたり）" xr:uid="{458762E0-6392-40DE-9770-7834C84C5BD1}"/>
    <hyperlink ref="D22" location="'13.KP-LULUCF'!A1" display="森林等の吸収源対策による吸収量" xr:uid="{2C9AD521-FBC7-4ADE-B88A-9F32770EF2A9}"/>
    <hyperlink ref="D23" location="'14.【Annex】GHG-bunker'!A1" display="国際バンカー油起源のGHG 排出量　【参考値】" xr:uid="{98FCA2DB-7499-4A6A-884B-1DF020BC92EF}"/>
    <hyperlink ref="E23" location="'14.【Annex】GHG-bunker'!Z1" display="GHG emissions from International Bunkers [Reference values]" xr:uid="{9ECCB4E3-C4C3-4ACE-AECC-D224EBE0CF21}"/>
    <hyperlink ref="D24" location="'15.【Annex】CRF-CO2'!A1" display="【参考】UNFCCCに提出された共通報告様式（CRF）及び日本国温室効果ガスインベントリ報告書（NIR）に記載されている部門別CO2 排出・吸収量" xr:uid="{5D7D8D85-C0FE-415C-9CF1-3856BBF64BD3}"/>
    <hyperlink ref="E24" location="'15.【Annex】CRF-CO2'!W1" display="【Annex】CO2 emissions by sector reported in the common reporting format (CRF) and national inventory report (NIR) submitted to the UNFCCC" xr:uid="{28178EFC-8298-4B8C-A9F8-B08B050E8AB0}"/>
    <hyperlink ref="E21" location="'12.Household (per capita)'!Y1" display="Household CO2 emissions (per capita)" xr:uid="{1B5EF585-B754-4568-B711-9B09E7EA09D8}"/>
    <hyperlink ref="E11" location="'2.CO2-Sector'!V1" display="CO2 emissions by sector (without allocation of CO2 emissions from power generation and steam generation to each sector) (Summary)" xr:uid="{63DAF269-F01F-427C-8CD1-0C0C2FD28B2B}"/>
    <hyperlink ref="E10" location="'1.Total'!W1" display="GHG emissions" xr:uid="{AB1A47B3-1A57-48AB-9119-E029AC8AA5D5}"/>
    <hyperlink ref="D20" location="'11.Household (per household)'!A1" display="家庭におけるCO2 排出量（世帯あたり）" xr:uid="{082EB5B9-E3A4-4921-8516-6E8DD2EC2CF3}"/>
    <hyperlink ref="E22" location="'13.KP-LULUCF'!V1" display="The Removals by Forests and Other Carbon Sink Measures" xr:uid="{E71A0571-E72B-46C6-8862-65894717BE65}"/>
    <hyperlink ref="C32" r:id="rId1" xr:uid="{A374897C-EC6B-4411-8020-73031D8B7980}"/>
    <hyperlink ref="E32" r:id="rId2" xr:uid="{DB2C1695-E47E-44F2-AEB1-34D27881EAC7}"/>
  </hyperlinks>
  <pageMargins left="0.78740157480314965" right="0.78740157480314965" top="0.98425196850393704" bottom="0.98425196850393704" header="0.51181102362204722" footer="0.51181102362204722"/>
  <pageSetup paperSize="9" scale="68"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BW135"/>
  <sheetViews>
    <sheetView zoomScaleNormal="100" workbookViewId="0">
      <pane xSplit="26" ySplit="4" topLeftCell="AA74" activePane="bottomRight" state="frozen"/>
      <selection pane="topRight" activeCell="AA1" sqref="AA1"/>
      <selection pane="bottomLeft" activeCell="A5" sqref="A5"/>
      <selection pane="bottomRight" activeCell="AD103" sqref="AD103"/>
    </sheetView>
  </sheetViews>
  <sheetFormatPr defaultColWidth="9.625" defaultRowHeight="14.25"/>
  <cols>
    <col min="1" max="1" width="1.625" style="154" customWidth="1"/>
    <col min="2" max="19" width="1.625" style="1" hidden="1" customWidth="1"/>
    <col min="20" max="21" width="1.625" style="1" customWidth="1"/>
    <col min="22" max="22" width="40" style="1" customWidth="1"/>
    <col min="23" max="23" width="1.625" style="154" customWidth="1"/>
    <col min="24" max="24" width="1.625" style="1" customWidth="1"/>
    <col min="25" max="25" width="51.875" style="1" bestFit="1" customWidth="1"/>
    <col min="26" max="26" width="10.625" style="1" hidden="1" customWidth="1"/>
    <col min="27" max="57" width="9.375" style="1" customWidth="1"/>
    <col min="58" max="58" width="3.5" style="154" customWidth="1"/>
    <col min="59" max="59" width="8.375" style="1" customWidth="1"/>
    <col min="60" max="74" width="9.625" style="1"/>
    <col min="75" max="75" width="9.625" style="154"/>
    <col min="76" max="16384" width="9.625" style="1"/>
  </cols>
  <sheetData>
    <row r="1" spans="1:75" ht="61.5" customHeight="1">
      <c r="U1" s="2000" t="s">
        <v>935</v>
      </c>
      <c r="V1" s="2000"/>
      <c r="X1" s="2000" t="s">
        <v>612</v>
      </c>
      <c r="Y1" s="2000"/>
    </row>
    <row r="2" spans="1:75" ht="14.25" customHeight="1">
      <c r="U2" s="1095" t="str">
        <f>'0.Contents'!$C$2</f>
        <v>＜確報値＞</v>
      </c>
      <c r="X2" s="1141" t="str">
        <f>'0.Contents'!$E$2</f>
        <v>&lt;Final Figures&gt;</v>
      </c>
      <c r="Z2" s="581"/>
      <c r="AH2" s="55"/>
    </row>
    <row r="3" spans="1:75" ht="18.75">
      <c r="U3" s="157" t="s">
        <v>875</v>
      </c>
      <c r="X3" s="9" t="s">
        <v>613</v>
      </c>
    </row>
    <row r="4" spans="1:75">
      <c r="U4" s="1541"/>
      <c r="V4" s="1542"/>
      <c r="X4" s="588"/>
      <c r="Y4" s="589"/>
      <c r="Z4" s="167"/>
      <c r="AA4" s="1539">
        <v>1990</v>
      </c>
      <c r="AB4" s="1539">
        <v>1991</v>
      </c>
      <c r="AC4" s="1539">
        <v>1992</v>
      </c>
      <c r="AD4" s="1539">
        <v>1993</v>
      </c>
      <c r="AE4" s="1539">
        <v>1994</v>
      </c>
      <c r="AF4" s="1539">
        <v>1995</v>
      </c>
      <c r="AG4" s="1539">
        <v>1996</v>
      </c>
      <c r="AH4" s="1539">
        <v>1997</v>
      </c>
      <c r="AI4" s="1539">
        <v>1998</v>
      </c>
      <c r="AJ4" s="1539">
        <v>1999</v>
      </c>
      <c r="AK4" s="1539">
        <v>2000</v>
      </c>
      <c r="AL4" s="1539">
        <v>2001</v>
      </c>
      <c r="AM4" s="1539">
        <v>2002</v>
      </c>
      <c r="AN4" s="1539">
        <v>2003</v>
      </c>
      <c r="AO4" s="1539">
        <v>2004</v>
      </c>
      <c r="AP4" s="1539">
        <v>2005</v>
      </c>
      <c r="AQ4" s="1539">
        <v>2006</v>
      </c>
      <c r="AR4" s="1539">
        <v>2007</v>
      </c>
      <c r="AS4" s="1539">
        <v>2008</v>
      </c>
      <c r="AT4" s="1539">
        <v>2009</v>
      </c>
      <c r="AU4" s="1539">
        <v>2010</v>
      </c>
      <c r="AV4" s="1539">
        <v>2011</v>
      </c>
      <c r="AW4" s="1539">
        <v>2012</v>
      </c>
      <c r="AX4" s="1539">
        <v>2013</v>
      </c>
      <c r="AY4" s="1539">
        <v>2014</v>
      </c>
      <c r="AZ4" s="1539">
        <v>2015</v>
      </c>
      <c r="BA4" s="1539">
        <v>2016</v>
      </c>
      <c r="BB4" s="1539">
        <v>2017</v>
      </c>
      <c r="BC4" s="1539">
        <v>2018</v>
      </c>
      <c r="BD4" s="1539">
        <v>2019</v>
      </c>
      <c r="BE4" s="1540">
        <v>2020</v>
      </c>
      <c r="BF4" s="1120"/>
    </row>
    <row r="5" spans="1:75" ht="17.100000000000001" customHeight="1">
      <c r="U5" s="551" t="s">
        <v>18</v>
      </c>
      <c r="V5" s="516"/>
      <c r="X5" s="551" t="s">
        <v>18</v>
      </c>
      <c r="Y5" s="516"/>
      <c r="Z5" s="78"/>
      <c r="AA5" s="78">
        <f t="shared" ref="AA5:BD5" si="0">SUM(AA6:AA15)</f>
        <v>15932.309861006501</v>
      </c>
      <c r="AB5" s="78">
        <f t="shared" si="0"/>
        <v>17349.612944863187</v>
      </c>
      <c r="AC5" s="78">
        <f t="shared" si="0"/>
        <v>17767.22403564693</v>
      </c>
      <c r="AD5" s="78">
        <f t="shared" si="0"/>
        <v>18129.020880760108</v>
      </c>
      <c r="AE5" s="78">
        <f t="shared" si="0"/>
        <v>21051.642422646866</v>
      </c>
      <c r="AF5" s="78">
        <f t="shared" si="0"/>
        <v>25212.861709953679</v>
      </c>
      <c r="AG5" s="78">
        <f t="shared" si="0"/>
        <v>24597.76625454197</v>
      </c>
      <c r="AH5" s="78">
        <f t="shared" si="0"/>
        <v>24436.427165488225</v>
      </c>
      <c r="AI5" s="78">
        <f t="shared" si="0"/>
        <v>23741.693108649975</v>
      </c>
      <c r="AJ5" s="78">
        <f t="shared" si="0"/>
        <v>24367.379513984273</v>
      </c>
      <c r="AK5" s="78">
        <f t="shared" si="0"/>
        <v>22850.632667610844</v>
      </c>
      <c r="AL5" s="78">
        <f t="shared" si="0"/>
        <v>19460.87769105726</v>
      </c>
      <c r="AM5" s="78">
        <f t="shared" si="0"/>
        <v>16234.175578863829</v>
      </c>
      <c r="AN5" s="78">
        <f t="shared" si="0"/>
        <v>16227.349670877256</v>
      </c>
      <c r="AO5" s="78">
        <f t="shared" si="0"/>
        <v>12421.069316497747</v>
      </c>
      <c r="AP5" s="78">
        <f t="shared" si="0"/>
        <v>12783.616215413573</v>
      </c>
      <c r="AQ5" s="78">
        <f t="shared" si="0"/>
        <v>14631.319079641358</v>
      </c>
      <c r="AR5" s="78">
        <f t="shared" si="0"/>
        <v>16715.612293123653</v>
      </c>
      <c r="AS5" s="78">
        <f t="shared" si="0"/>
        <v>19299.39876102058</v>
      </c>
      <c r="AT5" s="78">
        <f t="shared" si="0"/>
        <v>20942.663124848041</v>
      </c>
      <c r="AU5" s="78">
        <f t="shared" si="0"/>
        <v>23326.508855625827</v>
      </c>
      <c r="AV5" s="78">
        <f t="shared" si="0"/>
        <v>26118.677297845927</v>
      </c>
      <c r="AW5" s="78">
        <f t="shared" si="0"/>
        <v>29376.667488174211</v>
      </c>
      <c r="AX5" s="78">
        <f t="shared" si="0"/>
        <v>32120.718579621804</v>
      </c>
      <c r="AY5" s="78">
        <f t="shared" si="0"/>
        <v>35801.1466631644</v>
      </c>
      <c r="AZ5" s="78">
        <f t="shared" si="0"/>
        <v>39280.553336551224</v>
      </c>
      <c r="BA5" s="78">
        <f t="shared" si="0"/>
        <v>42641.965858942174</v>
      </c>
      <c r="BB5" s="78">
        <f t="shared" si="0"/>
        <v>44954.222074429053</v>
      </c>
      <c r="BC5" s="78">
        <f t="shared" si="0"/>
        <v>47043.413844705785</v>
      </c>
      <c r="BD5" s="78">
        <f t="shared" si="0"/>
        <v>49732.586618262161</v>
      </c>
      <c r="BE5" s="78">
        <f>SUM(BE6:BE15)</f>
        <v>51725.384282611951</v>
      </c>
      <c r="BF5" s="334"/>
      <c r="BK5" s="68"/>
      <c r="BL5" s="68"/>
      <c r="BW5" s="1556"/>
    </row>
    <row r="6" spans="1:75" ht="17.100000000000001" customHeight="1">
      <c r="U6" s="590"/>
      <c r="V6" s="462" t="str">
        <f>'リンク切公表時非表示（グラフの添え物）'!$W$92</f>
        <v>冷蔵庫及び空調機器</v>
      </c>
      <c r="X6" s="590"/>
      <c r="Y6" s="462" t="str">
        <f>'リンク切公表時非表示（グラフの添え物）'!$X$92</f>
        <v>Refrigeration and 
Air Conditioning Equipment</v>
      </c>
      <c r="Z6" s="11"/>
      <c r="AA6" s="1316" t="s">
        <v>1345</v>
      </c>
      <c r="AB6" s="1316" t="s">
        <v>1345</v>
      </c>
      <c r="AC6" s="1317">
        <v>4.2071468001304044</v>
      </c>
      <c r="AD6" s="1317">
        <v>72.017452189167557</v>
      </c>
      <c r="AE6" s="1316">
        <v>371.98874907548867</v>
      </c>
      <c r="AF6" s="1316">
        <v>924.96590230776087</v>
      </c>
      <c r="AG6" s="1316">
        <v>1328.5190589671586</v>
      </c>
      <c r="AH6" s="1316">
        <v>1742.7047290523615</v>
      </c>
      <c r="AI6" s="1316">
        <v>2126.2568217699763</v>
      </c>
      <c r="AJ6" s="1316">
        <v>2517.7879860893945</v>
      </c>
      <c r="AK6" s="1316">
        <v>2975.5961228471324</v>
      </c>
      <c r="AL6" s="1316">
        <v>3586.4627772034919</v>
      </c>
      <c r="AM6" s="1316">
        <v>4453.2986279423421</v>
      </c>
      <c r="AN6" s="1316">
        <v>5572.1271963119179</v>
      </c>
      <c r="AO6" s="1316">
        <v>7079.4807121494187</v>
      </c>
      <c r="AP6" s="1316">
        <v>8875.4610990402998</v>
      </c>
      <c r="AQ6" s="1316">
        <v>10854.880799903976</v>
      </c>
      <c r="AR6" s="1316">
        <v>13470.696634765953</v>
      </c>
      <c r="AS6" s="1316">
        <v>15691.269931789548</v>
      </c>
      <c r="AT6" s="1316">
        <v>18006.461527914478</v>
      </c>
      <c r="AU6" s="1316">
        <v>20493.42625904661</v>
      </c>
      <c r="AV6" s="1316">
        <v>23152.68195298966</v>
      </c>
      <c r="AW6" s="1316">
        <v>26368.748323592768</v>
      </c>
      <c r="AX6" s="1316">
        <v>29024.318927924654</v>
      </c>
      <c r="AY6" s="1316">
        <v>32552.715383963445</v>
      </c>
      <c r="AZ6" s="1316">
        <v>35893.18973037869</v>
      </c>
      <c r="BA6" s="1316">
        <v>38972.006731589696</v>
      </c>
      <c r="BB6" s="1316">
        <v>41167.144731498731</v>
      </c>
      <c r="BC6" s="1316">
        <v>43233.504458738549</v>
      </c>
      <c r="BD6" s="1316">
        <v>45814.51387010976</v>
      </c>
      <c r="BE6" s="1316">
        <v>47678.193594440912</v>
      </c>
      <c r="BF6" s="334"/>
      <c r="BG6" s="278"/>
    </row>
    <row r="7" spans="1:75" ht="17.100000000000001" customHeight="1">
      <c r="U7" s="590"/>
      <c r="V7" s="1314" t="str">
        <f>'リンク切公表時非表示（グラフの添え物）'!$W$93</f>
        <v>発泡剤</v>
      </c>
      <c r="X7" s="590"/>
      <c r="Y7" s="462" t="str">
        <f>'リンク切公表時非表示（グラフの添え物）'!$X$93</f>
        <v>Foam Blowing</v>
      </c>
      <c r="Z7" s="11"/>
      <c r="AA7" s="1317">
        <v>1.3419351351351352</v>
      </c>
      <c r="AB7" s="1316" t="s">
        <v>1345</v>
      </c>
      <c r="AC7" s="1317">
        <v>40.25805405405405</v>
      </c>
      <c r="AD7" s="1316">
        <v>261.67735135135138</v>
      </c>
      <c r="AE7" s="1316">
        <v>449.54827027027022</v>
      </c>
      <c r="AF7" s="1316">
        <v>496.51599999999996</v>
      </c>
      <c r="AG7" s="1316">
        <v>452.06200000000001</v>
      </c>
      <c r="AH7" s="1316">
        <v>468.10599999999999</v>
      </c>
      <c r="AI7" s="1316">
        <v>450.45</v>
      </c>
      <c r="AJ7" s="1316">
        <v>454.74</v>
      </c>
      <c r="AK7" s="1316">
        <v>484.34100000000001</v>
      </c>
      <c r="AL7" s="1316">
        <v>451.47244999999998</v>
      </c>
      <c r="AM7" s="1316">
        <v>491.06914999999998</v>
      </c>
      <c r="AN7" s="1316">
        <v>729.74556816688573</v>
      </c>
      <c r="AO7" s="1316">
        <v>901.00467355453361</v>
      </c>
      <c r="AP7" s="1316">
        <v>937.48331743758206</v>
      </c>
      <c r="AQ7" s="1316">
        <v>1194.4903293035479</v>
      </c>
      <c r="AR7" s="1316">
        <v>1429.1351242904072</v>
      </c>
      <c r="AS7" s="1316">
        <v>1509.560115</v>
      </c>
      <c r="AT7" s="1316">
        <v>1608.1659916666667</v>
      </c>
      <c r="AU7" s="1316">
        <v>1748.8716516666666</v>
      </c>
      <c r="AV7" s="1316">
        <v>1923.4105016666665</v>
      </c>
      <c r="AW7" s="1316">
        <v>2080.8298016666663</v>
      </c>
      <c r="AX7" s="1316">
        <v>2229.3050616666665</v>
      </c>
      <c r="AY7" s="1316">
        <v>2372.9536916666666</v>
      </c>
      <c r="AZ7" s="1316">
        <v>2483.7985216666666</v>
      </c>
      <c r="BA7" s="1316">
        <v>2650.9808916666666</v>
      </c>
      <c r="BB7" s="1316">
        <v>2801.3866616666664</v>
      </c>
      <c r="BC7" s="1316">
        <v>2921.9685216666662</v>
      </c>
      <c r="BD7" s="1316">
        <v>2978.7175916666665</v>
      </c>
      <c r="BE7" s="1316">
        <v>2924.9741016666667</v>
      </c>
      <c r="BF7" s="334"/>
      <c r="BG7" s="278"/>
      <c r="BJ7" s="68"/>
    </row>
    <row r="8" spans="1:75" ht="17.100000000000001" customHeight="1">
      <c r="U8" s="590"/>
      <c r="V8" s="460" t="str">
        <f>'リンク切公表時非表示（グラフの添え物）'!$W$94</f>
        <v>エアゾール・MDI（定量噴射剤）</v>
      </c>
      <c r="X8" s="590"/>
      <c r="Y8" s="462" t="str">
        <f>'リンク切公表時非表示（グラフの添え物）'!$X$94</f>
        <v>Aerosols / MDI</v>
      </c>
      <c r="Z8" s="14"/>
      <c r="AA8" s="1316" t="s">
        <v>1345</v>
      </c>
      <c r="AB8" s="1316" t="s">
        <v>1345</v>
      </c>
      <c r="AC8" s="1317">
        <v>75.36486486486487</v>
      </c>
      <c r="AD8" s="1316">
        <v>565.23648648648646</v>
      </c>
      <c r="AE8" s="1316">
        <v>1061.8716216216214</v>
      </c>
      <c r="AF8" s="1316">
        <v>1501.5</v>
      </c>
      <c r="AG8" s="1316">
        <v>2291.5749999999998</v>
      </c>
      <c r="AH8" s="1316">
        <v>2912.2664999999997</v>
      </c>
      <c r="AI8" s="1316">
        <v>3147.8589999999995</v>
      </c>
      <c r="AJ8" s="1316">
        <v>3091.3739999999998</v>
      </c>
      <c r="AK8" s="1316">
        <v>3117.2955999999995</v>
      </c>
      <c r="AL8" s="1316">
        <v>2949.8002000000001</v>
      </c>
      <c r="AM8" s="1316">
        <v>2947.1528000000003</v>
      </c>
      <c r="AN8" s="1316">
        <v>2834.6333000000004</v>
      </c>
      <c r="AO8" s="1316">
        <v>2340.8935750000005</v>
      </c>
      <c r="AP8" s="1316">
        <v>1695.1602550000002</v>
      </c>
      <c r="AQ8" s="1316">
        <v>1123.3967709999999</v>
      </c>
      <c r="AR8" s="1316">
        <v>894.51559799999995</v>
      </c>
      <c r="AS8" s="1316">
        <v>930.81102200000009</v>
      </c>
      <c r="AT8" s="1316">
        <v>844.67084499999999</v>
      </c>
      <c r="AU8" s="1316">
        <v>666.49119000000007</v>
      </c>
      <c r="AV8" s="1316">
        <v>634.08537999999999</v>
      </c>
      <c r="AW8" s="1316">
        <v>560.94649800000002</v>
      </c>
      <c r="AX8" s="1316">
        <v>489.36158799999998</v>
      </c>
      <c r="AY8" s="1316">
        <v>503.41781799999995</v>
      </c>
      <c r="AZ8" s="1316">
        <v>540.04452299999991</v>
      </c>
      <c r="BA8" s="1316">
        <v>587.06930499999999</v>
      </c>
      <c r="BB8" s="1316">
        <v>600.22530000000006</v>
      </c>
      <c r="BC8" s="1316">
        <v>543.92255</v>
      </c>
      <c r="BD8" s="1316">
        <v>572.14235000000008</v>
      </c>
      <c r="BE8" s="1316">
        <v>658.50045</v>
      </c>
      <c r="BF8" s="334"/>
      <c r="BG8" s="279"/>
      <c r="BJ8" s="68"/>
    </row>
    <row r="9" spans="1:75" ht="17.100000000000001" customHeight="1">
      <c r="A9" s="336"/>
      <c r="U9" s="590"/>
      <c r="V9" s="1315" t="str">
        <f>'リンク切公表時非表示（グラフの添え物）'!$W$97</f>
        <v>洗浄剤・溶剤</v>
      </c>
      <c r="X9" s="590"/>
      <c r="Y9" s="462" t="str">
        <f>'リンク切公表時非表示（グラフの添え物）'!$X$97</f>
        <v>Solvents / Cleaning agents</v>
      </c>
      <c r="Z9" s="11"/>
      <c r="AA9" s="1316" t="s">
        <v>1345</v>
      </c>
      <c r="AB9" s="1316" t="s">
        <v>1345</v>
      </c>
      <c r="AC9" s="1316" t="s">
        <v>1345</v>
      </c>
      <c r="AD9" s="1316" t="s">
        <v>1345</v>
      </c>
      <c r="AE9" s="1316" t="s">
        <v>1345</v>
      </c>
      <c r="AF9" s="1316" t="s">
        <v>1345</v>
      </c>
      <c r="AG9" s="1316" t="s">
        <v>1345</v>
      </c>
      <c r="AH9" s="1316" t="s">
        <v>1345</v>
      </c>
      <c r="AI9" s="1316" t="s">
        <v>1345</v>
      </c>
      <c r="AJ9" s="1316" t="s">
        <v>1345</v>
      </c>
      <c r="AK9" s="1316" t="s">
        <v>1345</v>
      </c>
      <c r="AL9" s="1316" t="s">
        <v>1345</v>
      </c>
      <c r="AM9" s="1316" t="s">
        <v>1345</v>
      </c>
      <c r="AN9" s="1317">
        <v>2.3499127259547721</v>
      </c>
      <c r="AO9" s="1317">
        <v>4.3259757000531023</v>
      </c>
      <c r="AP9" s="1317">
        <v>5.7679676000708051</v>
      </c>
      <c r="AQ9" s="1317">
        <v>7.9576590038013881</v>
      </c>
      <c r="AR9" s="1317">
        <v>15.701689577970525</v>
      </c>
      <c r="AS9" s="1317">
        <v>22.911649078059032</v>
      </c>
      <c r="AT9" s="1317">
        <v>39.094002622702121</v>
      </c>
      <c r="AU9" s="1317">
        <v>60.136402941478941</v>
      </c>
      <c r="AV9" s="1317">
        <v>85.985442926981449</v>
      </c>
      <c r="AW9" s="1317">
        <v>93.976419721348321</v>
      </c>
      <c r="AX9" s="1317">
        <v>108.59655415757575</v>
      </c>
      <c r="AY9" s="1316">
        <v>122.3130462076923</v>
      </c>
      <c r="AZ9" s="1316">
        <v>125.68869214205608</v>
      </c>
      <c r="BA9" s="1316">
        <v>129.64630499999998</v>
      </c>
      <c r="BB9" s="1316">
        <v>115.84106259310344</v>
      </c>
      <c r="BC9" s="1316">
        <v>117.2747391103448</v>
      </c>
      <c r="BD9" s="1316">
        <v>122.24481770344828</v>
      </c>
      <c r="BE9" s="1316">
        <v>126.54584725517242</v>
      </c>
      <c r="BF9" s="334"/>
      <c r="BG9" s="278"/>
      <c r="BJ9" s="68"/>
    </row>
    <row r="10" spans="1:75" ht="17.100000000000001" customHeight="1">
      <c r="U10" s="590"/>
      <c r="V10" s="460" t="str">
        <f>'リンク切公表時非表示（グラフの添え物）'!$W$98</f>
        <v>HFCsの製造時の漏出</v>
      </c>
      <c r="X10" s="590"/>
      <c r="Y10" s="462" t="str">
        <f>'リンク切公表時非表示（グラフの添え物）'!$X$98</f>
        <v>Fugitive emissions from HFCs manufacturing</v>
      </c>
      <c r="Z10" s="11"/>
      <c r="AA10" s="1317">
        <v>1.5108061842099747</v>
      </c>
      <c r="AB10" s="1316" t="s">
        <v>1345</v>
      </c>
      <c r="AC10" s="1317">
        <v>45.324185526299246</v>
      </c>
      <c r="AD10" s="1316">
        <v>294.60720592094515</v>
      </c>
      <c r="AE10" s="1316">
        <v>506.12007171034162</v>
      </c>
      <c r="AF10" s="1316">
        <v>558.99828815769069</v>
      </c>
      <c r="AG10" s="1316">
        <v>532.59626158890399</v>
      </c>
      <c r="AH10" s="1316">
        <v>428.58755931152115</v>
      </c>
      <c r="AI10" s="1316">
        <v>308.07671766165294</v>
      </c>
      <c r="AJ10" s="1316">
        <v>188.64228618390447</v>
      </c>
      <c r="AK10" s="1316">
        <v>296.21856583966508</v>
      </c>
      <c r="AL10" s="1316">
        <v>436.30568618390453</v>
      </c>
      <c r="AM10" s="1316">
        <v>410.4739861839044</v>
      </c>
      <c r="AN10" s="1316">
        <v>520.338639928671</v>
      </c>
      <c r="AO10" s="1316">
        <v>564.94742226701817</v>
      </c>
      <c r="AP10" s="1316">
        <v>449.37063436191647</v>
      </c>
      <c r="AQ10" s="1316">
        <v>366.55998714529392</v>
      </c>
      <c r="AR10" s="1316">
        <v>356.72709827880294</v>
      </c>
      <c r="AS10" s="1316">
        <v>306.47826027291057</v>
      </c>
      <c r="AT10" s="1316">
        <v>233.75886027291054</v>
      </c>
      <c r="AU10" s="1316">
        <v>128.06176027291053</v>
      </c>
      <c r="AV10" s="1316">
        <v>151.34906027291052</v>
      </c>
      <c r="AW10" s="1316">
        <v>120.47619377291053</v>
      </c>
      <c r="AX10" s="1316">
        <v>131.15786027291054</v>
      </c>
      <c r="AY10" s="1316">
        <v>100.56856027291053</v>
      </c>
      <c r="AZ10" s="1317">
        <v>82.982160272910534</v>
      </c>
      <c r="BA10" s="1316">
        <v>148.65688527291056</v>
      </c>
      <c r="BB10" s="1317">
        <v>94.953960272910521</v>
      </c>
      <c r="BC10" s="1317">
        <v>88.461360272910511</v>
      </c>
      <c r="BD10" s="1316">
        <v>119.09156027291051</v>
      </c>
      <c r="BE10" s="1317">
        <v>75.839640272910529</v>
      </c>
      <c r="BF10" s="334"/>
      <c r="BG10" s="278"/>
      <c r="BJ10" s="68"/>
    </row>
    <row r="11" spans="1:75" ht="17.100000000000001" customHeight="1">
      <c r="U11" s="590"/>
      <c r="V11" s="565" t="str">
        <f>'リンク切公表時非表示（グラフの添え物）'!$W$95</f>
        <v>半導体製造</v>
      </c>
      <c r="X11" s="590"/>
      <c r="Y11" s="462" t="str">
        <f>'リンク切公表時非表示（グラフの添え物）'!$X$95</f>
        <v>Semiconductor Manufacturing</v>
      </c>
      <c r="Z11" s="14"/>
      <c r="AA11" s="1318">
        <v>0.73139221483304717</v>
      </c>
      <c r="AB11" s="1316" t="s">
        <v>1345</v>
      </c>
      <c r="AC11" s="1317">
        <v>21.941766444991416</v>
      </c>
      <c r="AD11" s="1316">
        <v>142.62148189244417</v>
      </c>
      <c r="AE11" s="1316">
        <v>245.01639196907078</v>
      </c>
      <c r="AF11" s="1316">
        <v>270.61511948822744</v>
      </c>
      <c r="AG11" s="1316">
        <v>264.10495987570835</v>
      </c>
      <c r="AH11" s="1316">
        <v>294.4565908327267</v>
      </c>
      <c r="AI11" s="1316">
        <v>272.04461910244851</v>
      </c>
      <c r="AJ11" s="1316">
        <v>273.31824752772332</v>
      </c>
      <c r="AK11" s="1316">
        <v>282.71458393162396</v>
      </c>
      <c r="AL11" s="1316">
        <v>219.92074504843313</v>
      </c>
      <c r="AM11" s="1316">
        <v>213.48964371045017</v>
      </c>
      <c r="AN11" s="1316">
        <v>206.32061957507008</v>
      </c>
      <c r="AO11" s="1316">
        <v>232.77072347963076</v>
      </c>
      <c r="AP11" s="1316">
        <v>223.97577971716925</v>
      </c>
      <c r="AQ11" s="1316">
        <v>242.72335247993681</v>
      </c>
      <c r="AR11" s="1316">
        <v>262.77787342971925</v>
      </c>
      <c r="AS11" s="1316">
        <v>234.20692864183877</v>
      </c>
      <c r="AT11" s="1316">
        <v>149.81006359248079</v>
      </c>
      <c r="AU11" s="1316">
        <v>164.92711200055876</v>
      </c>
      <c r="AV11" s="1316">
        <v>142.19160538011073</v>
      </c>
      <c r="AW11" s="1316">
        <v>121.62745052291997</v>
      </c>
      <c r="AX11" s="1316">
        <v>109.24075921440111</v>
      </c>
      <c r="AY11" s="1316">
        <v>112.89397430008549</v>
      </c>
      <c r="AZ11" s="1316">
        <v>113.0815577772003</v>
      </c>
      <c r="BA11" s="1316">
        <v>117.33322989930085</v>
      </c>
      <c r="BB11" s="1316">
        <v>123.12696329684331</v>
      </c>
      <c r="BC11" s="1316">
        <v>112.73736667571465</v>
      </c>
      <c r="BD11" s="1316">
        <v>99.411463931774946</v>
      </c>
      <c r="BE11" s="1316">
        <v>108.22257951868805</v>
      </c>
      <c r="BF11" s="334"/>
      <c r="BG11" s="278"/>
      <c r="BJ11" s="68"/>
    </row>
    <row r="12" spans="1:75" ht="17.100000000000001" customHeight="1">
      <c r="U12" s="590"/>
      <c r="V12" s="460" t="str">
        <f>'リンク切公表時非表示（グラフの添え物）'!$W$96</f>
        <v>液晶製造</v>
      </c>
      <c r="X12" s="590"/>
      <c r="Y12" s="462" t="str">
        <f>'リンク切公表時非表示（グラフの添え物）'!$X$96</f>
        <v>Liquid Crystals</v>
      </c>
      <c r="Z12" s="14"/>
      <c r="AA12" s="1317">
        <v>7.1999999999999994E-4</v>
      </c>
      <c r="AB12" s="1318" t="s">
        <v>1345</v>
      </c>
      <c r="AC12" s="1317">
        <v>2.1599999999999998E-2</v>
      </c>
      <c r="AD12" s="1317">
        <v>0.1404</v>
      </c>
      <c r="AE12" s="1317">
        <v>0.24119999999999997</v>
      </c>
      <c r="AF12" s="1317">
        <v>0.26639999999999997</v>
      </c>
      <c r="AG12" s="1317">
        <v>0.26373599999999997</v>
      </c>
      <c r="AH12" s="1317">
        <v>0.83915999999999991</v>
      </c>
      <c r="AI12" s="1317">
        <v>0.7938719999999998</v>
      </c>
      <c r="AJ12" s="1317">
        <v>3.7482479999999994</v>
      </c>
      <c r="AK12" s="1317">
        <v>1.8381599999999996</v>
      </c>
      <c r="AL12" s="1317">
        <v>1.1601719999999995</v>
      </c>
      <c r="AM12" s="1317">
        <v>1.9059321599999999</v>
      </c>
      <c r="AN12" s="1317">
        <v>1.6534915199999995</v>
      </c>
      <c r="AO12" s="1317">
        <v>3.0454847999999992</v>
      </c>
      <c r="AP12" s="1317">
        <v>2.9782187999999992</v>
      </c>
      <c r="AQ12" s="1317">
        <v>2.8293811199999999</v>
      </c>
      <c r="AR12" s="1317">
        <v>3.0619030319999987</v>
      </c>
      <c r="AS12" s="1317">
        <v>2.8337639806266082</v>
      </c>
      <c r="AT12" s="1317">
        <v>2.2982250411935596</v>
      </c>
      <c r="AU12" s="1317">
        <v>3.0209759999999988</v>
      </c>
      <c r="AV12" s="1317">
        <v>3.2766933599999994</v>
      </c>
      <c r="AW12" s="1317">
        <v>2.3886223199999996</v>
      </c>
      <c r="AX12" s="1317">
        <v>2.3678164799999997</v>
      </c>
      <c r="AY12" s="1317">
        <v>2.2596847199999992</v>
      </c>
      <c r="AZ12" s="1317">
        <v>1.9320286080959999</v>
      </c>
      <c r="BA12" s="1317">
        <v>1.9343197439999993</v>
      </c>
      <c r="BB12" s="1317">
        <v>1.9085050511999997</v>
      </c>
      <c r="BC12" s="1317">
        <v>2.1510467999999987</v>
      </c>
      <c r="BD12" s="1317">
        <v>1.76466024</v>
      </c>
      <c r="BE12" s="1317">
        <v>1.2225895199999988</v>
      </c>
      <c r="BF12" s="334"/>
      <c r="BG12" s="278"/>
      <c r="BJ12" s="68"/>
      <c r="BK12" s="68"/>
    </row>
    <row r="13" spans="1:75" ht="17.100000000000001" customHeight="1">
      <c r="U13" s="590"/>
      <c r="V13" s="460" t="str">
        <f>'リンク切公表時非表示（グラフの添え物）'!$W$99</f>
        <v>HCFC22製造時の副生HFC23</v>
      </c>
      <c r="X13" s="590"/>
      <c r="Y13" s="462" t="str">
        <f>'リンク切公表時非表示（グラフの添え物）'!$X$99</f>
        <v xml:space="preserve">By-product emissions from HCFC-22  </v>
      </c>
      <c r="Z13" s="182"/>
      <c r="AA13" s="1319">
        <v>15928.725007472323</v>
      </c>
      <c r="AB13" s="1319">
        <v>17349.612944863187</v>
      </c>
      <c r="AC13" s="1319">
        <v>17580.106417956591</v>
      </c>
      <c r="AD13" s="1319">
        <v>16792.720502919714</v>
      </c>
      <c r="AE13" s="1319">
        <v>18416.856118000072</v>
      </c>
      <c r="AF13" s="1319">
        <v>21460</v>
      </c>
      <c r="AG13" s="1319">
        <v>19728.400000000001</v>
      </c>
      <c r="AH13" s="1319">
        <v>18588.8</v>
      </c>
      <c r="AI13" s="1319">
        <v>17434.400000000001</v>
      </c>
      <c r="AJ13" s="1319">
        <v>17834</v>
      </c>
      <c r="AK13" s="1319">
        <v>15688</v>
      </c>
      <c r="AL13" s="1319">
        <v>11810.4</v>
      </c>
      <c r="AM13" s="1319">
        <v>7710.8</v>
      </c>
      <c r="AN13" s="1319">
        <v>6353.64</v>
      </c>
      <c r="AO13" s="1319">
        <v>1287.5999999999999</v>
      </c>
      <c r="AP13" s="1319">
        <v>586.08000000000004</v>
      </c>
      <c r="AQ13" s="1319">
        <v>831.02</v>
      </c>
      <c r="AR13" s="1319">
        <v>275.27999999999997</v>
      </c>
      <c r="AS13" s="1319">
        <v>593.48</v>
      </c>
      <c r="AT13" s="1320">
        <v>50.32</v>
      </c>
      <c r="AU13" s="1320">
        <v>53.28</v>
      </c>
      <c r="AV13" s="1320">
        <v>16.28</v>
      </c>
      <c r="AW13" s="1320">
        <v>17.760000000000002</v>
      </c>
      <c r="AX13" s="1320">
        <v>16.28</v>
      </c>
      <c r="AY13" s="1320">
        <v>23.68</v>
      </c>
      <c r="AZ13" s="1320">
        <v>29.6</v>
      </c>
      <c r="BA13" s="1320">
        <v>23.68</v>
      </c>
      <c r="BB13" s="1320">
        <v>38.479999999999997</v>
      </c>
      <c r="BC13" s="1320">
        <v>11.84</v>
      </c>
      <c r="BD13" s="1320">
        <v>13.32</v>
      </c>
      <c r="BE13" s="1319">
        <v>140.6</v>
      </c>
      <c r="BF13" s="1115"/>
      <c r="BG13" s="278"/>
      <c r="BJ13" s="68"/>
    </row>
    <row r="14" spans="1:75" ht="17.100000000000001" customHeight="1">
      <c r="U14" s="590"/>
      <c r="V14" s="565" t="str">
        <f>'リンク切公表時非表示（グラフの添え物）'!$W$100</f>
        <v>消火剤</v>
      </c>
      <c r="X14" s="590"/>
      <c r="Y14" s="462" t="str">
        <f>'リンク切公表時非表示（グラフの添え物）'!$X$100</f>
        <v>Fire Extinguishers</v>
      </c>
      <c r="Z14" s="14"/>
      <c r="AA14" s="1316" t="s">
        <v>1345</v>
      </c>
      <c r="AB14" s="1316" t="s">
        <v>1345</v>
      </c>
      <c r="AC14" s="1316" t="s">
        <v>1345</v>
      </c>
      <c r="AD14" s="1316" t="s">
        <v>1345</v>
      </c>
      <c r="AE14" s="1316" t="s">
        <v>1345</v>
      </c>
      <c r="AF14" s="1316" t="s">
        <v>1345</v>
      </c>
      <c r="AG14" s="1318">
        <v>0.24523811019699462</v>
      </c>
      <c r="AH14" s="1318">
        <v>0.66662629161488485</v>
      </c>
      <c r="AI14" s="1317">
        <v>1.8120781158982342</v>
      </c>
      <c r="AJ14" s="1317">
        <v>3.768746183249073</v>
      </c>
      <c r="AK14" s="1317">
        <v>4.6286349924219445</v>
      </c>
      <c r="AL14" s="1317">
        <v>5.3556606214299824</v>
      </c>
      <c r="AM14" s="1317">
        <v>5.9854388671305658</v>
      </c>
      <c r="AN14" s="1317">
        <v>6.5409426487584987</v>
      </c>
      <c r="AO14" s="1317">
        <v>7.000749547092755</v>
      </c>
      <c r="AP14" s="1317">
        <v>7.3389434565333334</v>
      </c>
      <c r="AQ14" s="1317">
        <v>7.4607996847999996</v>
      </c>
      <c r="AR14" s="1317">
        <v>7.7163717488000003</v>
      </c>
      <c r="AS14" s="1317">
        <v>7.8470902575999997</v>
      </c>
      <c r="AT14" s="1317">
        <v>8.0836087376000005</v>
      </c>
      <c r="AU14" s="1317">
        <v>8.2935036976000003</v>
      </c>
      <c r="AV14" s="1317">
        <v>8.4156612496000012</v>
      </c>
      <c r="AW14" s="1317">
        <v>8.6271785776000005</v>
      </c>
      <c r="AX14" s="1317">
        <v>8.8030119056</v>
      </c>
      <c r="AY14" s="1317">
        <v>9.0575040336000008</v>
      </c>
      <c r="AZ14" s="1317">
        <v>9.3781227055999992</v>
      </c>
      <c r="BA14" s="1317">
        <v>9.514190769599999</v>
      </c>
      <c r="BB14" s="1317">
        <v>9.724890049599999</v>
      </c>
      <c r="BC14" s="1317">
        <v>9.8378014415999999</v>
      </c>
      <c r="BD14" s="1317">
        <v>9.9503043375999987</v>
      </c>
      <c r="BE14" s="1317">
        <v>9.9984799375999991</v>
      </c>
      <c r="BF14" s="1115"/>
      <c r="BG14" s="278"/>
      <c r="BJ14" s="68"/>
      <c r="BK14" s="68"/>
    </row>
    <row r="15" spans="1:75" ht="16.5" customHeight="1">
      <c r="U15" s="590"/>
      <c r="V15" s="460" t="str">
        <f>'リンク切公表時非表示（グラフの添え物）'!$W$101</f>
        <v>マグネシウム鋳造</v>
      </c>
      <c r="X15" s="590"/>
      <c r="Y15" s="462" t="str">
        <f>'リンク切公表時非表示（グラフの添え物）'!$X$101</f>
        <v>Magnesium Foundries</v>
      </c>
      <c r="Z15" s="11"/>
      <c r="AA15" s="1316" t="s">
        <v>1345</v>
      </c>
      <c r="AB15" s="1316" t="s">
        <v>1345</v>
      </c>
      <c r="AC15" s="1316" t="s">
        <v>1345</v>
      </c>
      <c r="AD15" s="1316" t="s">
        <v>1345</v>
      </c>
      <c r="AE15" s="1316" t="s">
        <v>1345</v>
      </c>
      <c r="AF15" s="1316" t="s">
        <v>1345</v>
      </c>
      <c r="AG15" s="1316" t="s">
        <v>1345</v>
      </c>
      <c r="AH15" s="1316" t="s">
        <v>1345</v>
      </c>
      <c r="AI15" s="1316" t="s">
        <v>1345</v>
      </c>
      <c r="AJ15" s="1316" t="s">
        <v>1345</v>
      </c>
      <c r="AK15" s="1316" t="s">
        <v>1345</v>
      </c>
      <c r="AL15" s="1316" t="s">
        <v>1345</v>
      </c>
      <c r="AM15" s="1316" t="s">
        <v>1345</v>
      </c>
      <c r="AN15" s="1316" t="s">
        <v>1345</v>
      </c>
      <c r="AO15" s="1316" t="s">
        <v>1345</v>
      </c>
      <c r="AP15" s="1316" t="s">
        <v>1345</v>
      </c>
      <c r="AQ15" s="1316" t="s">
        <v>1345</v>
      </c>
      <c r="AR15" s="1316" t="s">
        <v>1345</v>
      </c>
      <c r="AS15" s="1316" t="s">
        <v>1345</v>
      </c>
      <c r="AT15" s="1316" t="s">
        <v>1345</v>
      </c>
      <c r="AU15" s="1316" t="s">
        <v>1345</v>
      </c>
      <c r="AV15" s="1317">
        <v>1.0009999999999999</v>
      </c>
      <c r="AW15" s="1317">
        <v>1.2869999999999999</v>
      </c>
      <c r="AX15" s="1317">
        <v>1.2869999999999999</v>
      </c>
      <c r="AY15" s="1317">
        <v>1.2869999999999999</v>
      </c>
      <c r="AZ15" s="1318">
        <v>0.85799999999999998</v>
      </c>
      <c r="BA15" s="1317">
        <v>1.1439999999999999</v>
      </c>
      <c r="BB15" s="1317">
        <v>1.43</v>
      </c>
      <c r="BC15" s="1317">
        <v>1.716</v>
      </c>
      <c r="BD15" s="1317">
        <v>1.43</v>
      </c>
      <c r="BE15" s="1317">
        <v>1.2869999999999999</v>
      </c>
      <c r="BF15" s="1115"/>
      <c r="BG15" s="278"/>
      <c r="BK15" s="68"/>
      <c r="BL15" s="68"/>
    </row>
    <row r="16" spans="1:75" ht="17.100000000000001" customHeight="1">
      <c r="U16" s="591" t="s">
        <v>19</v>
      </c>
      <c r="V16" s="592"/>
      <c r="X16" s="591" t="s">
        <v>515</v>
      </c>
      <c r="Y16" s="592"/>
      <c r="Z16" s="79"/>
      <c r="AA16" s="79">
        <f t="shared" ref="AA16:BB16" si="1">SUM(AA17:AA22)</f>
        <v>6539.2993330603122</v>
      </c>
      <c r="AB16" s="79">
        <f t="shared" si="1"/>
        <v>7506.9220881606288</v>
      </c>
      <c r="AC16" s="79">
        <f t="shared" si="1"/>
        <v>7617.2931076973528</v>
      </c>
      <c r="AD16" s="79">
        <f t="shared" si="1"/>
        <v>10942.79702389353</v>
      </c>
      <c r="AE16" s="79">
        <f t="shared" si="1"/>
        <v>13443.461837094947</v>
      </c>
      <c r="AF16" s="79">
        <f t="shared" si="1"/>
        <v>17676.953625043756</v>
      </c>
      <c r="AG16" s="79">
        <f t="shared" si="1"/>
        <v>18321.50440968568</v>
      </c>
      <c r="AH16" s="79">
        <f t="shared" si="1"/>
        <v>20041.414860962643</v>
      </c>
      <c r="AI16" s="79">
        <f t="shared" si="1"/>
        <v>16615.961396138431</v>
      </c>
      <c r="AJ16" s="79">
        <f t="shared" si="1"/>
        <v>13146.059289846728</v>
      </c>
      <c r="AK16" s="79">
        <f t="shared" si="1"/>
        <v>11890.206050447885</v>
      </c>
      <c r="AL16" s="79">
        <f t="shared" si="1"/>
        <v>9893.2836271260094</v>
      </c>
      <c r="AM16" s="79">
        <f t="shared" si="1"/>
        <v>9213.572979082157</v>
      </c>
      <c r="AN16" s="79">
        <f t="shared" si="1"/>
        <v>8868.5457684294124</v>
      </c>
      <c r="AO16" s="79">
        <f t="shared" si="1"/>
        <v>9230.7113837214165</v>
      </c>
      <c r="AP16" s="79">
        <f t="shared" si="1"/>
        <v>8637.4369281878116</v>
      </c>
      <c r="AQ16" s="79">
        <f t="shared" si="1"/>
        <v>9012.8976406620914</v>
      </c>
      <c r="AR16" s="79">
        <f t="shared" si="1"/>
        <v>7930.8465107277389</v>
      </c>
      <c r="AS16" s="79">
        <f t="shared" si="1"/>
        <v>5757.3805284157261</v>
      </c>
      <c r="AT16" s="79">
        <f t="shared" si="1"/>
        <v>4057.3733784539986</v>
      </c>
      <c r="AU16" s="79">
        <f t="shared" si="1"/>
        <v>4259.4326052948754</v>
      </c>
      <c r="AV16" s="79">
        <f t="shared" si="1"/>
        <v>3765.3151763263927</v>
      </c>
      <c r="AW16" s="79">
        <f t="shared" si="1"/>
        <v>3444.9173725758578</v>
      </c>
      <c r="AX16" s="79">
        <f t="shared" si="1"/>
        <v>3286.2690809058886</v>
      </c>
      <c r="AY16" s="79">
        <f t="shared" si="1"/>
        <v>3362.6630521651186</v>
      </c>
      <c r="AZ16" s="79">
        <f t="shared" si="1"/>
        <v>3308.1046771154902</v>
      </c>
      <c r="BA16" s="79">
        <f t="shared" si="1"/>
        <v>3375.329347852653</v>
      </c>
      <c r="BB16" s="79">
        <f t="shared" si="1"/>
        <v>3515.5875828049725</v>
      </c>
      <c r="BC16" s="79">
        <f>SUM(BC17:BC22)</f>
        <v>3487.4489205307486</v>
      </c>
      <c r="BD16" s="79">
        <f>SUM(BD17:BD22)</f>
        <v>3422.6018595979958</v>
      </c>
      <c r="BE16" s="79">
        <f>SUM(BE17:BE22)</f>
        <v>3474.5371361092211</v>
      </c>
      <c r="BF16" s="334"/>
      <c r="BJ16" s="68"/>
      <c r="BK16" s="68"/>
    </row>
    <row r="17" spans="21:58" ht="17.100000000000001" customHeight="1">
      <c r="U17" s="593"/>
      <c r="V17" s="460" t="str">
        <f>'リンク切公表時非表示（グラフの添え物）'!$W$104</f>
        <v>半導体製造</v>
      </c>
      <c r="X17" s="594"/>
      <c r="Y17" s="460" t="str">
        <f>'リンク切公表時非表示（グラフの添え物）'!$X$104</f>
        <v>Semiconductor Manufacturing</v>
      </c>
      <c r="Z17" s="14"/>
      <c r="AA17" s="1321">
        <v>1423.4313191740412</v>
      </c>
      <c r="AB17" s="1321">
        <v>1648.1836327278372</v>
      </c>
      <c r="AC17" s="1321">
        <v>1685.6423516534699</v>
      </c>
      <c r="AD17" s="1321">
        <v>2434.8167301661233</v>
      </c>
      <c r="AE17" s="1321">
        <v>2996.6975140506133</v>
      </c>
      <c r="AF17" s="1321">
        <v>3933.1654871914297</v>
      </c>
      <c r="AG17" s="1321">
        <v>4620.6895351792009</v>
      </c>
      <c r="AH17" s="1321">
        <v>5803.9204889376351</v>
      </c>
      <c r="AI17" s="1321">
        <v>5887.6350313287267</v>
      </c>
      <c r="AJ17" s="1321">
        <v>6282.3805660741227</v>
      </c>
      <c r="AK17" s="1321">
        <v>6771.4719610404945</v>
      </c>
      <c r="AL17" s="1321">
        <v>5204.2758578653556</v>
      </c>
      <c r="AM17" s="1321">
        <v>5186.6022711831438</v>
      </c>
      <c r="AN17" s="1321">
        <v>5138.3584990482786</v>
      </c>
      <c r="AO17" s="1321">
        <v>5433.2456075833979</v>
      </c>
      <c r="AP17" s="1321">
        <v>4594.1136966449412</v>
      </c>
      <c r="AQ17" s="1321">
        <v>4934.7855812000926</v>
      </c>
      <c r="AR17" s="1321">
        <v>4432.8835937950025</v>
      </c>
      <c r="AS17" s="1321">
        <v>3338.8950097896773</v>
      </c>
      <c r="AT17" s="1321">
        <v>2109.0788710434817</v>
      </c>
      <c r="AU17" s="1321">
        <v>2214.33318596243</v>
      </c>
      <c r="AV17" s="1321">
        <v>1863.3271886046591</v>
      </c>
      <c r="AW17" s="1321">
        <v>1624.1721536369046</v>
      </c>
      <c r="AX17" s="1321">
        <v>1555.7323503258608</v>
      </c>
      <c r="AY17" s="1321">
        <v>1616.8578402526341</v>
      </c>
      <c r="AZ17" s="1321">
        <v>1582.2223403535763</v>
      </c>
      <c r="BA17" s="1321">
        <v>1721.2705607226765</v>
      </c>
      <c r="BB17" s="1321">
        <v>1846.9504580691764</v>
      </c>
      <c r="BC17" s="1321">
        <v>1776.3238205490177</v>
      </c>
      <c r="BD17" s="1321">
        <v>1676.4576298951356</v>
      </c>
      <c r="BE17" s="1321">
        <v>1810.5034653133639</v>
      </c>
      <c r="BF17" s="334"/>
    </row>
    <row r="18" spans="21:58" ht="17.100000000000001" customHeight="1">
      <c r="U18" s="594"/>
      <c r="V18" s="460" t="str">
        <f>'リンク切公表時非表示（グラフの添え物）'!$W$105</f>
        <v>液晶製造</v>
      </c>
      <c r="X18" s="594"/>
      <c r="Y18" s="460" t="str">
        <f>'リンク切公表時非表示（グラフの添え物）'!$X$105</f>
        <v>Liquid Crystals</v>
      </c>
      <c r="Z18" s="14"/>
      <c r="AA18" s="1322">
        <v>31.349551817142864</v>
      </c>
      <c r="AB18" s="1322">
        <v>36.299481051428579</v>
      </c>
      <c r="AC18" s="1322">
        <v>37.124469257142863</v>
      </c>
      <c r="AD18" s="1322">
        <v>53.624233371428581</v>
      </c>
      <c r="AE18" s="1322">
        <v>65.999056457142871</v>
      </c>
      <c r="AF18" s="1322">
        <v>86.623761600000009</v>
      </c>
      <c r="AG18" s="1322">
        <v>83.564493030000008</v>
      </c>
      <c r="AH18" s="1321">
        <v>155.47203314999999</v>
      </c>
      <c r="AI18" s="1321">
        <v>170.73556505999997</v>
      </c>
      <c r="AJ18" s="1321">
        <v>213.26413059000001</v>
      </c>
      <c r="AK18" s="1321">
        <v>214.09925130000002</v>
      </c>
      <c r="AL18" s="1321">
        <v>143.71019599500002</v>
      </c>
      <c r="AM18" s="1321">
        <v>181.6312546476</v>
      </c>
      <c r="AN18" s="1321">
        <v>168.05832858720001</v>
      </c>
      <c r="AO18" s="1321">
        <v>179.20095742800001</v>
      </c>
      <c r="AP18" s="1321">
        <v>152.02520950049998</v>
      </c>
      <c r="AQ18" s="1321">
        <v>157.5987248232</v>
      </c>
      <c r="AR18" s="1321">
        <v>106.94475620499857</v>
      </c>
      <c r="AS18" s="1322">
        <v>83.498187482089094</v>
      </c>
      <c r="AT18" s="1322">
        <v>39.3215491405386</v>
      </c>
      <c r="AU18" s="1322">
        <v>46.499902434000006</v>
      </c>
      <c r="AV18" s="1322">
        <v>59.124586382099992</v>
      </c>
      <c r="AW18" s="1322">
        <v>68.215217988985685</v>
      </c>
      <c r="AX18" s="1322">
        <v>75.629352581999996</v>
      </c>
      <c r="AY18" s="1322">
        <v>89.736041879099957</v>
      </c>
      <c r="AZ18" s="1322">
        <v>86.457609775786594</v>
      </c>
      <c r="BA18" s="1322">
        <v>71.211340984783448</v>
      </c>
      <c r="BB18" s="1322">
        <v>84.15648569302202</v>
      </c>
      <c r="BC18" s="1322">
        <v>79.363502576100004</v>
      </c>
      <c r="BD18" s="1322">
        <v>75.188432895300011</v>
      </c>
      <c r="BE18" s="1322">
        <v>77.247482127300131</v>
      </c>
      <c r="BF18" s="334"/>
    </row>
    <row r="19" spans="21:58" ht="17.100000000000001" customHeight="1">
      <c r="U19" s="594"/>
      <c r="V19" s="460" t="str">
        <f>'リンク切公表時非表示（グラフの添え物）'!$W$106</f>
        <v>洗浄剤・溶剤</v>
      </c>
      <c r="X19" s="594"/>
      <c r="Y19" s="460" t="str">
        <f>'リンク切公表時非表示（グラフの添え物）'!$X$106</f>
        <v>Solvents / Cleaning agents</v>
      </c>
      <c r="Z19" s="14"/>
      <c r="AA19" s="1321">
        <v>4549.9385208708818</v>
      </c>
      <c r="AB19" s="1321">
        <v>5268.3498662715474</v>
      </c>
      <c r="AC19" s="1321">
        <v>5388.085090504992</v>
      </c>
      <c r="AD19" s="1321">
        <v>7782.789575173877</v>
      </c>
      <c r="AE19" s="1321">
        <v>9578.8179386755419</v>
      </c>
      <c r="AF19" s="1321">
        <v>12572.198544511648</v>
      </c>
      <c r="AG19" s="1321">
        <v>12249.339530097119</v>
      </c>
      <c r="AH19" s="1321">
        <v>12251.37705950668</v>
      </c>
      <c r="AI19" s="1321">
        <v>8790.9937642637251</v>
      </c>
      <c r="AJ19" s="1321">
        <v>5009.2550271640739</v>
      </c>
      <c r="AK19" s="1321">
        <v>3199.8497572023898</v>
      </c>
      <c r="AL19" s="1321">
        <v>3177.632953861073</v>
      </c>
      <c r="AM19" s="1321">
        <v>2552.0310004000135</v>
      </c>
      <c r="AN19" s="1321">
        <v>2313.9571521052962</v>
      </c>
      <c r="AO19" s="1321">
        <v>2496.2521577619618</v>
      </c>
      <c r="AP19" s="1321">
        <v>2814.5689959275555</v>
      </c>
      <c r="AQ19" s="1321">
        <v>2792.6567707804907</v>
      </c>
      <c r="AR19" s="1321">
        <v>2377.1678167157852</v>
      </c>
      <c r="AS19" s="1321">
        <v>1648.1451743999996</v>
      </c>
      <c r="AT19" s="1321">
        <v>1420.4247963283594</v>
      </c>
      <c r="AU19" s="1321">
        <v>1720.6851744000003</v>
      </c>
      <c r="AV19" s="1321">
        <v>1605.3651743999997</v>
      </c>
      <c r="AW19" s="1321">
        <v>1583.0451744</v>
      </c>
      <c r="AX19" s="1321">
        <v>1517.9451743999998</v>
      </c>
      <c r="AY19" s="1321">
        <v>1536.5451744</v>
      </c>
      <c r="AZ19" s="1321">
        <v>1517.0151744</v>
      </c>
      <c r="BA19" s="1321">
        <v>1464.9351850430055</v>
      </c>
      <c r="BB19" s="1321">
        <v>1483.8513887325805</v>
      </c>
      <c r="BC19" s="1321">
        <v>1505.1111822048706</v>
      </c>
      <c r="BD19" s="1321">
        <v>1558.3071758190674</v>
      </c>
      <c r="BE19" s="1321">
        <v>1456.5651708523314</v>
      </c>
      <c r="BF19" s="334"/>
    </row>
    <row r="20" spans="21:58" ht="17.100000000000001" customHeight="1">
      <c r="U20" s="594"/>
      <c r="V20" s="460" t="str">
        <f>'リンク切公表時非表示（グラフの添え物）'!$W$107</f>
        <v>PFCsの製造時の漏出</v>
      </c>
      <c r="X20" s="594"/>
      <c r="Y20" s="460" t="str">
        <f>'リンク切公表時非表示（グラフの添え物）'!$X$107</f>
        <v>Fugitive emissions from PFCs manufacturing</v>
      </c>
      <c r="Z20" s="14"/>
      <c r="AA20" s="1321">
        <v>330.91847619047621</v>
      </c>
      <c r="AB20" s="1321">
        <v>383.16876190476194</v>
      </c>
      <c r="AC20" s="1321">
        <v>391.87714285714287</v>
      </c>
      <c r="AD20" s="1321">
        <v>566.04476190476191</v>
      </c>
      <c r="AE20" s="1321">
        <v>696.67047619047628</v>
      </c>
      <c r="AF20" s="1321">
        <v>914.38</v>
      </c>
      <c r="AG20" s="1321">
        <v>1206.7599999999998</v>
      </c>
      <c r="AH20" s="1321">
        <v>1685.26</v>
      </c>
      <c r="AI20" s="1321">
        <v>1645.7600000000002</v>
      </c>
      <c r="AJ20" s="1321">
        <v>1569.921</v>
      </c>
      <c r="AK20" s="1321">
        <v>1661.28</v>
      </c>
      <c r="AL20" s="1321">
        <v>1329.9640000000002</v>
      </c>
      <c r="AM20" s="1321">
        <v>1257.3040000000001</v>
      </c>
      <c r="AN20" s="1321">
        <v>1211.5829999999999</v>
      </c>
      <c r="AO20" s="1321">
        <v>1086.037</v>
      </c>
      <c r="AP20" s="1321">
        <v>1040.597</v>
      </c>
      <c r="AQ20" s="1321">
        <v>1091.28648</v>
      </c>
      <c r="AR20" s="1321">
        <v>976.84460999999999</v>
      </c>
      <c r="AS20" s="1321">
        <v>648.96199999999999</v>
      </c>
      <c r="AT20" s="1321">
        <v>458.69399999999985</v>
      </c>
      <c r="AU20" s="1321">
        <v>248.41200000000001</v>
      </c>
      <c r="AV20" s="1321">
        <v>206.45000000000002</v>
      </c>
      <c r="AW20" s="1321">
        <v>147.62800000000001</v>
      </c>
      <c r="AX20" s="1321">
        <v>110.79899999999999</v>
      </c>
      <c r="AY20" s="1321">
        <v>107.37300000000002</v>
      </c>
      <c r="AZ20" s="1321">
        <v>114.58500000000001</v>
      </c>
      <c r="BA20" s="1322">
        <v>97.105001315251002</v>
      </c>
      <c r="BB20" s="1322">
        <v>81.101500715449447</v>
      </c>
      <c r="BC20" s="1322">
        <v>87.379999087974426</v>
      </c>
      <c r="BD20" s="1322">
        <v>64.132599920257917</v>
      </c>
      <c r="BE20" s="1322">
        <v>73.752299772724498</v>
      </c>
      <c r="BF20" s="334"/>
    </row>
    <row r="21" spans="21:58" ht="17.100000000000001" customHeight="1">
      <c r="U21" s="593"/>
      <c r="V21" s="460" t="str">
        <f>'リンク切公表時非表示（グラフの添え物）'!$W$108</f>
        <v>その他</v>
      </c>
      <c r="X21" s="594"/>
      <c r="Y21" s="460" t="str">
        <f>'リンク切公表時非表示（グラフの添え物）'!$X$108</f>
        <v>Other</v>
      </c>
      <c r="Z21" s="182"/>
      <c r="AA21" s="1319" t="s">
        <v>1345</v>
      </c>
      <c r="AB21" s="1319" t="s">
        <v>1345</v>
      </c>
      <c r="AC21" s="1319" t="s">
        <v>1345</v>
      </c>
      <c r="AD21" s="1319" t="s">
        <v>1345</v>
      </c>
      <c r="AE21" s="1319" t="s">
        <v>1345</v>
      </c>
      <c r="AF21" s="1319" t="s">
        <v>1345</v>
      </c>
      <c r="AG21" s="1319" t="s">
        <v>1345</v>
      </c>
      <c r="AH21" s="1319" t="s">
        <v>1345</v>
      </c>
      <c r="AI21" s="1319" t="s">
        <v>1345</v>
      </c>
      <c r="AJ21" s="1319" t="s">
        <v>1345</v>
      </c>
      <c r="AK21" s="1319" t="s">
        <v>1345</v>
      </c>
      <c r="AL21" s="1319" t="s">
        <v>1345</v>
      </c>
      <c r="AM21" s="1320">
        <v>3.914399345942874E-2</v>
      </c>
      <c r="AN21" s="1320">
        <v>9.7045125215709724E-2</v>
      </c>
      <c r="AO21" s="1320">
        <v>0.16906324307742576</v>
      </c>
      <c r="AP21" s="1320">
        <v>0.28886270200039665</v>
      </c>
      <c r="AQ21" s="1320">
        <v>0.63371883242693272</v>
      </c>
      <c r="AR21" s="1320">
        <v>1.3873828126652086</v>
      </c>
      <c r="AS21" s="1320">
        <v>2.3156910986809169</v>
      </c>
      <c r="AT21" s="1320">
        <v>3.1313910456993637</v>
      </c>
      <c r="AU21" s="1320">
        <v>4.3377887767085701</v>
      </c>
      <c r="AV21" s="1320">
        <v>5.9351216627646517</v>
      </c>
      <c r="AW21" s="1319" t="s">
        <v>1345</v>
      </c>
      <c r="AX21" s="1320">
        <v>10.361025748108249</v>
      </c>
      <c r="AY21" s="1320">
        <v>9.0012734043159206</v>
      </c>
      <c r="AZ21" s="1320">
        <v>7.8245525861269023</v>
      </c>
      <c r="BA21" s="1320">
        <v>20.80725978693663</v>
      </c>
      <c r="BB21" s="1320">
        <v>19.527749594744357</v>
      </c>
      <c r="BC21" s="1320">
        <v>39.270416112786208</v>
      </c>
      <c r="BD21" s="1320">
        <v>48.516021068235091</v>
      </c>
      <c r="BE21" s="1320">
        <v>56.468718043501021</v>
      </c>
      <c r="BF21" s="334"/>
    </row>
    <row r="22" spans="21:58" ht="17.100000000000001" customHeight="1">
      <c r="U22" s="595"/>
      <c r="V22" s="460" t="str">
        <f>'リンク切公表時非表示（グラフの添え物）'!$W$109</f>
        <v>アルミニウム精錬</v>
      </c>
      <c r="X22" s="1007"/>
      <c r="Y22" s="460" t="str">
        <f>'リンク切公表時非表示（グラフの添え物）'!$X$109</f>
        <v>Aluminum Production</v>
      </c>
      <c r="Z22" s="11"/>
      <c r="AA22" s="1319">
        <v>203.66146500777003</v>
      </c>
      <c r="AB22" s="1319">
        <v>170.92034620505461</v>
      </c>
      <c r="AC22" s="1319">
        <v>114.5640534246054</v>
      </c>
      <c r="AD22" s="1319">
        <v>105.5217232773396</v>
      </c>
      <c r="AE22" s="1319">
        <v>105.27685172117191</v>
      </c>
      <c r="AF22" s="1319">
        <v>170.5858317406782</v>
      </c>
      <c r="AG22" s="1320">
        <v>161.15085137936398</v>
      </c>
      <c r="AH22" s="1320">
        <v>145.38527936832901</v>
      </c>
      <c r="AI22" s="1320">
        <v>120.83703548598001</v>
      </c>
      <c r="AJ22" s="1320">
        <v>71.238566018531998</v>
      </c>
      <c r="AK22" s="1320">
        <v>43.505080905000007</v>
      </c>
      <c r="AL22" s="1320">
        <v>37.70061940458001</v>
      </c>
      <c r="AM22" s="1320">
        <v>35.965308857940016</v>
      </c>
      <c r="AN22" s="1320">
        <v>36.491743563422396</v>
      </c>
      <c r="AO22" s="1320">
        <v>35.806597704979204</v>
      </c>
      <c r="AP22" s="1320">
        <v>35.843163412814995</v>
      </c>
      <c r="AQ22" s="1320">
        <v>35.936365025880001</v>
      </c>
      <c r="AR22" s="1320">
        <v>35.618351199287993</v>
      </c>
      <c r="AS22" s="1320">
        <v>35.564465645280002</v>
      </c>
      <c r="AT22" s="1320">
        <v>26.722770895919997</v>
      </c>
      <c r="AU22" s="1320">
        <v>25.164553721735999</v>
      </c>
      <c r="AV22" s="1320">
        <v>25.11310527686928</v>
      </c>
      <c r="AW22" s="1320">
        <v>21.856826549967746</v>
      </c>
      <c r="AX22" s="1320">
        <v>15.80217784992</v>
      </c>
      <c r="AY22" s="1320">
        <v>3.1497222290688001</v>
      </c>
      <c r="AZ22" s="1319" t="s">
        <v>1345</v>
      </c>
      <c r="BA22" s="1319" t="s">
        <v>1345</v>
      </c>
      <c r="BB22" s="1319" t="s">
        <v>1345</v>
      </c>
      <c r="BC22" s="1319" t="s">
        <v>1345</v>
      </c>
      <c r="BD22" s="1319" t="s">
        <v>1345</v>
      </c>
      <c r="BE22" s="1319" t="s">
        <v>1345</v>
      </c>
      <c r="BF22" s="334"/>
    </row>
    <row r="23" spans="21:58" ht="17.100000000000001" customHeight="1">
      <c r="U23" s="596" t="s">
        <v>614</v>
      </c>
      <c r="V23" s="597"/>
      <c r="X23" s="596" t="s">
        <v>614</v>
      </c>
      <c r="Y23" s="597"/>
      <c r="Z23" s="110"/>
      <c r="AA23" s="110">
        <f>SUM(AA24:AA29)</f>
        <v>12850.069876123966</v>
      </c>
      <c r="AB23" s="110">
        <f t="shared" ref="AB23:BB23" si="2">SUM(AB24:AB29)</f>
        <v>14206.042348977287</v>
      </c>
      <c r="AC23" s="110">
        <f t="shared" si="2"/>
        <v>15635.824676234235</v>
      </c>
      <c r="AD23" s="110">
        <f t="shared" si="2"/>
        <v>15701.970570462505</v>
      </c>
      <c r="AE23" s="110">
        <f t="shared" si="2"/>
        <v>15019.955788766003</v>
      </c>
      <c r="AF23" s="110">
        <f t="shared" si="2"/>
        <v>16447.524694550535</v>
      </c>
      <c r="AG23" s="110">
        <f t="shared" si="2"/>
        <v>17022.187764473412</v>
      </c>
      <c r="AH23" s="110">
        <f t="shared" si="2"/>
        <v>14510.540478356032</v>
      </c>
      <c r="AI23" s="110">
        <f t="shared" si="2"/>
        <v>13224.101247799888</v>
      </c>
      <c r="AJ23" s="110">
        <f t="shared" si="2"/>
        <v>9176.6166900014632</v>
      </c>
      <c r="AK23" s="110">
        <f t="shared" si="2"/>
        <v>7031.3589307549009</v>
      </c>
      <c r="AL23" s="110">
        <f t="shared" si="2"/>
        <v>6066.0167800018462</v>
      </c>
      <c r="AM23" s="110">
        <f t="shared" si="2"/>
        <v>5735.4807991064208</v>
      </c>
      <c r="AN23" s="110">
        <f t="shared" si="2"/>
        <v>5406.3108216924829</v>
      </c>
      <c r="AO23" s="110">
        <f t="shared" si="2"/>
        <v>5258.7023289238077</v>
      </c>
      <c r="AP23" s="110">
        <f t="shared" si="2"/>
        <v>5027.3514352714537</v>
      </c>
      <c r="AQ23" s="110">
        <f t="shared" si="2"/>
        <v>5202.3880798331502</v>
      </c>
      <c r="AR23" s="110">
        <f t="shared" si="2"/>
        <v>4708.0421318945437</v>
      </c>
      <c r="AS23" s="110">
        <f t="shared" si="2"/>
        <v>4150.8999868307092</v>
      </c>
      <c r="AT23" s="110">
        <f t="shared" si="2"/>
        <v>2419.7509350141631</v>
      </c>
      <c r="AU23" s="110">
        <f t="shared" si="2"/>
        <v>2398.1357722873777</v>
      </c>
      <c r="AV23" s="110">
        <f t="shared" si="2"/>
        <v>2222.1429593816019</v>
      </c>
      <c r="AW23" s="110">
        <f t="shared" si="2"/>
        <v>2207.2726992822631</v>
      </c>
      <c r="AX23" s="110">
        <f t="shared" si="2"/>
        <v>2075.2507946442693</v>
      </c>
      <c r="AY23" s="110">
        <f t="shared" si="2"/>
        <v>2038.8590558698668</v>
      </c>
      <c r="AZ23" s="110">
        <f t="shared" si="2"/>
        <v>2075.1053198261807</v>
      </c>
      <c r="BA23" s="110">
        <f t="shared" si="2"/>
        <v>2158.2652390468079</v>
      </c>
      <c r="BB23" s="110">
        <f t="shared" si="2"/>
        <v>2070.7538690302222</v>
      </c>
      <c r="BC23" s="110">
        <f>SUM(BC24:BC29)</f>
        <v>2054.9448652505753</v>
      </c>
      <c r="BD23" s="110">
        <f>SUM(BD24:BD29)</f>
        <v>2001.028795139629</v>
      </c>
      <c r="BE23" s="110">
        <f>SUM(BE24:BE29)</f>
        <v>2028.314655861936</v>
      </c>
      <c r="BF23" s="334"/>
    </row>
    <row r="24" spans="21:58" ht="17.100000000000001" customHeight="1">
      <c r="U24" s="598"/>
      <c r="V24" s="460" t="str">
        <f>'リンク切公表時非表示（グラフの添え物）'!$W$113</f>
        <v>粒子加速器等</v>
      </c>
      <c r="X24" s="596"/>
      <c r="Y24" s="460" t="str">
        <f>'リンク切公表時非表示（グラフの添え物）'!$X$113</f>
        <v>Accelerators</v>
      </c>
      <c r="Z24" s="11"/>
      <c r="AA24" s="1319">
        <v>701.5724160000002</v>
      </c>
      <c r="AB24" s="1319">
        <v>665.65603200000021</v>
      </c>
      <c r="AC24" s="1319">
        <v>702.86015999999995</v>
      </c>
      <c r="AD24" s="1319">
        <v>763.63492800000006</v>
      </c>
      <c r="AE24" s="1319">
        <v>790.83441600000015</v>
      </c>
      <c r="AF24" s="1319">
        <v>801.58324800000003</v>
      </c>
      <c r="AG24" s="1319">
        <v>817.92355199999997</v>
      </c>
      <c r="AH24" s="1319">
        <v>821.54510400000004</v>
      </c>
      <c r="AI24" s="1319">
        <v>825.73847999999998</v>
      </c>
      <c r="AJ24" s="1319">
        <v>824.87917610958914</v>
      </c>
      <c r="AK24" s="1319">
        <v>814.51358400000015</v>
      </c>
      <c r="AL24" s="1319">
        <v>807.92803200000003</v>
      </c>
      <c r="AM24" s="1319">
        <v>829.26153600000009</v>
      </c>
      <c r="AN24" s="1319">
        <v>806.95128</v>
      </c>
      <c r="AO24" s="1319">
        <v>852.16003200000011</v>
      </c>
      <c r="AP24" s="1319">
        <v>841.67890786516853</v>
      </c>
      <c r="AQ24" s="1319">
        <v>855.31721447432597</v>
      </c>
      <c r="AR24" s="1319">
        <v>849.12278521283258</v>
      </c>
      <c r="AS24" s="1319">
        <v>846.88908630855121</v>
      </c>
      <c r="AT24" s="1319">
        <v>837.73267205724073</v>
      </c>
      <c r="AU24" s="1319">
        <v>799.27629423179667</v>
      </c>
      <c r="AV24" s="1319">
        <v>806.49875874832549</v>
      </c>
      <c r="AW24" s="1319">
        <v>827.26198776202386</v>
      </c>
      <c r="AX24" s="1319">
        <v>828.8009724901076</v>
      </c>
      <c r="AY24" s="1319">
        <v>827.36807284863596</v>
      </c>
      <c r="AZ24" s="1319">
        <v>809.34290490047817</v>
      </c>
      <c r="BA24" s="1319">
        <v>789.34426113567554</v>
      </c>
      <c r="BB24" s="1319">
        <v>801.26095422805759</v>
      </c>
      <c r="BC24" s="1319">
        <v>814.70103615572577</v>
      </c>
      <c r="BD24" s="1319">
        <v>816.39229018742799</v>
      </c>
      <c r="BE24" s="1319">
        <v>784.38990016029231</v>
      </c>
      <c r="BF24" s="334"/>
    </row>
    <row r="25" spans="21:58" ht="17.100000000000001" customHeight="1">
      <c r="U25" s="598"/>
      <c r="V25" s="460" t="str">
        <f>'リンク切公表時非表示（グラフの添え物）'!$W$114</f>
        <v>電気絶縁ガス使用機器</v>
      </c>
      <c r="X25" s="596"/>
      <c r="Y25" s="460" t="str">
        <f>'リンク切公表時非表示（グラフの添え物）'!$X$114</f>
        <v>Electrical Equipment</v>
      </c>
      <c r="Z25" s="11"/>
      <c r="AA25" s="1319">
        <v>8112.4679999999998</v>
      </c>
      <c r="AB25" s="1319">
        <v>9066.8760000000002</v>
      </c>
      <c r="AC25" s="1319">
        <v>10021.284000000001</v>
      </c>
      <c r="AD25" s="1319">
        <v>10021.284000000001</v>
      </c>
      <c r="AE25" s="1319">
        <v>9544.0800000000017</v>
      </c>
      <c r="AF25" s="1319">
        <v>10498.487999999999</v>
      </c>
      <c r="AG25" s="1319">
        <v>11235.839999999998</v>
      </c>
      <c r="AH25" s="1319">
        <v>9978.6479999999992</v>
      </c>
      <c r="AI25" s="1319">
        <v>8822.4600000000009</v>
      </c>
      <c r="AJ25" s="1319">
        <v>4857.0382092050213</v>
      </c>
      <c r="AK25" s="1319">
        <v>2909.6902092050195</v>
      </c>
      <c r="AL25" s="1319">
        <v>2123.5204518828459</v>
      </c>
      <c r="AM25" s="1319">
        <v>1617.1801506276149</v>
      </c>
      <c r="AN25" s="1319">
        <v>1379.8712635983259</v>
      </c>
      <c r="AO25" s="1319">
        <v>1178.9975397489557</v>
      </c>
      <c r="AP25" s="1319">
        <v>899.41802510460252</v>
      </c>
      <c r="AQ25" s="1319">
        <v>966.94103598326433</v>
      </c>
      <c r="AR25" s="1319">
        <v>879.95309748953923</v>
      </c>
      <c r="AS25" s="1319">
        <v>828.10744769874634</v>
      </c>
      <c r="AT25" s="1319">
        <v>711.14535564853531</v>
      </c>
      <c r="AU25" s="1319">
        <v>622.22535564853592</v>
      </c>
      <c r="AV25" s="1319">
        <v>706.58535564853537</v>
      </c>
      <c r="AW25" s="1319">
        <v>718.89735564853618</v>
      </c>
      <c r="AX25" s="1319">
        <v>642.74535564853568</v>
      </c>
      <c r="AY25" s="1319">
        <v>601.70535564853571</v>
      </c>
      <c r="AZ25" s="1319">
        <v>610.0957556485364</v>
      </c>
      <c r="BA25" s="1319">
        <v>655.37655564853571</v>
      </c>
      <c r="BB25" s="1319">
        <v>619.9453556485355</v>
      </c>
      <c r="BC25" s="1319">
        <v>572.06535564853561</v>
      </c>
      <c r="BD25" s="1319">
        <v>572.74935564853513</v>
      </c>
      <c r="BE25" s="1319">
        <v>571.29015564853557</v>
      </c>
      <c r="BF25" s="334"/>
    </row>
    <row r="26" spans="21:58" ht="17.100000000000001" customHeight="1">
      <c r="U26" s="598"/>
      <c r="V26" s="460" t="str">
        <f>'リンク切公表時非表示（グラフの添え物）'!$W$115</f>
        <v>マグネシウム鋳造</v>
      </c>
      <c r="X26" s="596"/>
      <c r="Y26" s="460" t="str">
        <f>'リンク切公表時非表示（グラフの添え物）'!$X$115</f>
        <v>Magnesium Foundries</v>
      </c>
      <c r="Z26" s="14"/>
      <c r="AA26" s="1321">
        <v>146.54270597127743</v>
      </c>
      <c r="AB26" s="1321">
        <v>126.43688586545731</v>
      </c>
      <c r="AC26" s="1321">
        <v>107.02040816326532</v>
      </c>
      <c r="AD26" s="1321">
        <v>112.39153439153439</v>
      </c>
      <c r="AE26" s="1321">
        <v>109.17460317460318</v>
      </c>
      <c r="AF26" s="1321">
        <v>114</v>
      </c>
      <c r="AG26" s="1321">
        <v>136.80000000000001</v>
      </c>
      <c r="AH26" s="1321">
        <v>182.4</v>
      </c>
      <c r="AI26" s="1321">
        <v>387.6</v>
      </c>
      <c r="AJ26" s="1321">
        <v>615.6</v>
      </c>
      <c r="AK26" s="1321">
        <v>980.4</v>
      </c>
      <c r="AL26" s="1321">
        <v>1094.4000000000001</v>
      </c>
      <c r="AM26" s="1321">
        <v>1071.5999999999999</v>
      </c>
      <c r="AN26" s="1321">
        <v>1073.7246928870293</v>
      </c>
      <c r="AO26" s="1321">
        <v>1059.8861422594143</v>
      </c>
      <c r="AP26" s="1321">
        <v>1104.0456401673639</v>
      </c>
      <c r="AQ26" s="1321">
        <v>1040.8667447698745</v>
      </c>
      <c r="AR26" s="1321">
        <v>1039.2049205020921</v>
      </c>
      <c r="AS26" s="1321">
        <v>622.44000000000005</v>
      </c>
      <c r="AT26" s="1321">
        <v>228</v>
      </c>
      <c r="AU26" s="1321">
        <v>293.73239999999998</v>
      </c>
      <c r="AV26" s="1321">
        <v>182.4</v>
      </c>
      <c r="AW26" s="1321">
        <v>182.4</v>
      </c>
      <c r="AX26" s="1321">
        <v>159.6</v>
      </c>
      <c r="AY26" s="1321">
        <v>182.4</v>
      </c>
      <c r="AZ26" s="1321">
        <v>228</v>
      </c>
      <c r="BA26" s="1321">
        <v>314.64</v>
      </c>
      <c r="BB26" s="1321">
        <v>246.24000000000004</v>
      </c>
      <c r="BC26" s="1321">
        <v>273.60000000000002</v>
      </c>
      <c r="BD26" s="1321">
        <v>250.8</v>
      </c>
      <c r="BE26" s="1321">
        <v>296.39999999999998</v>
      </c>
      <c r="BF26" s="334"/>
    </row>
    <row r="27" spans="21:58" ht="17.100000000000001" customHeight="1">
      <c r="U27" s="598"/>
      <c r="V27" s="460" t="str">
        <f>'リンク切公表時非表示（グラフの添え物）'!$W$116</f>
        <v>半導体製造</v>
      </c>
      <c r="X27" s="596"/>
      <c r="Y27" s="460" t="str">
        <f>'リンク切公表時非表示（グラフの添え物）'!$X$116</f>
        <v>Semiconductor Manufacturing</v>
      </c>
      <c r="Z27" s="14"/>
      <c r="AA27" s="1321">
        <v>309.08672287996046</v>
      </c>
      <c r="AB27" s="1321">
        <v>345.44986674819108</v>
      </c>
      <c r="AC27" s="1321">
        <v>381.81301061642176</v>
      </c>
      <c r="AD27" s="1321">
        <v>381.81301061642176</v>
      </c>
      <c r="AE27" s="1321">
        <v>363.63143868230645</v>
      </c>
      <c r="AF27" s="1321">
        <v>399.99458255053707</v>
      </c>
      <c r="AG27" s="1321">
        <v>429.41845247341388</v>
      </c>
      <c r="AH27" s="1321">
        <v>529.88919035603283</v>
      </c>
      <c r="AI27" s="1321">
        <v>533.46666379988676</v>
      </c>
      <c r="AJ27" s="1321">
        <v>551.67430148685253</v>
      </c>
      <c r="AK27" s="1321">
        <v>628.71282554988102</v>
      </c>
      <c r="AL27" s="1321">
        <v>463.75076011900035</v>
      </c>
      <c r="AM27" s="1321">
        <v>493.96513327880575</v>
      </c>
      <c r="AN27" s="1321">
        <v>516.44690280712837</v>
      </c>
      <c r="AO27" s="1321">
        <v>587.95071971543689</v>
      </c>
      <c r="AP27" s="1321">
        <v>540.20721733431947</v>
      </c>
      <c r="AQ27" s="1321">
        <v>463.35255030968517</v>
      </c>
      <c r="AR27" s="1321">
        <v>430.60346807507943</v>
      </c>
      <c r="AS27" s="1321">
        <v>328.61800191316979</v>
      </c>
      <c r="AT27" s="1321">
        <v>210.92295218847789</v>
      </c>
      <c r="AU27" s="1321">
        <v>224.78611040704504</v>
      </c>
      <c r="AV27" s="1321">
        <v>196.49758447274104</v>
      </c>
      <c r="AW27" s="1321">
        <v>183.54560330370327</v>
      </c>
      <c r="AX27" s="1321">
        <v>181.46430338562618</v>
      </c>
      <c r="AY27" s="1321">
        <v>174.75512481269493</v>
      </c>
      <c r="AZ27" s="1321">
        <v>183.9720882131663</v>
      </c>
      <c r="BA27" s="1321">
        <v>192.14661087866108</v>
      </c>
      <c r="BB27" s="1321">
        <v>199.94661087866109</v>
      </c>
      <c r="BC27" s="1321">
        <v>182.11201321872505</v>
      </c>
      <c r="BD27" s="1321">
        <v>173.78444552715186</v>
      </c>
      <c r="BE27" s="1321">
        <v>185.42508395751696</v>
      </c>
      <c r="BF27" s="334"/>
    </row>
    <row r="28" spans="21:58" ht="17.100000000000001" customHeight="1">
      <c r="U28" s="598"/>
      <c r="V28" s="460" t="str">
        <f>'リンク切公表時非表示（グラフの添え物）'!$W$117</f>
        <v>液晶製造</v>
      </c>
      <c r="X28" s="598"/>
      <c r="Y28" s="460" t="str">
        <f>'リンク切公表時非表示（グラフの添え物）'!$X$117</f>
        <v>Liquid Crystals</v>
      </c>
      <c r="Z28" s="14"/>
      <c r="AA28" s="1321">
        <v>109.61821309090909</v>
      </c>
      <c r="AB28" s="1321">
        <v>122.51447345454545</v>
      </c>
      <c r="AC28" s="1321">
        <v>135.41073381818182</v>
      </c>
      <c r="AD28" s="1321">
        <v>135.41073381818182</v>
      </c>
      <c r="AE28" s="1321">
        <v>128.96260363636364</v>
      </c>
      <c r="AF28" s="1321">
        <v>141.85886400000001</v>
      </c>
      <c r="AG28" s="1321">
        <v>412.20576</v>
      </c>
      <c r="AH28" s="1321">
        <v>535.65818400000001</v>
      </c>
      <c r="AI28" s="1321">
        <v>648.43610399999989</v>
      </c>
      <c r="AJ28" s="1321">
        <v>868.22500319999983</v>
      </c>
      <c r="AK28" s="1321">
        <v>877.24231200000008</v>
      </c>
      <c r="AL28" s="1321">
        <v>824.01753599999984</v>
      </c>
      <c r="AM28" s="1321">
        <v>902.67397919999996</v>
      </c>
      <c r="AN28" s="1321">
        <v>854.11668239999983</v>
      </c>
      <c r="AO28" s="1321">
        <v>850.10789520000003</v>
      </c>
      <c r="AP28" s="1321">
        <v>711.7616448</v>
      </c>
      <c r="AQ28" s="1321">
        <v>572.43453429599992</v>
      </c>
      <c r="AR28" s="1321">
        <v>365.50986061500015</v>
      </c>
      <c r="AS28" s="1321">
        <v>295.92545091024112</v>
      </c>
      <c r="AT28" s="1321">
        <v>199.38995511990908</v>
      </c>
      <c r="AU28" s="1321">
        <v>268.87561199999993</v>
      </c>
      <c r="AV28" s="1321">
        <v>197.92126051200003</v>
      </c>
      <c r="AW28" s="1321">
        <v>172.04775256799999</v>
      </c>
      <c r="AX28" s="1321">
        <v>169.84416311999996</v>
      </c>
      <c r="AY28" s="1321">
        <v>191.07050255999999</v>
      </c>
      <c r="AZ28" s="1321">
        <v>191.25457106400009</v>
      </c>
      <c r="BA28" s="1321">
        <v>156.59781138393578</v>
      </c>
      <c r="BB28" s="1321">
        <v>162.66294903600007</v>
      </c>
      <c r="BC28" s="1321">
        <v>166.91206032000014</v>
      </c>
      <c r="BD28" s="1321">
        <v>147.151903608</v>
      </c>
      <c r="BE28" s="1321">
        <v>138.77991597600032</v>
      </c>
      <c r="BF28" s="334"/>
    </row>
    <row r="29" spans="21:58" ht="17.100000000000001" customHeight="1">
      <c r="U29" s="599"/>
      <c r="V29" s="460" t="str">
        <f>'リンク切公表時非表示（グラフの添え物）'!$W$118</f>
        <v>SF6 製造時の漏出</v>
      </c>
      <c r="X29" s="599"/>
      <c r="Y29" s="460" t="str">
        <f>'リンク切公表時非表示（グラフの添え物）'!$X$118</f>
        <v>Fugitive emissions from SF6 manufacturing</v>
      </c>
      <c r="Z29" s="11"/>
      <c r="AA29" s="1319">
        <v>3470.7818181818179</v>
      </c>
      <c r="AB29" s="1319">
        <v>3879.1090909090917</v>
      </c>
      <c r="AC29" s="1319">
        <v>4287.4363636363641</v>
      </c>
      <c r="AD29" s="1319">
        <v>4287.4363636363641</v>
      </c>
      <c r="AE29" s="1319">
        <v>4083.2727272727275</v>
      </c>
      <c r="AF29" s="1319">
        <v>4491.6000000000004</v>
      </c>
      <c r="AG29" s="1319">
        <v>3990</v>
      </c>
      <c r="AH29" s="1319">
        <v>2462.4</v>
      </c>
      <c r="AI29" s="1319">
        <v>2006.4</v>
      </c>
      <c r="AJ29" s="1319">
        <v>1459.2</v>
      </c>
      <c r="AK29" s="1319">
        <v>820.8</v>
      </c>
      <c r="AL29" s="1319">
        <v>752.4</v>
      </c>
      <c r="AM29" s="1319">
        <v>820.8</v>
      </c>
      <c r="AN29" s="1319">
        <v>775.2</v>
      </c>
      <c r="AO29" s="1319">
        <v>729.6</v>
      </c>
      <c r="AP29" s="1319">
        <v>930.2399999999999</v>
      </c>
      <c r="AQ29" s="1319">
        <v>1303.4760000000001</v>
      </c>
      <c r="AR29" s="1319">
        <v>1143.6479999999999</v>
      </c>
      <c r="AS29" s="1319">
        <v>1228.92</v>
      </c>
      <c r="AT29" s="1319">
        <v>232.55999999999997</v>
      </c>
      <c r="AU29" s="1319">
        <v>189.24000000000004</v>
      </c>
      <c r="AV29" s="1319">
        <v>132.24</v>
      </c>
      <c r="AW29" s="1319">
        <v>123.12000000000002</v>
      </c>
      <c r="AX29" s="1320">
        <v>92.796000000000006</v>
      </c>
      <c r="AY29" s="1320">
        <v>61.560000000000009</v>
      </c>
      <c r="AZ29" s="1320">
        <v>52.439999999999991</v>
      </c>
      <c r="BA29" s="1320">
        <v>50.160000000000011</v>
      </c>
      <c r="BB29" s="1320">
        <v>40.697999238967896</v>
      </c>
      <c r="BC29" s="1320">
        <v>45.554399907588959</v>
      </c>
      <c r="BD29" s="1320">
        <v>40.150800168514252</v>
      </c>
      <c r="BE29" s="1320">
        <v>52.029600119590761</v>
      </c>
      <c r="BF29" s="334"/>
    </row>
    <row r="30" spans="21:58" ht="17.100000000000001" customHeight="1">
      <c r="U30" s="532" t="s">
        <v>616</v>
      </c>
      <c r="V30" s="600"/>
      <c r="X30" s="532" t="s">
        <v>616</v>
      </c>
      <c r="Y30" s="600"/>
      <c r="Z30" s="207"/>
      <c r="AA30" s="200">
        <f>SUM(AA31:AA33)</f>
        <v>32.609853866894952</v>
      </c>
      <c r="AB30" s="198">
        <f>SUM(AB31:AB33)</f>
        <v>32.609853866894952</v>
      </c>
      <c r="AC30" s="198">
        <f>SUM(AC31:AC33)</f>
        <v>32.609853866894952</v>
      </c>
      <c r="AD30" s="198">
        <f t="shared" ref="AD30:BA30" si="3">SUM(AD31:AD33)</f>
        <v>43.479805155859943</v>
      </c>
      <c r="AE30" s="198">
        <f t="shared" si="3"/>
        <v>76.089659022754901</v>
      </c>
      <c r="AF30" s="198">
        <f t="shared" si="3"/>
        <v>201.09409884585213</v>
      </c>
      <c r="AG30" s="198">
        <f t="shared" si="3"/>
        <v>192.55413105106322</v>
      </c>
      <c r="AH30" s="198">
        <f t="shared" si="3"/>
        <v>171.05935042516234</v>
      </c>
      <c r="AI30" s="198">
        <f t="shared" si="3"/>
        <v>188.13466808746665</v>
      </c>
      <c r="AJ30" s="198">
        <f t="shared" si="3"/>
        <v>315.26917107369837</v>
      </c>
      <c r="AK30" s="198">
        <f t="shared" si="3"/>
        <v>285.77261607893388</v>
      </c>
      <c r="AL30" s="198">
        <f t="shared" si="3"/>
        <v>294.81291048766207</v>
      </c>
      <c r="AM30" s="198">
        <f t="shared" si="3"/>
        <v>371.48283306236584</v>
      </c>
      <c r="AN30" s="198">
        <f t="shared" si="3"/>
        <v>416.09627155908129</v>
      </c>
      <c r="AO30" s="198">
        <f t="shared" si="3"/>
        <v>486.03833940564016</v>
      </c>
      <c r="AP30" s="198">
        <f t="shared" si="3"/>
        <v>1471.7527115608</v>
      </c>
      <c r="AQ30" s="198">
        <f t="shared" si="3"/>
        <v>1401.3137439505406</v>
      </c>
      <c r="AR30" s="198">
        <f t="shared" si="3"/>
        <v>1586.79745628361</v>
      </c>
      <c r="AS30" s="198">
        <f t="shared" si="3"/>
        <v>1481.039653866997</v>
      </c>
      <c r="AT30" s="198">
        <f t="shared" si="3"/>
        <v>1354.1553975192694</v>
      </c>
      <c r="AU30" s="198">
        <f t="shared" si="3"/>
        <v>1539.7414715489335</v>
      </c>
      <c r="AV30" s="198">
        <f t="shared" si="3"/>
        <v>1800.37996890664</v>
      </c>
      <c r="AW30" s="198">
        <f t="shared" si="3"/>
        <v>1511.8522493828877</v>
      </c>
      <c r="AX30" s="198">
        <f t="shared" si="3"/>
        <v>1617.2373656739449</v>
      </c>
      <c r="AY30" s="198">
        <f t="shared" si="3"/>
        <v>1122.8673385696302</v>
      </c>
      <c r="AZ30" s="198">
        <f t="shared" si="3"/>
        <v>571.03108219650824</v>
      </c>
      <c r="BA30" s="198">
        <f t="shared" si="3"/>
        <v>634.43528411853686</v>
      </c>
      <c r="BB30" s="198">
        <f>SUM(BB31:BB33)</f>
        <v>449.77529760978155</v>
      </c>
      <c r="BC30" s="198">
        <f>SUM(BC31:BC33)</f>
        <v>282.49689981167955</v>
      </c>
      <c r="BD30" s="198">
        <f>SUM(BD31:BD33)</f>
        <v>261.47267993635819</v>
      </c>
      <c r="BE30" s="198">
        <f>SUM(BE31:BE33)</f>
        <v>288.82556827642361</v>
      </c>
      <c r="BF30" s="334"/>
    </row>
    <row r="31" spans="21:58" ht="17.100000000000001" customHeight="1">
      <c r="U31" s="532"/>
      <c r="V31" s="565" t="str">
        <f>'リンク切公表時非表示（グラフの添え物）'!$W$122</f>
        <v>半導体製造</v>
      </c>
      <c r="X31" s="532"/>
      <c r="Y31" s="565" t="str">
        <f>'リンク切公表時非表示（グラフの添え物）'!$X$122</f>
        <v>Semiconductor Manufacturing</v>
      </c>
      <c r="Z31" s="319"/>
      <c r="AA31" s="1320">
        <v>27.288840724840902</v>
      </c>
      <c r="AB31" s="1320">
        <v>27.288840724840902</v>
      </c>
      <c r="AC31" s="1320">
        <v>27.288840724840902</v>
      </c>
      <c r="AD31" s="1320">
        <v>36.385120966454537</v>
      </c>
      <c r="AE31" s="1320">
        <v>63.673961691295439</v>
      </c>
      <c r="AF31" s="1319">
        <v>168.28118446985215</v>
      </c>
      <c r="AG31" s="1319">
        <v>168.94687182126322</v>
      </c>
      <c r="AH31" s="1319">
        <v>124.28927462496232</v>
      </c>
      <c r="AI31" s="1319">
        <v>118.69780575146663</v>
      </c>
      <c r="AJ31" s="1319">
        <v>211.58263805349833</v>
      </c>
      <c r="AK31" s="1319">
        <v>99.55017386893384</v>
      </c>
      <c r="AL31" s="1319">
        <v>117.22935642846208</v>
      </c>
      <c r="AM31" s="1319">
        <v>166.52600766236583</v>
      </c>
      <c r="AN31" s="1319">
        <v>130.33130915908129</v>
      </c>
      <c r="AO31" s="1319">
        <v>181.53149160564004</v>
      </c>
      <c r="AP31" s="1319">
        <v>161.03926756079997</v>
      </c>
      <c r="AQ31" s="1319">
        <v>193.15992933054008</v>
      </c>
      <c r="AR31" s="1319">
        <v>245.16117660003863</v>
      </c>
      <c r="AS31" s="1319">
        <v>227.29132105209004</v>
      </c>
      <c r="AT31" s="1319">
        <v>182.13178385376023</v>
      </c>
      <c r="AU31" s="1319">
        <v>190.69287786193343</v>
      </c>
      <c r="AV31" s="1319">
        <v>174.82296773663998</v>
      </c>
      <c r="AW31" s="1319">
        <v>177.03201767288814</v>
      </c>
      <c r="AX31" s="1319">
        <v>109.77620623594511</v>
      </c>
      <c r="AY31" s="1319">
        <v>132.00954704763009</v>
      </c>
      <c r="AZ31" s="1319">
        <v>144.65359425170817</v>
      </c>
      <c r="BA31" s="1319">
        <v>183.10202622525753</v>
      </c>
      <c r="BB31" s="1319">
        <v>193.74117577693394</v>
      </c>
      <c r="BC31" s="1319">
        <v>203.39843725924351</v>
      </c>
      <c r="BD31" s="1319">
        <v>223.52575424064213</v>
      </c>
      <c r="BE31" s="1319">
        <v>254.72946354031961</v>
      </c>
      <c r="BF31" s="334"/>
    </row>
    <row r="32" spans="21:58" ht="17.100000000000001" customHeight="1">
      <c r="U32" s="532"/>
      <c r="V32" s="565" t="str">
        <f>'リンク切公表時非表示（グラフの添え物）'!$W$123</f>
        <v>NF3の製造時の漏出</v>
      </c>
      <c r="X32" s="532"/>
      <c r="Y32" s="565" t="str">
        <f>'リンク切公表時非表示（グラフの添え物）'!$X$123</f>
        <v>Fugitive emissions from NF3 manufacturing</v>
      </c>
      <c r="Z32" s="319"/>
      <c r="AA32" s="1320">
        <v>2.7891891891891891</v>
      </c>
      <c r="AB32" s="1320">
        <v>2.7891891891891891</v>
      </c>
      <c r="AC32" s="1320">
        <v>2.7891891891891891</v>
      </c>
      <c r="AD32" s="1320">
        <v>3.7189189189189191</v>
      </c>
      <c r="AE32" s="1320">
        <v>6.5081081081081082</v>
      </c>
      <c r="AF32" s="1320">
        <v>17.2</v>
      </c>
      <c r="AG32" s="1320">
        <v>17.2</v>
      </c>
      <c r="AH32" s="1320">
        <v>17.2</v>
      </c>
      <c r="AI32" s="1320">
        <v>34.4</v>
      </c>
      <c r="AJ32" s="1320">
        <v>51.6</v>
      </c>
      <c r="AK32" s="1319">
        <v>120.4</v>
      </c>
      <c r="AL32" s="1319">
        <v>120.4</v>
      </c>
      <c r="AM32" s="1319">
        <v>154.80000000000001</v>
      </c>
      <c r="AN32" s="1319">
        <v>137.6</v>
      </c>
      <c r="AO32" s="1319">
        <v>139.32</v>
      </c>
      <c r="AP32" s="1319">
        <v>1240.1199999999999</v>
      </c>
      <c r="AQ32" s="1319">
        <v>1123.1600000000003</v>
      </c>
      <c r="AR32" s="1319">
        <v>1228.0799999999997</v>
      </c>
      <c r="AS32" s="1319">
        <v>1222.92</v>
      </c>
      <c r="AT32" s="1319">
        <v>1148.9600000000003</v>
      </c>
      <c r="AU32" s="1319">
        <v>1322.6799999999998</v>
      </c>
      <c r="AV32" s="1319">
        <v>1601.32</v>
      </c>
      <c r="AW32" s="1319">
        <v>1314.0799999999997</v>
      </c>
      <c r="AX32" s="1319">
        <v>1486.0799999999997</v>
      </c>
      <c r="AY32" s="1319">
        <v>964.66888000000006</v>
      </c>
      <c r="AZ32" s="1319">
        <v>404.2</v>
      </c>
      <c r="BA32" s="1319">
        <v>431.72000656127932</v>
      </c>
      <c r="BB32" s="1319">
        <v>234.09200434684755</v>
      </c>
      <c r="BC32" s="1320">
        <v>57.963999569416046</v>
      </c>
      <c r="BD32" s="1320">
        <v>19.263999569416047</v>
      </c>
      <c r="BE32" s="1320">
        <v>15.109683805704117</v>
      </c>
      <c r="BF32" s="334"/>
    </row>
    <row r="33" spans="2:64" ht="17.100000000000001" customHeight="1" thickBot="1">
      <c r="U33" s="532"/>
      <c r="V33" s="461" t="str">
        <f>'リンク切公表時非表示（グラフの添え物）'!$W$124</f>
        <v>液晶製造</v>
      </c>
      <c r="X33" s="532"/>
      <c r="Y33" s="461" t="str">
        <f>'リンク切公表時非表示（グラフの添え物）'!$X$124</f>
        <v>Liquid Crystals</v>
      </c>
      <c r="Z33" s="601"/>
      <c r="AA33" s="1323">
        <v>2.5318239528648654</v>
      </c>
      <c r="AB33" s="1323">
        <v>2.5318239528648654</v>
      </c>
      <c r="AC33" s="1323">
        <v>2.5318239528648654</v>
      </c>
      <c r="AD33" s="1323">
        <v>3.3757652704864869</v>
      </c>
      <c r="AE33" s="1323">
        <v>5.9075892233513523</v>
      </c>
      <c r="AF33" s="1323">
        <v>15.612914376000004</v>
      </c>
      <c r="AG33" s="1323">
        <v>6.4072592298000046</v>
      </c>
      <c r="AH33" s="1323">
        <v>29.570075800200023</v>
      </c>
      <c r="AI33" s="1323">
        <v>35.03686233600002</v>
      </c>
      <c r="AJ33" s="1323">
        <v>52.086533020200001</v>
      </c>
      <c r="AK33" s="1323">
        <v>65.82244221000002</v>
      </c>
      <c r="AL33" s="1323">
        <v>57.183554059199999</v>
      </c>
      <c r="AM33" s="1323">
        <v>50.15682540000001</v>
      </c>
      <c r="AN33" s="1324">
        <v>148.16496240000004</v>
      </c>
      <c r="AO33" s="1324">
        <v>165.18684780000009</v>
      </c>
      <c r="AP33" s="1323">
        <v>70.593444000000119</v>
      </c>
      <c r="AQ33" s="1323">
        <v>84.993814620000137</v>
      </c>
      <c r="AR33" s="1324">
        <v>113.55627968357172</v>
      </c>
      <c r="AS33" s="1323">
        <v>30.828332814906808</v>
      </c>
      <c r="AT33" s="1323">
        <v>23.063613665508967</v>
      </c>
      <c r="AU33" s="1323">
        <v>26.368593687000043</v>
      </c>
      <c r="AV33" s="1323">
        <v>24.237001170000035</v>
      </c>
      <c r="AW33" s="1323">
        <v>20.740231710000032</v>
      </c>
      <c r="AX33" s="1323">
        <v>21.381159438000033</v>
      </c>
      <c r="AY33" s="1323">
        <v>26.188911522000041</v>
      </c>
      <c r="AZ33" s="1323">
        <v>22.177487944800042</v>
      </c>
      <c r="BA33" s="1323">
        <v>19.613251332000033</v>
      </c>
      <c r="BB33" s="1323">
        <v>21.942117486000036</v>
      </c>
      <c r="BC33" s="1323">
        <v>21.134462983020029</v>
      </c>
      <c r="BD33" s="1323">
        <v>18.682926126300028</v>
      </c>
      <c r="BE33" s="1323">
        <v>18.986420930399927</v>
      </c>
      <c r="BF33" s="334"/>
    </row>
    <row r="34" spans="2:64" ht="17.100000000000001" customHeight="1" thickTop="1">
      <c r="B34" s="1" t="s">
        <v>20</v>
      </c>
      <c r="U34" s="335" t="s">
        <v>50</v>
      </c>
      <c r="V34" s="602"/>
      <c r="X34" s="335" t="s">
        <v>524</v>
      </c>
      <c r="Y34" s="602"/>
      <c r="Z34" s="80"/>
      <c r="AA34" s="80">
        <f t="shared" ref="AA34:BD34" si="4">AA5+AA16+AA23+AA30</f>
        <v>35354.28892405767</v>
      </c>
      <c r="AB34" s="80">
        <f t="shared" si="4"/>
        <v>39095.187235867998</v>
      </c>
      <c r="AC34" s="80">
        <f t="shared" si="4"/>
        <v>41052.951673445416</v>
      </c>
      <c r="AD34" s="80">
        <f t="shared" si="4"/>
        <v>44817.268280272008</v>
      </c>
      <c r="AE34" s="80">
        <f t="shared" si="4"/>
        <v>49591.149707530574</v>
      </c>
      <c r="AF34" s="80">
        <f t="shared" si="4"/>
        <v>59538.434128393819</v>
      </c>
      <c r="AG34" s="80">
        <f t="shared" si="4"/>
        <v>60134.012559752118</v>
      </c>
      <c r="AH34" s="80">
        <f t="shared" si="4"/>
        <v>59159.441855232057</v>
      </c>
      <c r="AI34" s="80">
        <f t="shared" si="4"/>
        <v>53769.890420675758</v>
      </c>
      <c r="AJ34" s="80">
        <f t="shared" si="4"/>
        <v>47005.324664906162</v>
      </c>
      <c r="AK34" s="80">
        <f t="shared" si="4"/>
        <v>42057.970264892559</v>
      </c>
      <c r="AL34" s="80">
        <f t="shared" si="4"/>
        <v>35714.991008672783</v>
      </c>
      <c r="AM34" s="80">
        <f t="shared" si="4"/>
        <v>31554.712190114769</v>
      </c>
      <c r="AN34" s="80">
        <f t="shared" si="4"/>
        <v>30918.302532558228</v>
      </c>
      <c r="AO34" s="80">
        <f t="shared" si="4"/>
        <v>27396.521368548609</v>
      </c>
      <c r="AP34" s="80">
        <f t="shared" si="4"/>
        <v>27920.157290433639</v>
      </c>
      <c r="AQ34" s="80">
        <f t="shared" si="4"/>
        <v>30247.918544087141</v>
      </c>
      <c r="AR34" s="80">
        <f t="shared" si="4"/>
        <v>30941.298392029545</v>
      </c>
      <c r="AS34" s="80">
        <f t="shared" si="4"/>
        <v>30688.718930134011</v>
      </c>
      <c r="AT34" s="80">
        <f t="shared" si="4"/>
        <v>28773.942835835471</v>
      </c>
      <c r="AU34" s="80">
        <f t="shared" si="4"/>
        <v>31523.81870475701</v>
      </c>
      <c r="AV34" s="80">
        <f t="shared" si="4"/>
        <v>33906.515402460558</v>
      </c>
      <c r="AW34" s="80">
        <f t="shared" si="4"/>
        <v>36540.709809415217</v>
      </c>
      <c r="AX34" s="80">
        <f t="shared" si="4"/>
        <v>39099.47582084591</v>
      </c>
      <c r="AY34" s="80">
        <f t="shared" si="4"/>
        <v>42325.536109769011</v>
      </c>
      <c r="AZ34" s="80">
        <f t="shared" si="4"/>
        <v>45234.794415689401</v>
      </c>
      <c r="BA34" s="80">
        <f t="shared" si="4"/>
        <v>48809.995729960174</v>
      </c>
      <c r="BB34" s="80">
        <f t="shared" si="4"/>
        <v>50990.338823874037</v>
      </c>
      <c r="BC34" s="80">
        <f t="shared" si="4"/>
        <v>52868.304530298788</v>
      </c>
      <c r="BD34" s="80">
        <f t="shared" si="4"/>
        <v>55417.689952936147</v>
      </c>
      <c r="BE34" s="80">
        <f>BE5+BE16+BE23+BE30</f>
        <v>57517.061642859524</v>
      </c>
      <c r="BF34" s="334"/>
      <c r="BJ34" s="68"/>
      <c r="BK34" s="68"/>
      <c r="BL34" s="68"/>
    </row>
    <row r="35" spans="2:64" s="154" customFormat="1" ht="17.100000000000001" customHeight="1">
      <c r="U35" s="201"/>
      <c r="V35" s="201"/>
      <c r="X35" s="201"/>
      <c r="Y35" s="201"/>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J35" s="203"/>
      <c r="BK35" s="203"/>
      <c r="BL35" s="203"/>
    </row>
    <row r="36" spans="2:64">
      <c r="AF36" s="77"/>
      <c r="BJ36" s="69"/>
      <c r="BK36" s="69"/>
      <c r="BL36" s="69"/>
    </row>
    <row r="37" spans="2:64">
      <c r="U37" s="1" t="s">
        <v>611</v>
      </c>
      <c r="X37" s="1" t="s">
        <v>618</v>
      </c>
    </row>
    <row r="38" spans="2:64">
      <c r="U38" s="588"/>
      <c r="V38" s="589"/>
      <c r="X38" s="588"/>
      <c r="Y38" s="589"/>
      <c r="Z38" s="167"/>
      <c r="AA38" s="85">
        <v>1990</v>
      </c>
      <c r="AB38" s="85">
        <f t="shared" ref="AB38:AP38" si="5">AA38+1</f>
        <v>1991</v>
      </c>
      <c r="AC38" s="85">
        <f t="shared" si="5"/>
        <v>1992</v>
      </c>
      <c r="AD38" s="85">
        <f t="shared" si="5"/>
        <v>1993</v>
      </c>
      <c r="AE38" s="85">
        <f t="shared" si="5"/>
        <v>1994</v>
      </c>
      <c r="AF38" s="85">
        <v>1995</v>
      </c>
      <c r="AG38" s="85">
        <f t="shared" si="5"/>
        <v>1996</v>
      </c>
      <c r="AH38" s="85">
        <f t="shared" si="5"/>
        <v>1997</v>
      </c>
      <c r="AI38" s="85">
        <f t="shared" si="5"/>
        <v>1998</v>
      </c>
      <c r="AJ38" s="85">
        <f t="shared" si="5"/>
        <v>1999</v>
      </c>
      <c r="AK38" s="85">
        <f t="shared" si="5"/>
        <v>2000</v>
      </c>
      <c r="AL38" s="85">
        <f t="shared" si="5"/>
        <v>2001</v>
      </c>
      <c r="AM38" s="85">
        <f t="shared" si="5"/>
        <v>2002</v>
      </c>
      <c r="AN38" s="85">
        <f t="shared" si="5"/>
        <v>2003</v>
      </c>
      <c r="AO38" s="85">
        <f t="shared" si="5"/>
        <v>2004</v>
      </c>
      <c r="AP38" s="85">
        <f t="shared" si="5"/>
        <v>2005</v>
      </c>
      <c r="AQ38" s="85">
        <f t="shared" ref="AQ38:AZ38" si="6">AP38+1</f>
        <v>2006</v>
      </c>
      <c r="AR38" s="85">
        <f t="shared" si="6"/>
        <v>2007</v>
      </c>
      <c r="AS38" s="85">
        <f t="shared" si="6"/>
        <v>2008</v>
      </c>
      <c r="AT38" s="85">
        <f t="shared" si="6"/>
        <v>2009</v>
      </c>
      <c r="AU38" s="85">
        <f t="shared" si="6"/>
        <v>2010</v>
      </c>
      <c r="AV38" s="85">
        <f t="shared" si="6"/>
        <v>2011</v>
      </c>
      <c r="AW38" s="85">
        <f t="shared" si="6"/>
        <v>2012</v>
      </c>
      <c r="AX38" s="85">
        <f t="shared" si="6"/>
        <v>2013</v>
      </c>
      <c r="AY38" s="85">
        <f t="shared" si="6"/>
        <v>2014</v>
      </c>
      <c r="AZ38" s="85">
        <f t="shared" si="6"/>
        <v>2015</v>
      </c>
      <c r="BA38" s="85">
        <f>AZ38+1</f>
        <v>2016</v>
      </c>
      <c r="BB38" s="85">
        <f>BA38+1</f>
        <v>2017</v>
      </c>
      <c r="BC38" s="85">
        <f>BB38+1</f>
        <v>2018</v>
      </c>
      <c r="BD38" s="85">
        <f>BC38+1</f>
        <v>2019</v>
      </c>
      <c r="BE38" s="85">
        <f>BD38+1</f>
        <v>2020</v>
      </c>
      <c r="BF38" s="1120"/>
    </row>
    <row r="39" spans="2:64" ht="17.100000000000001" customHeight="1">
      <c r="U39" s="551" t="s">
        <v>18</v>
      </c>
      <c r="V39" s="516"/>
      <c r="X39" s="551" t="s">
        <v>18</v>
      </c>
      <c r="Y39" s="516"/>
      <c r="Z39" s="81"/>
      <c r="AA39" s="81">
        <f t="shared" ref="AA39:BD39" si="7">SUM(AA40:AA49)</f>
        <v>1</v>
      </c>
      <c r="AB39" s="81">
        <f t="shared" si="7"/>
        <v>1</v>
      </c>
      <c r="AC39" s="81">
        <f t="shared" si="7"/>
        <v>1</v>
      </c>
      <c r="AD39" s="81">
        <f t="shared" si="7"/>
        <v>1</v>
      </c>
      <c r="AE39" s="81">
        <f t="shared" si="7"/>
        <v>1</v>
      </c>
      <c r="AF39" s="81">
        <f t="shared" si="7"/>
        <v>1</v>
      </c>
      <c r="AG39" s="81">
        <f t="shared" si="7"/>
        <v>1</v>
      </c>
      <c r="AH39" s="81">
        <f t="shared" si="7"/>
        <v>1</v>
      </c>
      <c r="AI39" s="81">
        <f t="shared" si="7"/>
        <v>1</v>
      </c>
      <c r="AJ39" s="81">
        <f t="shared" si="7"/>
        <v>1</v>
      </c>
      <c r="AK39" s="81">
        <f t="shared" si="7"/>
        <v>0.99999999999999989</v>
      </c>
      <c r="AL39" s="81">
        <f t="shared" si="7"/>
        <v>1</v>
      </c>
      <c r="AM39" s="81">
        <f t="shared" si="7"/>
        <v>0.99999999999999989</v>
      </c>
      <c r="AN39" s="81">
        <f t="shared" si="7"/>
        <v>1.0000000000000002</v>
      </c>
      <c r="AO39" s="81">
        <f t="shared" si="7"/>
        <v>1</v>
      </c>
      <c r="AP39" s="81">
        <f t="shared" si="7"/>
        <v>0.99999999999999989</v>
      </c>
      <c r="AQ39" s="81">
        <f t="shared" si="7"/>
        <v>0.99999999999999978</v>
      </c>
      <c r="AR39" s="81">
        <f t="shared" si="7"/>
        <v>0.99999999999999978</v>
      </c>
      <c r="AS39" s="81">
        <f t="shared" si="7"/>
        <v>1.0000000000000002</v>
      </c>
      <c r="AT39" s="81">
        <f t="shared" si="7"/>
        <v>0.99999999999999956</v>
      </c>
      <c r="AU39" s="81">
        <f t="shared" si="7"/>
        <v>0.99999999999999978</v>
      </c>
      <c r="AV39" s="81">
        <f t="shared" si="7"/>
        <v>1.0000000000000002</v>
      </c>
      <c r="AW39" s="81">
        <f t="shared" si="7"/>
        <v>1</v>
      </c>
      <c r="AX39" s="81">
        <f t="shared" si="7"/>
        <v>1</v>
      </c>
      <c r="AY39" s="81">
        <f t="shared" si="7"/>
        <v>1</v>
      </c>
      <c r="AZ39" s="81">
        <f t="shared" si="7"/>
        <v>0.99999999999999989</v>
      </c>
      <c r="BA39" s="81">
        <f t="shared" si="7"/>
        <v>1</v>
      </c>
      <c r="BB39" s="81">
        <f t="shared" si="7"/>
        <v>1</v>
      </c>
      <c r="BC39" s="81">
        <f t="shared" si="7"/>
        <v>1</v>
      </c>
      <c r="BD39" s="1479">
        <f t="shared" si="7"/>
        <v>1</v>
      </c>
      <c r="BE39" s="1479">
        <f>SUM(BE40:BE49)</f>
        <v>1</v>
      </c>
      <c r="BF39" s="202"/>
      <c r="BJ39" s="68"/>
    </row>
    <row r="40" spans="2:64" ht="17.100000000000001" customHeight="1">
      <c r="U40" s="590"/>
      <c r="V40" s="462" t="str">
        <f>'リンク切公表時非表示（グラフの添え物）'!$W$92</f>
        <v>冷蔵庫及び空調機器</v>
      </c>
      <c r="X40" s="590"/>
      <c r="Y40" s="462" t="str">
        <f>'リンク切公表時非表示（グラフの添え物）'!$X$92</f>
        <v>Refrigeration and 
Air Conditioning Equipment</v>
      </c>
      <c r="Z40" s="164"/>
      <c r="AA40" s="162" t="str">
        <f t="shared" ref="AA40:BD40" si="8">IF(AA6="NO","-",AA6/AA$5)</f>
        <v>-</v>
      </c>
      <c r="AB40" s="162" t="str">
        <f t="shared" si="8"/>
        <v>-</v>
      </c>
      <c r="AC40" s="162">
        <f t="shared" si="8"/>
        <v>2.3679257894702492E-4</v>
      </c>
      <c r="AD40" s="162">
        <f t="shared" si="8"/>
        <v>3.9724954073828631E-3</v>
      </c>
      <c r="AE40" s="162">
        <f t="shared" si="8"/>
        <v>1.7670295818596644E-2</v>
      </c>
      <c r="AF40" s="162">
        <f t="shared" si="8"/>
        <v>3.6686271988815834E-2</v>
      </c>
      <c r="AG40" s="162">
        <f t="shared" si="8"/>
        <v>5.4009744023884608E-2</v>
      </c>
      <c r="AH40" s="162">
        <f t="shared" si="8"/>
        <v>7.1315856334087921E-2</v>
      </c>
      <c r="AI40" s="162">
        <f t="shared" si="8"/>
        <v>8.9557927146960828E-2</v>
      </c>
      <c r="AJ40" s="162">
        <f t="shared" si="8"/>
        <v>0.10332616950642777</v>
      </c>
      <c r="AK40" s="162">
        <f t="shared" si="8"/>
        <v>0.13021941957278188</v>
      </c>
      <c r="AL40" s="162">
        <f t="shared" si="8"/>
        <v>0.18429090579257676</v>
      </c>
      <c r="AM40" s="162">
        <f t="shared" si="8"/>
        <v>0.27431627841578465</v>
      </c>
      <c r="AN40" s="162">
        <f t="shared" si="8"/>
        <v>0.34337875927527767</v>
      </c>
      <c r="AO40" s="162">
        <f t="shared" si="8"/>
        <v>0.56995742731637489</v>
      </c>
      <c r="AP40" s="162">
        <f t="shared" si="8"/>
        <v>0.69428407028825712</v>
      </c>
      <c r="AQ40" s="162">
        <f t="shared" si="8"/>
        <v>0.74189351902029943</v>
      </c>
      <c r="AR40" s="162">
        <f t="shared" si="8"/>
        <v>0.80587515422976341</v>
      </c>
      <c r="AS40" s="162">
        <f t="shared" si="8"/>
        <v>0.81304449563898074</v>
      </c>
      <c r="AT40" s="162">
        <f t="shared" si="8"/>
        <v>0.85979807919223894</v>
      </c>
      <c r="AU40" s="162">
        <f t="shared" si="8"/>
        <v>0.87854665204665028</v>
      </c>
      <c r="AV40" s="162">
        <f t="shared" si="8"/>
        <v>0.88644159460935334</v>
      </c>
      <c r="AW40" s="162">
        <f t="shared" si="8"/>
        <v>0.89760856415070556</v>
      </c>
      <c r="AX40" s="162">
        <f t="shared" si="8"/>
        <v>0.90360117118732253</v>
      </c>
      <c r="AY40" s="162">
        <f t="shared" si="8"/>
        <v>0.90926460233902928</v>
      </c>
      <c r="AZ40" s="162">
        <f t="shared" si="8"/>
        <v>0.91376487043983323</v>
      </c>
      <c r="BA40" s="162">
        <f t="shared" si="8"/>
        <v>0.91393550805109336</v>
      </c>
      <c r="BB40" s="162">
        <f t="shared" si="8"/>
        <v>0.91575702641099654</v>
      </c>
      <c r="BC40" s="162">
        <f t="shared" si="8"/>
        <v>0.91901290585449302</v>
      </c>
      <c r="BD40" s="162">
        <f t="shared" si="8"/>
        <v>0.92121719350278763</v>
      </c>
      <c r="BE40" s="162">
        <f t="shared" ref="BE40:BE49" si="9">IF(BE6="NO","-",BE6/BE$5)</f>
        <v>0.92175619873487247</v>
      </c>
      <c r="BF40" s="1121"/>
      <c r="BH40" s="68"/>
    </row>
    <row r="41" spans="2:64" ht="17.100000000000001" customHeight="1">
      <c r="U41" s="590"/>
      <c r="V41" s="1314" t="str">
        <f>'リンク切公表時非表示（グラフの添え物）'!$W$93</f>
        <v>発泡剤</v>
      </c>
      <c r="X41" s="590"/>
      <c r="Y41" s="462" t="str">
        <f>'リンク切公表時非表示（グラフの添え物）'!$X$93</f>
        <v>Foam Blowing</v>
      </c>
      <c r="Z41" s="83"/>
      <c r="AA41" s="162">
        <f t="shared" ref="AA41:BD41" si="10">IF(AA7="NO","-",AA7/AA$5)</f>
        <v>8.42272807171201E-5</v>
      </c>
      <c r="AB41" s="162" t="str">
        <f t="shared" si="10"/>
        <v>-</v>
      </c>
      <c r="AC41" s="162">
        <f t="shared" si="10"/>
        <v>2.2658606641804634E-3</v>
      </c>
      <c r="AD41" s="162">
        <f t="shared" si="10"/>
        <v>1.4434169008490868E-2</v>
      </c>
      <c r="AE41" s="162">
        <f t="shared" si="10"/>
        <v>2.1354546179572987E-2</v>
      </c>
      <c r="AF41" s="162">
        <f t="shared" si="10"/>
        <v>1.9692964872923668E-2</v>
      </c>
      <c r="AG41" s="162">
        <f t="shared" si="10"/>
        <v>1.8378172852038015E-2</v>
      </c>
      <c r="AH41" s="162">
        <f t="shared" si="10"/>
        <v>1.9156073710362622E-2</v>
      </c>
      <c r="AI41" s="162">
        <f t="shared" si="10"/>
        <v>1.8972951842085955E-2</v>
      </c>
      <c r="AJ41" s="162">
        <f t="shared" si="10"/>
        <v>1.8661834348622831E-2</v>
      </c>
      <c r="AK41" s="162">
        <f t="shared" si="10"/>
        <v>2.1195955798918389E-2</v>
      </c>
      <c r="AL41" s="162">
        <f t="shared" si="10"/>
        <v>2.3198976796789717E-2</v>
      </c>
      <c r="AM41" s="162">
        <f t="shared" si="10"/>
        <v>3.0249096889117675E-2</v>
      </c>
      <c r="AN41" s="162">
        <f t="shared" si="10"/>
        <v>4.4970101893874785E-2</v>
      </c>
      <c r="AO41" s="162">
        <f t="shared" si="10"/>
        <v>7.2538414414756808E-2</v>
      </c>
      <c r="AP41" s="162">
        <f t="shared" si="10"/>
        <v>7.3334751422467731E-2</v>
      </c>
      <c r="AQ41" s="162">
        <f t="shared" si="10"/>
        <v>8.1639278236069146E-2</v>
      </c>
      <c r="AR41" s="162">
        <f t="shared" si="10"/>
        <v>8.5497025130112314E-2</v>
      </c>
      <c r="AS41" s="162">
        <f t="shared" si="10"/>
        <v>7.8217986668522116E-2</v>
      </c>
      <c r="AT41" s="162">
        <f t="shared" si="10"/>
        <v>7.6788992024543937E-2</v>
      </c>
      <c r="AU41" s="162">
        <f t="shared" si="10"/>
        <v>7.4973570305394338E-2</v>
      </c>
      <c r="AV41" s="162">
        <f t="shared" si="10"/>
        <v>7.3641190927585559E-2</v>
      </c>
      <c r="AW41" s="162">
        <f t="shared" si="10"/>
        <v>7.0832738345978807E-2</v>
      </c>
      <c r="AX41" s="162">
        <f t="shared" si="10"/>
        <v>6.9403959819286043E-2</v>
      </c>
      <c r="AY41" s="162">
        <f t="shared" si="10"/>
        <v>6.6281499695879445E-2</v>
      </c>
      <c r="AZ41" s="162">
        <f t="shared" si="10"/>
        <v>6.3232269168556995E-2</v>
      </c>
      <c r="BA41" s="162">
        <f t="shared" si="10"/>
        <v>6.2168355474885931E-2</v>
      </c>
      <c r="BB41" s="162">
        <f t="shared" si="10"/>
        <v>6.2316430635336401E-2</v>
      </c>
      <c r="BC41" s="162">
        <f t="shared" si="10"/>
        <v>6.2112170075758678E-2</v>
      </c>
      <c r="BD41" s="162">
        <f t="shared" si="10"/>
        <v>5.9894684636669596E-2</v>
      </c>
      <c r="BE41" s="162">
        <f t="shared" si="9"/>
        <v>5.6548136707607381E-2</v>
      </c>
      <c r="BF41" s="1122"/>
      <c r="BH41" s="68"/>
    </row>
    <row r="42" spans="2:64" ht="17.100000000000001" customHeight="1">
      <c r="U42" s="590"/>
      <c r="V42" s="460" t="str">
        <f>'リンク切公表時非表示（グラフの添え物）'!$W$94</f>
        <v>エアゾール・MDI（定量噴射剤）</v>
      </c>
      <c r="X42" s="590"/>
      <c r="Y42" s="462" t="str">
        <f>'リンク切公表時非表示（グラフの添え物）'!$X$94</f>
        <v>Aerosols / MDI</v>
      </c>
      <c r="Z42" s="82"/>
      <c r="AA42" s="162" t="str">
        <f t="shared" ref="AA42:BD42" si="11">IF(AA8="NO","-",AA8/AA$5)</f>
        <v>-</v>
      </c>
      <c r="AB42" s="162" t="str">
        <f t="shared" si="11"/>
        <v>-</v>
      </c>
      <c r="AC42" s="162">
        <f t="shared" si="11"/>
        <v>4.241791779833361E-3</v>
      </c>
      <c r="AD42" s="162">
        <f t="shared" si="11"/>
        <v>3.1178544622139977E-2</v>
      </c>
      <c r="AE42" s="162">
        <f t="shared" si="11"/>
        <v>5.0441272006372516E-2</v>
      </c>
      <c r="AF42" s="162">
        <f t="shared" si="11"/>
        <v>5.955293838807791E-2</v>
      </c>
      <c r="AG42" s="162">
        <f t="shared" si="11"/>
        <v>9.3161914634295753E-2</v>
      </c>
      <c r="AH42" s="162">
        <f t="shared" si="11"/>
        <v>0.11917726271019762</v>
      </c>
      <c r="AI42" s="162">
        <f t="shared" si="11"/>
        <v>0.1325878059999486</v>
      </c>
      <c r="AJ42" s="162">
        <f t="shared" si="11"/>
        <v>0.1268652625624303</v>
      </c>
      <c r="AK42" s="162">
        <f t="shared" si="11"/>
        <v>0.13642053790565481</v>
      </c>
      <c r="AL42" s="162">
        <f t="shared" si="11"/>
        <v>0.15157590766605064</v>
      </c>
      <c r="AM42" s="162">
        <f t="shared" si="11"/>
        <v>0.18154003482856632</v>
      </c>
      <c r="AN42" s="162">
        <f t="shared" si="11"/>
        <v>0.1746824563155395</v>
      </c>
      <c r="AO42" s="162">
        <f t="shared" si="11"/>
        <v>0.18846151771255396</v>
      </c>
      <c r="AP42" s="162">
        <f t="shared" si="11"/>
        <v>0.13260412597149912</v>
      </c>
      <c r="AQ42" s="162">
        <f t="shared" si="11"/>
        <v>7.6780279678483818E-2</v>
      </c>
      <c r="AR42" s="162">
        <f t="shared" si="11"/>
        <v>5.3513779950973096E-2</v>
      </c>
      <c r="AS42" s="162">
        <f t="shared" si="11"/>
        <v>4.8230052838743327E-2</v>
      </c>
      <c r="AT42" s="162">
        <f t="shared" si="11"/>
        <v>4.0332542235176162E-2</v>
      </c>
      <c r="AU42" s="162">
        <f t="shared" si="11"/>
        <v>2.857226489077715E-2</v>
      </c>
      <c r="AV42" s="162">
        <f t="shared" si="11"/>
        <v>2.4277086192733603E-2</v>
      </c>
      <c r="AW42" s="162">
        <f t="shared" si="11"/>
        <v>1.9094967059344395E-2</v>
      </c>
      <c r="AX42" s="162">
        <f t="shared" si="11"/>
        <v>1.5235075977112895E-2</v>
      </c>
      <c r="AY42" s="162">
        <f t="shared" si="11"/>
        <v>1.4061499837879878E-2</v>
      </c>
      <c r="AZ42" s="162">
        <f t="shared" si="11"/>
        <v>1.3748393979406581E-2</v>
      </c>
      <c r="BA42" s="162">
        <f t="shared" si="11"/>
        <v>1.3767407134605392E-2</v>
      </c>
      <c r="BB42" s="162">
        <f t="shared" si="11"/>
        <v>1.3351922740565483E-2</v>
      </c>
      <c r="BC42" s="162">
        <f t="shared" si="11"/>
        <v>1.1562140277394271E-2</v>
      </c>
      <c r="BD42" s="162">
        <f t="shared" si="11"/>
        <v>1.1504375479032601E-2</v>
      </c>
      <c r="BE42" s="162">
        <f t="shared" si="9"/>
        <v>1.2730701939344741E-2</v>
      </c>
      <c r="BF42" s="1121"/>
      <c r="BH42" s="68"/>
      <c r="BI42" s="68"/>
    </row>
    <row r="43" spans="2:64" ht="17.100000000000001" customHeight="1">
      <c r="U43" s="590"/>
      <c r="V43" s="1315" t="str">
        <f>'リンク切公表時非表示（グラフの添え物）'!$W$97</f>
        <v>洗浄剤・溶剤</v>
      </c>
      <c r="X43" s="590"/>
      <c r="Y43" s="462" t="str">
        <f>'リンク切公表時非表示（グラフの添え物）'!$X$97</f>
        <v>Solvents / Cleaning agents</v>
      </c>
      <c r="Z43" s="82"/>
      <c r="AA43" s="162" t="str">
        <f t="shared" ref="AA43:BD43" si="12">IF(AA9="NO","-",AA9/AA$5)</f>
        <v>-</v>
      </c>
      <c r="AB43" s="162" t="str">
        <f t="shared" si="12"/>
        <v>-</v>
      </c>
      <c r="AC43" s="162" t="str">
        <f t="shared" si="12"/>
        <v>-</v>
      </c>
      <c r="AD43" s="162" t="str">
        <f t="shared" si="12"/>
        <v>-</v>
      </c>
      <c r="AE43" s="162" t="str">
        <f t="shared" si="12"/>
        <v>-</v>
      </c>
      <c r="AF43" s="162" t="str">
        <f t="shared" si="12"/>
        <v>-</v>
      </c>
      <c r="AG43" s="162" t="str">
        <f t="shared" si="12"/>
        <v>-</v>
      </c>
      <c r="AH43" s="162" t="str">
        <f t="shared" si="12"/>
        <v>-</v>
      </c>
      <c r="AI43" s="162" t="str">
        <f t="shared" si="12"/>
        <v>-</v>
      </c>
      <c r="AJ43" s="162" t="str">
        <f t="shared" si="12"/>
        <v>-</v>
      </c>
      <c r="AK43" s="162" t="str">
        <f t="shared" si="12"/>
        <v>-</v>
      </c>
      <c r="AL43" s="162" t="str">
        <f t="shared" si="12"/>
        <v>-</v>
      </c>
      <c r="AM43" s="162" t="str">
        <f t="shared" si="12"/>
        <v>-</v>
      </c>
      <c r="AN43" s="162">
        <f t="shared" si="12"/>
        <v>1.4481186229517754E-4</v>
      </c>
      <c r="AO43" s="162">
        <f t="shared" si="12"/>
        <v>3.4827723683236451E-4</v>
      </c>
      <c r="AP43" s="162">
        <f t="shared" si="12"/>
        <v>4.5119999715856622E-4</v>
      </c>
      <c r="AQ43" s="162">
        <f t="shared" si="12"/>
        <v>5.4387844052106106E-4</v>
      </c>
      <c r="AR43" s="162">
        <f t="shared" si="12"/>
        <v>9.3934277145383248E-4</v>
      </c>
      <c r="AS43" s="162">
        <f t="shared" si="12"/>
        <v>1.1871690596048097E-3</v>
      </c>
      <c r="AT43" s="162">
        <f t="shared" si="12"/>
        <v>1.8667159181067993E-3</v>
      </c>
      <c r="AU43" s="162">
        <f t="shared" si="12"/>
        <v>2.5780284273861837E-3</v>
      </c>
      <c r="AV43" s="162">
        <f t="shared" si="12"/>
        <v>3.2921055666962464E-3</v>
      </c>
      <c r="AW43" s="162">
        <f t="shared" si="12"/>
        <v>3.1990156732100128E-3</v>
      </c>
      <c r="AX43" s="162">
        <f t="shared" si="12"/>
        <v>3.3808880672573792E-3</v>
      </c>
      <c r="AY43" s="162">
        <f t="shared" si="12"/>
        <v>3.4164561084726237E-3</v>
      </c>
      <c r="AZ43" s="162">
        <f t="shared" si="12"/>
        <v>3.1997688796583375E-3</v>
      </c>
      <c r="BA43" s="162">
        <f t="shared" si="12"/>
        <v>3.040345405952073E-3</v>
      </c>
      <c r="BB43" s="162">
        <f t="shared" si="12"/>
        <v>2.5768672495613348E-3</v>
      </c>
      <c r="BC43" s="162">
        <f t="shared" si="12"/>
        <v>2.492904522139453E-3</v>
      </c>
      <c r="BD43" s="162">
        <f t="shared" si="12"/>
        <v>2.4580426238791108E-3</v>
      </c>
      <c r="BE43" s="162">
        <f t="shared" si="9"/>
        <v>2.4464940958923371E-3</v>
      </c>
      <c r="BF43" s="1123"/>
      <c r="BH43" s="68"/>
    </row>
    <row r="44" spans="2:64" ht="17.100000000000001" customHeight="1">
      <c r="U44" s="488"/>
      <c r="V44" s="460" t="str">
        <f>'リンク切公表時非表示（グラフの添え物）'!$W$98</f>
        <v>HFCsの製造時の漏出</v>
      </c>
      <c r="X44" s="590"/>
      <c r="Y44" s="462" t="str">
        <f>'リンク切公表時非表示（グラフの添え物）'!$X$98</f>
        <v>Fugitive emissions from HFCs manufacturing</v>
      </c>
      <c r="Z44" s="181"/>
      <c r="AA44" s="162">
        <f t="shared" ref="AA44:BD44" si="13">IF(AA10="NO","-",AA10/AA$5)</f>
        <v>9.4826562964833757E-5</v>
      </c>
      <c r="AB44" s="162" t="str">
        <f t="shared" si="13"/>
        <v>-</v>
      </c>
      <c r="AC44" s="162">
        <f t="shared" si="13"/>
        <v>2.5509998317893631E-3</v>
      </c>
      <c r="AD44" s="162">
        <f t="shared" si="13"/>
        <v>1.625058561400879E-2</v>
      </c>
      <c r="AE44" s="162">
        <f t="shared" si="13"/>
        <v>2.4041833009944603E-2</v>
      </c>
      <c r="AF44" s="162">
        <f t="shared" si="13"/>
        <v>2.217115591987744E-2</v>
      </c>
      <c r="AG44" s="162">
        <f t="shared" si="13"/>
        <v>2.1652220615380482E-2</v>
      </c>
      <c r="AH44" s="162">
        <f t="shared" si="13"/>
        <v>1.7538879821057434E-2</v>
      </c>
      <c r="AI44" s="162">
        <f t="shared" si="13"/>
        <v>1.2976189872044517E-2</v>
      </c>
      <c r="AJ44" s="162">
        <f t="shared" si="13"/>
        <v>7.7415910100486571E-3</v>
      </c>
      <c r="AK44" s="162">
        <f t="shared" si="13"/>
        <v>1.2963254459887842E-2</v>
      </c>
      <c r="AL44" s="162">
        <f t="shared" si="13"/>
        <v>2.2419630456050676E-2</v>
      </c>
      <c r="AM44" s="162">
        <f t="shared" si="13"/>
        <v>2.5284559982111023E-2</v>
      </c>
      <c r="AN44" s="162">
        <f t="shared" si="13"/>
        <v>3.2065534451538154E-2</v>
      </c>
      <c r="AO44" s="162">
        <f t="shared" si="13"/>
        <v>4.5482994086237905E-2</v>
      </c>
      <c r="AP44" s="162">
        <f t="shared" si="13"/>
        <v>3.5152074873782385E-2</v>
      </c>
      <c r="AQ44" s="162">
        <f t="shared" si="13"/>
        <v>2.5053105953744194E-2</v>
      </c>
      <c r="AR44" s="162">
        <f t="shared" si="13"/>
        <v>2.1340953117556499E-2</v>
      </c>
      <c r="AS44" s="162">
        <f t="shared" si="13"/>
        <v>1.5880197309146825E-2</v>
      </c>
      <c r="AT44" s="162">
        <f t="shared" si="13"/>
        <v>1.1161849802929811E-2</v>
      </c>
      <c r="AU44" s="162">
        <f t="shared" si="13"/>
        <v>5.4899668469688264E-3</v>
      </c>
      <c r="AV44" s="162">
        <f t="shared" si="13"/>
        <v>5.7946678749077642E-3</v>
      </c>
      <c r="AW44" s="162">
        <f t="shared" si="13"/>
        <v>4.1010844344890069E-3</v>
      </c>
      <c r="AX44" s="162">
        <f t="shared" si="13"/>
        <v>4.0832791442007282E-3</v>
      </c>
      <c r="AY44" s="162">
        <f t="shared" si="13"/>
        <v>2.8090876870260962E-3</v>
      </c>
      <c r="AZ44" s="162">
        <f t="shared" si="13"/>
        <v>2.1125506955548463E-3</v>
      </c>
      <c r="BA44" s="162">
        <f t="shared" si="13"/>
        <v>3.4861639766951944E-3</v>
      </c>
      <c r="BB44" s="162">
        <f t="shared" si="13"/>
        <v>2.1122367575552468E-3</v>
      </c>
      <c r="BC44" s="162">
        <f t="shared" si="13"/>
        <v>1.8804196601234938E-3</v>
      </c>
      <c r="BD44" s="162">
        <f t="shared" si="13"/>
        <v>2.394638372362061E-3</v>
      </c>
      <c r="BE44" s="162">
        <f t="shared" si="9"/>
        <v>1.46619771558478E-3</v>
      </c>
      <c r="BF44" s="1125"/>
      <c r="BJ44" s="68"/>
    </row>
    <row r="45" spans="2:64" ht="17.100000000000001" customHeight="1">
      <c r="U45" s="590"/>
      <c r="V45" s="565" t="str">
        <f>'リンク切公表時非表示（グラフの添え物）'!$W$95</f>
        <v>半導体製造</v>
      </c>
      <c r="X45" s="590"/>
      <c r="Y45" s="462" t="str">
        <f>'リンク切公表時非表示（グラフの添え物）'!$X$95</f>
        <v>Semiconductor Manufacturing</v>
      </c>
      <c r="Z45" s="82"/>
      <c r="AA45" s="162">
        <f t="shared" ref="AA45:BD45" si="14">IF(AA11="NO","-",AA11/AA$5)</f>
        <v>4.5906225852604811E-5</v>
      </c>
      <c r="AB45" s="162" t="str">
        <f t="shared" si="14"/>
        <v>-</v>
      </c>
      <c r="AC45" s="162">
        <f t="shared" si="14"/>
        <v>1.2349574925699688E-3</v>
      </c>
      <c r="AD45" s="162">
        <f t="shared" si="14"/>
        <v>7.8670261803164953E-3</v>
      </c>
      <c r="AE45" s="162">
        <f t="shared" si="14"/>
        <v>1.1638825467864107E-2</v>
      </c>
      <c r="AF45" s="162">
        <f t="shared" si="14"/>
        <v>1.0733217141368464E-2</v>
      </c>
      <c r="AG45" s="162">
        <f t="shared" si="14"/>
        <v>1.0736948922219368E-2</v>
      </c>
      <c r="AH45" s="162">
        <f t="shared" si="14"/>
        <v>1.2049903565632143E-2</v>
      </c>
      <c r="AI45" s="162">
        <f t="shared" si="14"/>
        <v>1.1458518053345261E-2</v>
      </c>
      <c r="AJ45" s="162">
        <f t="shared" si="14"/>
        <v>1.1216563002635052E-2</v>
      </c>
      <c r="AK45" s="162">
        <f t="shared" si="14"/>
        <v>1.2372286931571566E-2</v>
      </c>
      <c r="AL45" s="162">
        <f t="shared" si="14"/>
        <v>1.130065912440794E-2</v>
      </c>
      <c r="AM45" s="162">
        <f t="shared" si="14"/>
        <v>1.3150630450763643E-2</v>
      </c>
      <c r="AN45" s="162">
        <f t="shared" si="14"/>
        <v>1.2714375653428334E-2</v>
      </c>
      <c r="AO45" s="162">
        <f t="shared" si="14"/>
        <v>1.8739990700354849E-2</v>
      </c>
      <c r="AP45" s="162">
        <f t="shared" si="14"/>
        <v>1.7520533778784382E-2</v>
      </c>
      <c r="AQ45" s="162">
        <f t="shared" si="14"/>
        <v>1.6589300743066457E-2</v>
      </c>
      <c r="AR45" s="162">
        <f t="shared" si="14"/>
        <v>1.5720505406662182E-2</v>
      </c>
      <c r="AS45" s="162">
        <f t="shared" si="14"/>
        <v>1.2135452069878552E-2</v>
      </c>
      <c r="AT45" s="162">
        <f t="shared" si="14"/>
        <v>7.1533435217574701E-3</v>
      </c>
      <c r="AU45" s="162">
        <f t="shared" si="14"/>
        <v>7.0703727257832704E-3</v>
      </c>
      <c r="AV45" s="162">
        <f t="shared" si="14"/>
        <v>5.444058432156426E-3</v>
      </c>
      <c r="AW45" s="162">
        <f t="shared" si="14"/>
        <v>4.1402739290248621E-3</v>
      </c>
      <c r="AX45" s="162">
        <f t="shared" si="14"/>
        <v>3.4009438158617723E-3</v>
      </c>
      <c r="AY45" s="162">
        <f t="shared" si="14"/>
        <v>3.1533619680467239E-3</v>
      </c>
      <c r="AZ45" s="162">
        <f t="shared" si="14"/>
        <v>2.8788178417022449E-3</v>
      </c>
      <c r="BA45" s="162">
        <f t="shared" si="14"/>
        <v>2.7515905408168617E-3</v>
      </c>
      <c r="BB45" s="162">
        <f t="shared" si="14"/>
        <v>2.7389410296765125E-3</v>
      </c>
      <c r="BC45" s="162">
        <f t="shared" si="14"/>
        <v>2.3964537745468487E-3</v>
      </c>
      <c r="BD45" s="162">
        <f t="shared" si="14"/>
        <v>1.9989200379790894E-3</v>
      </c>
      <c r="BE45" s="162">
        <f t="shared" si="9"/>
        <v>2.0922527888317349E-3</v>
      </c>
      <c r="BF45" s="1123"/>
    </row>
    <row r="46" spans="2:64" ht="17.100000000000001" customHeight="1">
      <c r="U46" s="488"/>
      <c r="V46" s="460" t="str">
        <f>'リンク切公表時非表示（グラフの添え物）'!$W$96</f>
        <v>液晶製造</v>
      </c>
      <c r="X46" s="590"/>
      <c r="Y46" s="462" t="str">
        <f>'リンク切公表時非表示（グラフの添え物）'!$X$96</f>
        <v>Liquid Crystals</v>
      </c>
      <c r="Z46" s="82"/>
      <c r="AA46" s="162">
        <f t="shared" ref="AA46:BD46" si="15">IF(AA12="NO","-",AA12/AA$5)</f>
        <v>4.5191187359603299E-8</v>
      </c>
      <c r="AB46" s="162" t="str">
        <f t="shared" si="15"/>
        <v>-</v>
      </c>
      <c r="AC46" s="162">
        <f t="shared" si="15"/>
        <v>1.2157217107558982E-6</v>
      </c>
      <c r="AD46" s="162">
        <f t="shared" si="15"/>
        <v>7.7444888460028813E-6</v>
      </c>
      <c r="AE46" s="162">
        <f t="shared" si="15"/>
        <v>1.1457538331570872E-5</v>
      </c>
      <c r="AF46" s="162">
        <f t="shared" si="15"/>
        <v>1.0566035821900734E-5</v>
      </c>
      <c r="AG46" s="162">
        <f t="shared" si="15"/>
        <v>1.0721949191272651E-5</v>
      </c>
      <c r="AH46" s="162">
        <f t="shared" si="15"/>
        <v>3.4340535722225085E-5</v>
      </c>
      <c r="AI46" s="162">
        <f t="shared" si="15"/>
        <v>3.3437884836897456E-5</v>
      </c>
      <c r="AJ46" s="162">
        <f t="shared" si="15"/>
        <v>1.5382236722865113E-4</v>
      </c>
      <c r="AK46" s="162">
        <f t="shared" si="15"/>
        <v>8.0442411671404675E-5</v>
      </c>
      <c r="AL46" s="162">
        <f t="shared" si="15"/>
        <v>5.9615605134455285E-5</v>
      </c>
      <c r="AM46" s="162">
        <f t="shared" si="15"/>
        <v>1.1740246067570183E-4</v>
      </c>
      <c r="AN46" s="162">
        <f t="shared" si="15"/>
        <v>1.018953528170698E-4</v>
      </c>
      <c r="AO46" s="162">
        <f t="shared" si="15"/>
        <v>2.4518700623906559E-4</v>
      </c>
      <c r="AP46" s="162">
        <f t="shared" si="15"/>
        <v>2.3297154340483684E-4</v>
      </c>
      <c r="AQ46" s="162">
        <f t="shared" si="15"/>
        <v>1.9337840317739508E-4</v>
      </c>
      <c r="AR46" s="162">
        <f t="shared" si="15"/>
        <v>1.8317624136685571E-4</v>
      </c>
      <c r="AS46" s="162">
        <f t="shared" si="15"/>
        <v>1.4683172339803783E-4</v>
      </c>
      <c r="AT46" s="162">
        <f t="shared" si="15"/>
        <v>1.0973891082967202E-4</v>
      </c>
      <c r="AU46" s="162">
        <f t="shared" si="15"/>
        <v>1.2950827827248602E-4</v>
      </c>
      <c r="AV46" s="162">
        <f t="shared" si="15"/>
        <v>1.2545403132915297E-4</v>
      </c>
      <c r="AW46" s="162">
        <f t="shared" si="15"/>
        <v>8.1310186765110666E-5</v>
      </c>
      <c r="AX46" s="162">
        <f t="shared" si="15"/>
        <v>7.3716174005590343E-5</v>
      </c>
      <c r="AY46" s="162">
        <f t="shared" si="15"/>
        <v>6.3117663276550192E-5</v>
      </c>
      <c r="AZ46" s="162">
        <f t="shared" si="15"/>
        <v>4.9185371487580712E-5</v>
      </c>
      <c r="BA46" s="162">
        <f t="shared" si="15"/>
        <v>4.5361880134669391E-5</v>
      </c>
      <c r="BB46" s="162">
        <f t="shared" si="15"/>
        <v>4.2454411691078936E-5</v>
      </c>
      <c r="BC46" s="162">
        <f t="shared" si="15"/>
        <v>4.5724717323891134E-5</v>
      </c>
      <c r="BD46" s="162">
        <f t="shared" si="15"/>
        <v>3.548297725885836E-5</v>
      </c>
      <c r="BE46" s="162">
        <f t="shared" si="9"/>
        <v>2.363616117997572E-5</v>
      </c>
      <c r="BF46" s="1124"/>
      <c r="BH46" s="68"/>
      <c r="BI46" s="68"/>
    </row>
    <row r="47" spans="2:64" ht="17.100000000000001" customHeight="1">
      <c r="U47" s="488"/>
      <c r="V47" s="460" t="str">
        <f>'リンク切公表時非表示（グラフの添え物）'!$W$99</f>
        <v>HCFC22製造時の副生HFC23</v>
      </c>
      <c r="X47" s="590"/>
      <c r="Y47" s="462" t="str">
        <f>'リンク切公表時非表示（グラフの添え物）'!$X$99</f>
        <v xml:space="preserve">By-product emissions from HCFC-22  </v>
      </c>
      <c r="Z47" s="82"/>
      <c r="AA47" s="162">
        <f t="shared" ref="AA47:BD47" si="16">IF(AA13="NO","-",AA13/AA$5)</f>
        <v>0.99977499473927811</v>
      </c>
      <c r="AB47" s="162">
        <f t="shared" si="16"/>
        <v>1</v>
      </c>
      <c r="AC47" s="162">
        <f t="shared" si="16"/>
        <v>0.98946838193096909</v>
      </c>
      <c r="AD47" s="162">
        <f t="shared" si="16"/>
        <v>0.92628943467881497</v>
      </c>
      <c r="AE47" s="162">
        <f t="shared" si="16"/>
        <v>0.87484176997931751</v>
      </c>
      <c r="AF47" s="162">
        <f t="shared" si="16"/>
        <v>0.85115288565311475</v>
      </c>
      <c r="AG47" s="162">
        <f t="shared" si="16"/>
        <v>0.80204030706882412</v>
      </c>
      <c r="AH47" s="162">
        <f t="shared" si="16"/>
        <v>0.76070040330008315</v>
      </c>
      <c r="AI47" s="162">
        <f t="shared" si="16"/>
        <v>0.73433684447921732</v>
      </c>
      <c r="AJ47" s="162">
        <f t="shared" si="16"/>
        <v>0.73188009362127715</v>
      </c>
      <c r="AK47" s="162">
        <f t="shared" si="16"/>
        <v>0.68654554244516086</v>
      </c>
      <c r="AL47" s="162">
        <f t="shared" si="16"/>
        <v>0.60687910316743632</v>
      </c>
      <c r="AM47" s="162">
        <f t="shared" si="16"/>
        <v>0.47497330323562087</v>
      </c>
      <c r="AN47" s="162">
        <f t="shared" si="16"/>
        <v>0.3915389838060056</v>
      </c>
      <c r="AO47" s="162">
        <f t="shared" si="16"/>
        <v>0.10366257261681978</v>
      </c>
      <c r="AP47" s="162">
        <f t="shared" si="16"/>
        <v>4.5846182341843664E-2</v>
      </c>
      <c r="AQ47" s="162">
        <f t="shared" si="16"/>
        <v>5.6797339698258419E-2</v>
      </c>
      <c r="AR47" s="162">
        <f t="shared" si="16"/>
        <v>1.6468436523455539E-2</v>
      </c>
      <c r="AS47" s="162">
        <f t="shared" si="16"/>
        <v>3.0751217037841852E-2</v>
      </c>
      <c r="AT47" s="162">
        <f t="shared" si="16"/>
        <v>2.4027507724314369E-3</v>
      </c>
      <c r="AU47" s="162">
        <f t="shared" si="16"/>
        <v>2.2840966185623643E-3</v>
      </c>
      <c r="AV47" s="162">
        <f t="shared" si="16"/>
        <v>6.2330874624124451E-4</v>
      </c>
      <c r="AW47" s="162">
        <f t="shared" si="16"/>
        <v>6.0456142641602954E-4</v>
      </c>
      <c r="AX47" s="162">
        <f t="shared" si="16"/>
        <v>5.0683797623159166E-4</v>
      </c>
      <c r="AY47" s="162">
        <f t="shared" si="16"/>
        <v>6.6143132852122355E-4</v>
      </c>
      <c r="AZ47" s="162">
        <f t="shared" si="16"/>
        <v>7.5355353949295564E-4</v>
      </c>
      <c r="BA47" s="162">
        <f t="shared" si="16"/>
        <v>5.5532148959390015E-4</v>
      </c>
      <c r="BB47" s="162">
        <f t="shared" si="16"/>
        <v>8.5598189056169352E-4</v>
      </c>
      <c r="BC47" s="162">
        <f t="shared" si="16"/>
        <v>2.5168241486650658E-4</v>
      </c>
      <c r="BD47" s="162">
        <f t="shared" si="16"/>
        <v>2.6783243956807993E-4</v>
      </c>
      <c r="BE47" s="162">
        <f t="shared" si="9"/>
        <v>2.7182011685365905E-3</v>
      </c>
      <c r="BF47" s="1124"/>
      <c r="BH47" s="68"/>
      <c r="BI47" s="68"/>
    </row>
    <row r="48" spans="2:64" ht="17.100000000000001" customHeight="1">
      <c r="U48" s="488"/>
      <c r="V48" s="565" t="str">
        <f>'リンク切公表時非表示（グラフの添え物）'!$W$100</f>
        <v>消火剤</v>
      </c>
      <c r="X48" s="590"/>
      <c r="Y48" s="462" t="str">
        <f>'リンク切公表時非表示（グラフの添え物）'!$X$100</f>
        <v>Fire Extinguishers</v>
      </c>
      <c r="Z48" s="82"/>
      <c r="AA48" s="162" t="str">
        <f t="shared" ref="AA48:BD48" si="17">IF(AA14="NO","-",AA14/AA$5)</f>
        <v>-</v>
      </c>
      <c r="AB48" s="162" t="str">
        <f t="shared" si="17"/>
        <v>-</v>
      </c>
      <c r="AC48" s="162" t="str">
        <f t="shared" si="17"/>
        <v>-</v>
      </c>
      <c r="AD48" s="162" t="str">
        <f t="shared" si="17"/>
        <v>-</v>
      </c>
      <c r="AE48" s="162" t="str">
        <f t="shared" si="17"/>
        <v>-</v>
      </c>
      <c r="AF48" s="162" t="str">
        <f t="shared" si="17"/>
        <v>-</v>
      </c>
      <c r="AG48" s="162">
        <f t="shared" si="17"/>
        <v>9.9699341663477863E-6</v>
      </c>
      <c r="AH48" s="162">
        <f t="shared" si="17"/>
        <v>2.7280022856875199E-5</v>
      </c>
      <c r="AI48" s="162">
        <f t="shared" si="17"/>
        <v>7.6324721560739377E-5</v>
      </c>
      <c r="AJ48" s="162">
        <f t="shared" si="17"/>
        <v>1.5466358132954817E-4</v>
      </c>
      <c r="AK48" s="162">
        <f t="shared" si="17"/>
        <v>2.0256047435319844E-4</v>
      </c>
      <c r="AL48" s="162">
        <f t="shared" si="17"/>
        <v>2.7520139155342606E-4</v>
      </c>
      <c r="AM48" s="162">
        <f t="shared" si="17"/>
        <v>3.6869373736005047E-4</v>
      </c>
      <c r="AN48" s="162">
        <f t="shared" si="17"/>
        <v>4.0308138922385672E-4</v>
      </c>
      <c r="AO48" s="162">
        <f t="shared" si="17"/>
        <v>5.6361890983043722E-4</v>
      </c>
      <c r="AP48" s="162">
        <f t="shared" si="17"/>
        <v>5.7408978280219011E-4</v>
      </c>
      <c r="AQ48" s="162">
        <f t="shared" si="17"/>
        <v>5.0991982637992462E-4</v>
      </c>
      <c r="AR48" s="162">
        <f t="shared" si="17"/>
        <v>4.6162662865627155E-4</v>
      </c>
      <c r="AS48" s="162">
        <f t="shared" si="17"/>
        <v>4.0659765388385778E-4</v>
      </c>
      <c r="AT48" s="162">
        <f t="shared" si="17"/>
        <v>3.8598762198533212E-4</v>
      </c>
      <c r="AU48" s="162">
        <f t="shared" si="17"/>
        <v>3.5553986020500427E-4</v>
      </c>
      <c r="AV48" s="162">
        <f t="shared" si="17"/>
        <v>3.2220855419405413E-4</v>
      </c>
      <c r="AW48" s="162">
        <f t="shared" si="17"/>
        <v>2.9367451502363003E-4</v>
      </c>
      <c r="AX48" s="162">
        <f t="shared" si="17"/>
        <v>2.7406024195189874E-4</v>
      </c>
      <c r="AY48" s="162">
        <f t="shared" si="17"/>
        <v>2.529948026195266E-4</v>
      </c>
      <c r="AZ48" s="162">
        <f t="shared" si="17"/>
        <v>2.3874721481770717E-4</v>
      </c>
      <c r="BA48" s="162">
        <f t="shared" si="17"/>
        <v>2.2311801479961175E-4</v>
      </c>
      <c r="BB48" s="162">
        <f t="shared" si="17"/>
        <v>2.1632873623080067E-4</v>
      </c>
      <c r="BC48" s="162">
        <f t="shared" si="17"/>
        <v>2.0912175876681483E-4</v>
      </c>
      <c r="BD48" s="162">
        <f t="shared" si="17"/>
        <v>2.0007614753635549E-4</v>
      </c>
      <c r="BE48" s="162">
        <f t="shared" si="9"/>
        <v>1.9329928769540523E-4</v>
      </c>
      <c r="BF48" s="1126"/>
      <c r="BH48" s="68"/>
    </row>
    <row r="49" spans="21:61" ht="17.100000000000001" customHeight="1">
      <c r="U49" s="489"/>
      <c r="V49" s="460" t="str">
        <f>'リンク切公表時非表示（グラフの添え物）'!$W$101</f>
        <v>マグネシウム鋳造</v>
      </c>
      <c r="X49" s="590"/>
      <c r="Y49" s="462" t="str">
        <f>'リンク切公表時非表示（グラフの添え物）'!$X$101</f>
        <v>Magnesium Foundries</v>
      </c>
      <c r="Z49" s="82"/>
      <c r="AA49" s="162" t="str">
        <f t="shared" ref="AA49:BD49" si="18">IF(AA15="NO","-",AA15/AA$5)</f>
        <v>-</v>
      </c>
      <c r="AB49" s="162" t="str">
        <f t="shared" si="18"/>
        <v>-</v>
      </c>
      <c r="AC49" s="162" t="str">
        <f t="shared" si="18"/>
        <v>-</v>
      </c>
      <c r="AD49" s="162" t="str">
        <f t="shared" si="18"/>
        <v>-</v>
      </c>
      <c r="AE49" s="162" t="str">
        <f t="shared" si="18"/>
        <v>-</v>
      </c>
      <c r="AF49" s="162" t="str">
        <f t="shared" si="18"/>
        <v>-</v>
      </c>
      <c r="AG49" s="162" t="str">
        <f t="shared" si="18"/>
        <v>-</v>
      </c>
      <c r="AH49" s="162" t="str">
        <f t="shared" si="18"/>
        <v>-</v>
      </c>
      <c r="AI49" s="162" t="str">
        <f t="shared" si="18"/>
        <v>-</v>
      </c>
      <c r="AJ49" s="162" t="str">
        <f t="shared" si="18"/>
        <v>-</v>
      </c>
      <c r="AK49" s="162" t="str">
        <f t="shared" si="18"/>
        <v>-</v>
      </c>
      <c r="AL49" s="162" t="str">
        <f t="shared" si="18"/>
        <v>-</v>
      </c>
      <c r="AM49" s="162" t="str">
        <f t="shared" si="18"/>
        <v>-</v>
      </c>
      <c r="AN49" s="162" t="str">
        <f t="shared" si="18"/>
        <v>-</v>
      </c>
      <c r="AO49" s="162" t="str">
        <f t="shared" si="18"/>
        <v>-</v>
      </c>
      <c r="AP49" s="162" t="str">
        <f t="shared" si="18"/>
        <v>-</v>
      </c>
      <c r="AQ49" s="162" t="str">
        <f t="shared" si="18"/>
        <v>-</v>
      </c>
      <c r="AR49" s="162" t="str">
        <f t="shared" si="18"/>
        <v>-</v>
      </c>
      <c r="AS49" s="162" t="str">
        <f t="shared" si="18"/>
        <v>-</v>
      </c>
      <c r="AT49" s="162" t="str">
        <f t="shared" si="18"/>
        <v>-</v>
      </c>
      <c r="AU49" s="162" t="str">
        <f t="shared" si="18"/>
        <v>-</v>
      </c>
      <c r="AV49" s="162">
        <f t="shared" si="18"/>
        <v>3.8325064802671113E-5</v>
      </c>
      <c r="AW49" s="162">
        <f t="shared" si="18"/>
        <v>4.3810279042648081E-5</v>
      </c>
      <c r="AX49" s="162">
        <f t="shared" si="18"/>
        <v>4.0067596769659609E-5</v>
      </c>
      <c r="AY49" s="162">
        <f t="shared" si="18"/>
        <v>3.5948569248598592E-5</v>
      </c>
      <c r="AZ49" s="162">
        <f t="shared" si="18"/>
        <v>2.1842869489356618E-5</v>
      </c>
      <c r="BA49" s="162">
        <f t="shared" si="18"/>
        <v>2.6828031422948551E-5</v>
      </c>
      <c r="BB49" s="162">
        <f t="shared" si="18"/>
        <v>3.1810137824927803E-5</v>
      </c>
      <c r="BC49" s="162">
        <f t="shared" si="18"/>
        <v>3.647694458707139E-5</v>
      </c>
      <c r="BD49" s="162">
        <f t="shared" si="18"/>
        <v>2.8753782926603171E-5</v>
      </c>
      <c r="BE49" s="162">
        <f t="shared" si="9"/>
        <v>2.488140045452768E-5</v>
      </c>
      <c r="BF49" s="1127"/>
      <c r="BH49" s="68"/>
    </row>
    <row r="50" spans="21:61" ht="17.100000000000001" customHeight="1">
      <c r="U50" s="594" t="s">
        <v>19</v>
      </c>
      <c r="V50" s="603"/>
      <c r="X50" s="591" t="s">
        <v>525</v>
      </c>
      <c r="Y50" s="592"/>
      <c r="Z50" s="144"/>
      <c r="AA50" s="236">
        <f t="shared" ref="AA50:BC50" si="19">SUM(AA51:AA56)</f>
        <v>1</v>
      </c>
      <c r="AB50" s="236">
        <f t="shared" si="19"/>
        <v>1</v>
      </c>
      <c r="AC50" s="236">
        <f t="shared" si="19"/>
        <v>1</v>
      </c>
      <c r="AD50" s="236">
        <f t="shared" si="19"/>
        <v>1</v>
      </c>
      <c r="AE50" s="236">
        <f t="shared" si="19"/>
        <v>1</v>
      </c>
      <c r="AF50" s="236">
        <f t="shared" si="19"/>
        <v>1</v>
      </c>
      <c r="AG50" s="236">
        <f t="shared" si="19"/>
        <v>1</v>
      </c>
      <c r="AH50" s="236">
        <f t="shared" si="19"/>
        <v>1</v>
      </c>
      <c r="AI50" s="236">
        <f t="shared" si="19"/>
        <v>1</v>
      </c>
      <c r="AJ50" s="236">
        <f t="shared" si="19"/>
        <v>1.0000000000000002</v>
      </c>
      <c r="AK50" s="236">
        <f t="shared" si="19"/>
        <v>1</v>
      </c>
      <c r="AL50" s="236">
        <f t="shared" si="19"/>
        <v>0.99999999999999989</v>
      </c>
      <c r="AM50" s="236">
        <f t="shared" si="19"/>
        <v>1</v>
      </c>
      <c r="AN50" s="236">
        <f t="shared" si="19"/>
        <v>1</v>
      </c>
      <c r="AO50" s="236">
        <f t="shared" si="19"/>
        <v>1</v>
      </c>
      <c r="AP50" s="236">
        <f t="shared" si="19"/>
        <v>1</v>
      </c>
      <c r="AQ50" s="236">
        <f t="shared" si="19"/>
        <v>0.99999999999999989</v>
      </c>
      <c r="AR50" s="236">
        <f t="shared" si="19"/>
        <v>1</v>
      </c>
      <c r="AS50" s="236">
        <f t="shared" si="19"/>
        <v>1.0000000000000002</v>
      </c>
      <c r="AT50" s="236">
        <f t="shared" si="19"/>
        <v>1.0000000000000002</v>
      </c>
      <c r="AU50" s="236">
        <f t="shared" si="19"/>
        <v>0.99999999999999989</v>
      </c>
      <c r="AV50" s="236">
        <f t="shared" si="19"/>
        <v>1</v>
      </c>
      <c r="AW50" s="236">
        <f t="shared" si="19"/>
        <v>1</v>
      </c>
      <c r="AX50" s="236">
        <f t="shared" si="19"/>
        <v>1</v>
      </c>
      <c r="AY50" s="236">
        <f t="shared" si="19"/>
        <v>0.99999999999999989</v>
      </c>
      <c r="AZ50" s="236">
        <f t="shared" si="19"/>
        <v>0.99999999999999989</v>
      </c>
      <c r="BA50" s="236">
        <f t="shared" si="19"/>
        <v>0.99999999999999989</v>
      </c>
      <c r="BB50" s="236">
        <f t="shared" si="19"/>
        <v>1</v>
      </c>
      <c r="BC50" s="236">
        <f t="shared" si="19"/>
        <v>1</v>
      </c>
      <c r="BD50" s="1480">
        <f>SUM(BD51:BD56)</f>
        <v>1</v>
      </c>
      <c r="BE50" s="1480">
        <f>SUM(BE51:BE56)</f>
        <v>0.99999999999999989</v>
      </c>
      <c r="BF50" s="1122"/>
      <c r="BH50" s="68"/>
      <c r="BI50" s="68"/>
    </row>
    <row r="51" spans="21:61" ht="17.100000000000001" customHeight="1">
      <c r="U51" s="594"/>
      <c r="V51" s="460" t="str">
        <f>'リンク切公表時非表示（グラフの添え物）'!$W$104</f>
        <v>半導体製造</v>
      </c>
      <c r="X51" s="594"/>
      <c r="Y51" s="460" t="str">
        <f>'リンク切公表時非表示（グラフの添え物）'!$X$104</f>
        <v>Semiconductor Manufacturing</v>
      </c>
      <c r="Z51" s="83"/>
      <c r="AA51" s="146">
        <f t="shared" ref="AA51:BD51" si="20">IF(AA17="NO","-",AA17/AA$16)</f>
        <v>0.21767336937425263</v>
      </c>
      <c r="AB51" s="146">
        <f t="shared" si="20"/>
        <v>0.2195551803218036</v>
      </c>
      <c r="AC51" s="146">
        <f t="shared" si="20"/>
        <v>0.22129151757992757</v>
      </c>
      <c r="AD51" s="146">
        <f t="shared" si="20"/>
        <v>0.22250405676443746</v>
      </c>
      <c r="AE51" s="146">
        <f t="shared" si="20"/>
        <v>0.22291114821196845</v>
      </c>
      <c r="AF51" s="146">
        <f t="shared" si="20"/>
        <v>0.22250244983497228</v>
      </c>
      <c r="AG51" s="146">
        <f t="shared" si="20"/>
        <v>0.25220033420052934</v>
      </c>
      <c r="AH51" s="146">
        <f t="shared" si="20"/>
        <v>0.28959634482906249</v>
      </c>
      <c r="AI51" s="146">
        <f t="shared" si="20"/>
        <v>0.35433610436149787</v>
      </c>
      <c r="AJ51" s="146">
        <f t="shared" si="20"/>
        <v>0.47789078289995834</v>
      </c>
      <c r="AK51" s="146">
        <f t="shared" si="20"/>
        <v>0.56949996764651734</v>
      </c>
      <c r="AL51" s="146">
        <f t="shared" si="20"/>
        <v>0.52604130782179881</v>
      </c>
      <c r="AM51" s="146">
        <f t="shared" si="20"/>
        <v>0.56293061149658641</v>
      </c>
      <c r="AN51" s="146">
        <f t="shared" si="20"/>
        <v>0.57939132674265525</v>
      </c>
      <c r="AO51" s="146">
        <f t="shared" si="20"/>
        <v>0.58860529613839496</v>
      </c>
      <c r="AP51" s="146">
        <f t="shared" si="20"/>
        <v>0.53188390663117868</v>
      </c>
      <c r="AQ51" s="146">
        <f t="shared" si="20"/>
        <v>0.54752486691256608</v>
      </c>
      <c r="AR51" s="146">
        <f t="shared" si="20"/>
        <v>0.55894204834235772</v>
      </c>
      <c r="AS51" s="146">
        <f t="shared" si="20"/>
        <v>0.57993300830307459</v>
      </c>
      <c r="AT51" s="146">
        <f t="shared" si="20"/>
        <v>0.51981384859559432</v>
      </c>
      <c r="AU51" s="146">
        <f t="shared" si="20"/>
        <v>0.51986576409491858</v>
      </c>
      <c r="AV51" s="146">
        <f t="shared" si="20"/>
        <v>0.49486619349156402</v>
      </c>
      <c r="AW51" s="146">
        <f t="shared" si="20"/>
        <v>0.47146911753719861</v>
      </c>
      <c r="AX51" s="146">
        <f t="shared" si="20"/>
        <v>0.47340382422275951</v>
      </c>
      <c r="AY51" s="146">
        <f t="shared" si="20"/>
        <v>0.48082659938574207</v>
      </c>
      <c r="AZ51" s="146">
        <f t="shared" si="20"/>
        <v>0.47828666102948075</v>
      </c>
      <c r="BA51" s="146">
        <f t="shared" si="20"/>
        <v>0.50995632820771386</v>
      </c>
      <c r="BB51" s="146">
        <f t="shared" si="20"/>
        <v>0.52536038843201138</v>
      </c>
      <c r="BC51" s="146">
        <f t="shared" si="20"/>
        <v>0.5093476237291189</v>
      </c>
      <c r="BD51" s="1391">
        <f t="shared" si="20"/>
        <v>0.48981964559910718</v>
      </c>
      <c r="BE51" s="1391">
        <f t="shared" ref="BE51:BE56" si="21">IF(BE17="NO","-",BE17/BE$16)</f>
        <v>0.52107759807706688</v>
      </c>
      <c r="BF51" s="1122"/>
    </row>
    <row r="52" spans="21:61" ht="17.100000000000001" customHeight="1">
      <c r="U52" s="593"/>
      <c r="V52" s="460" t="str">
        <f>'リンク切公表時非表示（グラフの添え物）'!$W$105</f>
        <v>液晶製造</v>
      </c>
      <c r="X52" s="594"/>
      <c r="Y52" s="460" t="str">
        <f>'リンク切公表時非表示（グラフの添え物）'!$X$105</f>
        <v>Liquid Crystals</v>
      </c>
      <c r="Z52" s="83"/>
      <c r="AA52" s="146">
        <f t="shared" ref="AA52:BD52" si="22">IF(AA18="NO","-",AA18/AA$16)</f>
        <v>4.7940230627845654E-3</v>
      </c>
      <c r="AB52" s="146">
        <f t="shared" si="22"/>
        <v>4.8354679354775084E-3</v>
      </c>
      <c r="AC52" s="146">
        <f t="shared" si="22"/>
        <v>4.8737089058090996E-3</v>
      </c>
      <c r="AD52" s="146">
        <f t="shared" si="22"/>
        <v>4.9004137840024256E-3</v>
      </c>
      <c r="AE52" s="146">
        <f t="shared" si="22"/>
        <v>4.9093795375704267E-3</v>
      </c>
      <c r="AF52" s="146">
        <f t="shared" si="22"/>
        <v>4.9003783931002758E-3</v>
      </c>
      <c r="AG52" s="146">
        <f t="shared" si="22"/>
        <v>4.5610060812377156E-3</v>
      </c>
      <c r="AH52" s="146">
        <f t="shared" si="22"/>
        <v>7.7575377900506301E-3</v>
      </c>
      <c r="AI52" s="146">
        <f t="shared" si="22"/>
        <v>1.027539490430443E-2</v>
      </c>
      <c r="AJ52" s="146">
        <f t="shared" si="22"/>
        <v>1.6222666115214706E-2</v>
      </c>
      <c r="AK52" s="146">
        <f t="shared" si="22"/>
        <v>1.8006353329085938E-2</v>
      </c>
      <c r="AL52" s="146">
        <f t="shared" si="22"/>
        <v>1.4526036188931916E-2</v>
      </c>
      <c r="AM52" s="146">
        <f t="shared" si="22"/>
        <v>1.9713443965762547E-2</v>
      </c>
      <c r="AN52" s="146">
        <f t="shared" si="22"/>
        <v>1.8949930797612893E-2</v>
      </c>
      <c r="AO52" s="146">
        <f t="shared" si="22"/>
        <v>1.9413558714881415E-2</v>
      </c>
      <c r="AP52" s="146">
        <f t="shared" si="22"/>
        <v>1.7600731648108929E-2</v>
      </c>
      <c r="AQ52" s="146">
        <f t="shared" si="22"/>
        <v>1.7485910869794671E-2</v>
      </c>
      <c r="AR52" s="146">
        <f t="shared" si="22"/>
        <v>1.3484658423327028E-2</v>
      </c>
      <c r="AS52" s="146">
        <f t="shared" si="22"/>
        <v>1.450280853766418E-2</v>
      </c>
      <c r="AT52" s="146">
        <f t="shared" si="22"/>
        <v>9.6913804751983385E-3</v>
      </c>
      <c r="AU52" s="146">
        <f t="shared" si="22"/>
        <v>1.0916924093644833E-2</v>
      </c>
      <c r="AV52" s="146">
        <f t="shared" si="22"/>
        <v>1.5702426918690122E-2</v>
      </c>
      <c r="AW52" s="146">
        <f t="shared" si="22"/>
        <v>1.9801699318546882E-2</v>
      </c>
      <c r="AX52" s="146">
        <f t="shared" si="22"/>
        <v>2.3013743159812132E-2</v>
      </c>
      <c r="AY52" s="146">
        <f t="shared" si="22"/>
        <v>2.6686004659706119E-2</v>
      </c>
      <c r="AZ52" s="146">
        <f t="shared" si="22"/>
        <v>2.6135088884543252E-2</v>
      </c>
      <c r="BA52" s="146">
        <f t="shared" si="22"/>
        <v>2.1097597788520196E-2</v>
      </c>
      <c r="BB52" s="146">
        <f t="shared" si="22"/>
        <v>2.3938099595253521E-2</v>
      </c>
      <c r="BC52" s="146">
        <f t="shared" si="22"/>
        <v>2.275689318598588E-2</v>
      </c>
      <c r="BD52" s="1391">
        <f t="shared" si="22"/>
        <v>2.1968208976585819E-2</v>
      </c>
      <c r="BE52" s="1391">
        <f t="shared" si="21"/>
        <v>2.2232452583253057E-2</v>
      </c>
      <c r="BF52" s="1122"/>
    </row>
    <row r="53" spans="21:61" ht="17.100000000000001" customHeight="1">
      <c r="U53" s="594"/>
      <c r="V53" s="460" t="str">
        <f>'リンク切公表時非表示（グラフの添え物）'!$W$106</f>
        <v>洗浄剤・溶剤</v>
      </c>
      <c r="X53" s="594"/>
      <c r="Y53" s="460" t="str">
        <f>'リンク切公表時非表示（グラフの添え物）'!$X$106</f>
        <v>Solvents / Cleaning agents</v>
      </c>
      <c r="Z53" s="83"/>
      <c r="AA53" s="146">
        <f t="shared" ref="AA53:BD53" si="23">IF(AA19="NO","-",AA19/AA$16)</f>
        <v>0.69578379718268168</v>
      </c>
      <c r="AB53" s="146">
        <f t="shared" si="23"/>
        <v>0.70179892696374258</v>
      </c>
      <c r="AC53" s="146">
        <f t="shared" si="23"/>
        <v>0.70734905619691546</v>
      </c>
      <c r="AD53" s="146">
        <f t="shared" si="23"/>
        <v>0.71122488685298679</v>
      </c>
      <c r="AE53" s="146">
        <f t="shared" si="23"/>
        <v>0.71252613759384675</v>
      </c>
      <c r="AF53" s="146">
        <f t="shared" si="23"/>
        <v>0.71121975037033724</v>
      </c>
      <c r="AG53" s="146">
        <f t="shared" si="23"/>
        <v>0.66857716791103106</v>
      </c>
      <c r="AH53" s="146">
        <f t="shared" si="23"/>
        <v>0.61130300153460393</v>
      </c>
      <c r="AI53" s="146">
        <f t="shared" si="23"/>
        <v>0.52906922173680315</v>
      </c>
      <c r="AJ53" s="146">
        <f t="shared" si="23"/>
        <v>0.3810461307620101</v>
      </c>
      <c r="AK53" s="146">
        <f t="shared" si="23"/>
        <v>0.26911642604224312</v>
      </c>
      <c r="AL53" s="146">
        <f t="shared" si="23"/>
        <v>0.32119092847479325</v>
      </c>
      <c r="AM53" s="146">
        <f t="shared" si="23"/>
        <v>0.27698602987070964</v>
      </c>
      <c r="AN53" s="146">
        <f t="shared" si="23"/>
        <v>0.26091731525394041</v>
      </c>
      <c r="AO53" s="146">
        <f t="shared" si="23"/>
        <v>0.2704290118055433</v>
      </c>
      <c r="AP53" s="146">
        <f t="shared" si="23"/>
        <v>0.32585696652005186</v>
      </c>
      <c r="AQ53" s="146">
        <f t="shared" si="23"/>
        <v>0.30985115798733748</v>
      </c>
      <c r="AR53" s="146">
        <f t="shared" si="23"/>
        <v>0.29973695916322241</v>
      </c>
      <c r="AS53" s="146">
        <f t="shared" si="23"/>
        <v>0.28626650023661443</v>
      </c>
      <c r="AT53" s="146">
        <f t="shared" si="23"/>
        <v>0.35008481197990976</v>
      </c>
      <c r="AU53" s="146">
        <f t="shared" si="23"/>
        <v>0.40397051294133091</v>
      </c>
      <c r="AV53" s="146">
        <f t="shared" si="23"/>
        <v>0.42635612139280848</v>
      </c>
      <c r="AW53" s="146">
        <f t="shared" si="23"/>
        <v>0.45953066596088321</v>
      </c>
      <c r="AX53" s="146">
        <f t="shared" si="23"/>
        <v>0.46190532090621289</v>
      </c>
      <c r="AY53" s="146">
        <f t="shared" si="23"/>
        <v>0.45694294984764061</v>
      </c>
      <c r="AZ53" s="146">
        <f t="shared" si="23"/>
        <v>0.45857532408036283</v>
      </c>
      <c r="BA53" s="146">
        <f t="shared" si="23"/>
        <v>0.43401251672669544</v>
      </c>
      <c r="BB53" s="146">
        <f t="shared" si="23"/>
        <v>0.42207777612772884</v>
      </c>
      <c r="BC53" s="146">
        <f t="shared" si="23"/>
        <v>0.43157941994339244</v>
      </c>
      <c r="BD53" s="1391">
        <f t="shared" si="23"/>
        <v>0.45529899174486499</v>
      </c>
      <c r="BE53" s="1391">
        <f t="shared" si="21"/>
        <v>0.41921128305550071</v>
      </c>
      <c r="BF53" s="1122"/>
    </row>
    <row r="54" spans="21:61" ht="17.100000000000001" customHeight="1">
      <c r="U54" s="594"/>
      <c r="V54" s="460" t="str">
        <f>'リンク切公表時非表示（グラフの添え物）'!$W$107</f>
        <v>PFCsの製造時の漏出</v>
      </c>
      <c r="X54" s="594"/>
      <c r="Y54" s="460" t="str">
        <f>'リンク切公表時非表示（グラフの添え物）'!$X$107</f>
        <v>Fugitive emissions from PFCs manufacturing</v>
      </c>
      <c r="Z54" s="146"/>
      <c r="AA54" s="146">
        <f t="shared" ref="AA54:BD54" si="24">IF(AA20="NO","-",AA20/AA$16)</f>
        <v>5.0604576933414427E-2</v>
      </c>
      <c r="AB54" s="146">
        <f t="shared" si="24"/>
        <v>5.1042059236110604E-2</v>
      </c>
      <c r="AC54" s="146">
        <f t="shared" si="24"/>
        <v>5.1445721901018489E-2</v>
      </c>
      <c r="AD54" s="146">
        <f t="shared" si="24"/>
        <v>5.1727612297733989E-2</v>
      </c>
      <c r="AE54" s="146">
        <f t="shared" si="24"/>
        <v>5.1822252678110976E-2</v>
      </c>
      <c r="AF54" s="146">
        <f t="shared" si="24"/>
        <v>5.1727238719716712E-2</v>
      </c>
      <c r="AG54" s="146">
        <f t="shared" si="24"/>
        <v>6.5865770245485136E-2</v>
      </c>
      <c r="AH54" s="146">
        <f t="shared" si="24"/>
        <v>8.4088873549671761E-2</v>
      </c>
      <c r="AI54" s="146">
        <f t="shared" si="24"/>
        <v>9.9046932089194475E-2</v>
      </c>
      <c r="AJ54" s="146">
        <f t="shared" si="24"/>
        <v>0.1194214148427368</v>
      </c>
      <c r="AK54" s="146">
        <f t="shared" si="24"/>
        <v>0.1397183524786286</v>
      </c>
      <c r="AL54" s="146">
        <f t="shared" si="24"/>
        <v>0.13443099886001689</v>
      </c>
      <c r="AM54" s="146">
        <f t="shared" si="24"/>
        <v>0.13646215239782589</v>
      </c>
      <c r="AN54" s="146">
        <f t="shared" si="24"/>
        <v>0.13661574644098237</v>
      </c>
      <c r="AO54" s="146">
        <f t="shared" si="24"/>
        <v>0.11765474564780051</v>
      </c>
      <c r="AP54" s="146">
        <f t="shared" si="24"/>
        <v>0.12047520678316823</v>
      </c>
      <c r="AQ54" s="146">
        <f t="shared" si="24"/>
        <v>0.12108053630572838</v>
      </c>
      <c r="AR54" s="146">
        <f t="shared" si="24"/>
        <v>0.12317028310643276</v>
      </c>
      <c r="AS54" s="146">
        <f t="shared" si="24"/>
        <v>0.11271827470792115</v>
      </c>
      <c r="AT54" s="146">
        <f t="shared" si="24"/>
        <v>0.11305195682404225</v>
      </c>
      <c r="AU54" s="146">
        <f t="shared" si="24"/>
        <v>5.8320443828880054E-2</v>
      </c>
      <c r="AV54" s="146">
        <f t="shared" si="24"/>
        <v>5.4829407455187253E-2</v>
      </c>
      <c r="AW54" s="146">
        <f t="shared" si="24"/>
        <v>4.2853858027257871E-2</v>
      </c>
      <c r="AX54" s="146">
        <f t="shared" si="24"/>
        <v>3.3715741855641745E-2</v>
      </c>
      <c r="AY54" s="146">
        <f t="shared" si="24"/>
        <v>3.1930942331812207E-2</v>
      </c>
      <c r="AZ54" s="146">
        <f t="shared" si="24"/>
        <v>3.4637658473344525E-2</v>
      </c>
      <c r="BA54" s="146">
        <f t="shared" si="24"/>
        <v>2.8769044827293113E-2</v>
      </c>
      <c r="BB54" s="146">
        <f t="shared" si="24"/>
        <v>2.3069116841839907E-2</v>
      </c>
      <c r="BC54" s="146">
        <f t="shared" si="24"/>
        <v>2.5055563845986371E-2</v>
      </c>
      <c r="BD54" s="1391">
        <f t="shared" si="24"/>
        <v>1.8737966772387208E-2</v>
      </c>
      <c r="BE54" s="1391">
        <f t="shared" si="21"/>
        <v>2.1226510721745272E-2</v>
      </c>
      <c r="BF54" s="1122"/>
    </row>
    <row r="55" spans="21:61" ht="17.100000000000001" customHeight="1">
      <c r="U55" s="593"/>
      <c r="V55" s="460" t="str">
        <f>'リンク切公表時非表示（グラフの添え物）'!$W$108</f>
        <v>その他</v>
      </c>
      <c r="X55" s="594"/>
      <c r="Y55" s="460" t="str">
        <f>'リンク切公表時非表示（グラフの添え物）'!$X$108</f>
        <v>Other</v>
      </c>
      <c r="Z55" s="164"/>
      <c r="AA55" s="1391" t="str">
        <f t="shared" ref="AA55:BD55" si="25">IF(AA21="NO","-",AA21/AA$16)</f>
        <v>-</v>
      </c>
      <c r="AB55" s="1391" t="str">
        <f t="shared" si="25"/>
        <v>-</v>
      </c>
      <c r="AC55" s="1391" t="str">
        <f t="shared" si="25"/>
        <v>-</v>
      </c>
      <c r="AD55" s="1391" t="str">
        <f t="shared" si="25"/>
        <v>-</v>
      </c>
      <c r="AE55" s="1391" t="str">
        <f t="shared" si="25"/>
        <v>-</v>
      </c>
      <c r="AF55" s="1391" t="str">
        <f t="shared" si="25"/>
        <v>-</v>
      </c>
      <c r="AG55" s="1391" t="str">
        <f t="shared" si="25"/>
        <v>-</v>
      </c>
      <c r="AH55" s="1391" t="str">
        <f t="shared" si="25"/>
        <v>-</v>
      </c>
      <c r="AI55" s="1391" t="str">
        <f t="shared" si="25"/>
        <v>-</v>
      </c>
      <c r="AJ55" s="1391" t="str">
        <f t="shared" si="25"/>
        <v>-</v>
      </c>
      <c r="AK55" s="1391" t="str">
        <f t="shared" si="25"/>
        <v>-</v>
      </c>
      <c r="AL55" s="1391" t="str">
        <f t="shared" si="25"/>
        <v>-</v>
      </c>
      <c r="AM55" s="146">
        <f t="shared" si="25"/>
        <v>4.2485139639419464E-6</v>
      </c>
      <c r="AN55" s="146">
        <f t="shared" si="25"/>
        <v>1.0942619878128685E-5</v>
      </c>
      <c r="AO55" s="146">
        <f t="shared" si="25"/>
        <v>1.8315299444371415E-5</v>
      </c>
      <c r="AP55" s="146">
        <f t="shared" si="25"/>
        <v>3.3443104059921844E-5</v>
      </c>
      <c r="AQ55" s="146">
        <f t="shared" si="25"/>
        <v>7.0312440870057353E-5</v>
      </c>
      <c r="AR55" s="146">
        <f t="shared" si="25"/>
        <v>1.7493502248323067E-4</v>
      </c>
      <c r="AS55" s="146">
        <f t="shared" si="25"/>
        <v>4.0221261861218886E-4</v>
      </c>
      <c r="AT55" s="146">
        <f t="shared" si="25"/>
        <v>7.7177788525159921E-4</v>
      </c>
      <c r="AU55" s="146">
        <f t="shared" si="25"/>
        <v>1.0183959176431835E-3</v>
      </c>
      <c r="AV55" s="146">
        <f t="shared" si="25"/>
        <v>1.5762615836465562E-3</v>
      </c>
      <c r="AW55" s="1391" t="str">
        <f t="shared" si="25"/>
        <v>-</v>
      </c>
      <c r="AX55" s="146">
        <f t="shared" si="25"/>
        <v>3.1528233060124653E-3</v>
      </c>
      <c r="AY55" s="146">
        <f t="shared" si="25"/>
        <v>2.6768288302095175E-3</v>
      </c>
      <c r="AZ55" s="146">
        <f t="shared" si="25"/>
        <v>2.3652675322685195E-3</v>
      </c>
      <c r="BA55" s="146">
        <f t="shared" si="25"/>
        <v>6.1645124497773755E-3</v>
      </c>
      <c r="BB55" s="146">
        <f t="shared" si="25"/>
        <v>5.5546190031664075E-3</v>
      </c>
      <c r="BC55" s="146">
        <f t="shared" si="25"/>
        <v>1.1260499295516481E-2</v>
      </c>
      <c r="BD55" s="1391">
        <f t="shared" si="25"/>
        <v>1.4175186907054849E-2</v>
      </c>
      <c r="BE55" s="1391">
        <f t="shared" si="21"/>
        <v>1.6252155562434013E-2</v>
      </c>
      <c r="BF55" s="1128"/>
    </row>
    <row r="56" spans="21:61" ht="17.100000000000001" customHeight="1">
      <c r="U56" s="595"/>
      <c r="V56" s="460" t="str">
        <f>'リンク切公表時非表示（グラフの添え物）'!$W$109</f>
        <v>アルミニウム精錬</v>
      </c>
      <c r="X56" s="1007"/>
      <c r="Y56" s="460" t="str">
        <f>'リンク切公表時非表示（グラフの添え物）'!$X$109</f>
        <v>Aluminum Production</v>
      </c>
      <c r="Z56" s="82"/>
      <c r="AA56" s="146">
        <f t="shared" ref="AA56:BD56" si="26">IF(AA22="NO","-",AA22/AA$16)</f>
        <v>3.1144233446866693E-2</v>
      </c>
      <c r="AB56" s="146">
        <f t="shared" si="26"/>
        <v>2.2768365542865796E-2</v>
      </c>
      <c r="AC56" s="146">
        <f t="shared" si="26"/>
        <v>1.5039995416329359E-2</v>
      </c>
      <c r="AD56" s="146">
        <f t="shared" si="26"/>
        <v>9.6430303008393156E-3</v>
      </c>
      <c r="AE56" s="146">
        <f t="shared" si="26"/>
        <v>7.8310819785033601E-3</v>
      </c>
      <c r="AF56" s="146">
        <f t="shared" si="26"/>
        <v>9.6501826818734971E-3</v>
      </c>
      <c r="AG56" s="146">
        <f t="shared" si="26"/>
        <v>8.7957215617169206E-3</v>
      </c>
      <c r="AH56" s="146">
        <f t="shared" si="26"/>
        <v>7.2542422966112765E-3</v>
      </c>
      <c r="AI56" s="146">
        <f t="shared" si="26"/>
        <v>7.2723469082001287E-3</v>
      </c>
      <c r="AJ56" s="146">
        <f t="shared" si="26"/>
        <v>5.4190053800801455E-3</v>
      </c>
      <c r="AK56" s="146">
        <f t="shared" si="26"/>
        <v>3.6589005035250199E-3</v>
      </c>
      <c r="AL56" s="146">
        <f t="shared" si="26"/>
        <v>3.8107286544590865E-3</v>
      </c>
      <c r="AM56" s="146">
        <f t="shared" si="26"/>
        <v>3.9035137551515688E-3</v>
      </c>
      <c r="AN56" s="146">
        <f t="shared" si="26"/>
        <v>4.114738144930942E-3</v>
      </c>
      <c r="AO56" s="146">
        <f t="shared" si="26"/>
        <v>3.8790723939354237E-3</v>
      </c>
      <c r="AP56" s="146">
        <f t="shared" si="26"/>
        <v>4.1497453134323624E-3</v>
      </c>
      <c r="AQ56" s="146">
        <f t="shared" si="26"/>
        <v>3.9872154837032074E-3</v>
      </c>
      <c r="AR56" s="146">
        <f t="shared" si="26"/>
        <v>4.4911159421769766E-3</v>
      </c>
      <c r="AS56" s="146">
        <f t="shared" si="26"/>
        <v>6.1771955961136323E-3</v>
      </c>
      <c r="AT56" s="146">
        <f t="shared" si="26"/>
        <v>6.5862242400038396E-3</v>
      </c>
      <c r="AU56" s="146">
        <f t="shared" si="26"/>
        <v>5.90795912358235E-3</v>
      </c>
      <c r="AV56" s="146">
        <f t="shared" si="26"/>
        <v>6.6695891581035538E-3</v>
      </c>
      <c r="AW56" s="146">
        <f t="shared" si="26"/>
        <v>6.3446591561134615E-3</v>
      </c>
      <c r="AX56" s="146">
        <f t="shared" si="26"/>
        <v>4.8085465495613013E-3</v>
      </c>
      <c r="AY56" s="146">
        <f t="shared" si="26"/>
        <v>9.3667494488952369E-4</v>
      </c>
      <c r="AZ56" s="1391" t="str">
        <f t="shared" si="26"/>
        <v>-</v>
      </c>
      <c r="BA56" s="1391" t="str">
        <f t="shared" si="26"/>
        <v>-</v>
      </c>
      <c r="BB56" s="1391" t="str">
        <f t="shared" si="26"/>
        <v>-</v>
      </c>
      <c r="BC56" s="1391" t="str">
        <f t="shared" si="26"/>
        <v>-</v>
      </c>
      <c r="BD56" s="1391" t="str">
        <f t="shared" si="26"/>
        <v>-</v>
      </c>
      <c r="BE56" s="1391" t="str">
        <f t="shared" si="21"/>
        <v>-</v>
      </c>
      <c r="BF56" s="1122"/>
    </row>
    <row r="57" spans="21:61" ht="17.100000000000001" customHeight="1">
      <c r="U57" s="596" t="s">
        <v>614</v>
      </c>
      <c r="V57" s="597"/>
      <c r="X57" s="596" t="s">
        <v>614</v>
      </c>
      <c r="Y57" s="597"/>
      <c r="Z57" s="145"/>
      <c r="AA57" s="1364">
        <f>SUM(AA58:AA63)</f>
        <v>1</v>
      </c>
      <c r="AB57" s="1364">
        <f t="shared" ref="AB57:BA57" si="27">SUM(AB58:AB63)</f>
        <v>0.99999999999999989</v>
      </c>
      <c r="AC57" s="1364">
        <f t="shared" si="27"/>
        <v>1</v>
      </c>
      <c r="AD57" s="1364">
        <f t="shared" si="27"/>
        <v>1</v>
      </c>
      <c r="AE57" s="1364">
        <f t="shared" si="27"/>
        <v>1</v>
      </c>
      <c r="AF57" s="1364">
        <f t="shared" si="27"/>
        <v>1.0000000000000002</v>
      </c>
      <c r="AG57" s="1364">
        <f t="shared" si="27"/>
        <v>1</v>
      </c>
      <c r="AH57" s="1364">
        <f t="shared" si="27"/>
        <v>1</v>
      </c>
      <c r="AI57" s="1364">
        <f t="shared" si="27"/>
        <v>1</v>
      </c>
      <c r="AJ57" s="1364">
        <f t="shared" si="27"/>
        <v>1</v>
      </c>
      <c r="AK57" s="1364">
        <f t="shared" si="27"/>
        <v>1</v>
      </c>
      <c r="AL57" s="1364">
        <f t="shared" si="27"/>
        <v>1</v>
      </c>
      <c r="AM57" s="1364">
        <f t="shared" si="27"/>
        <v>0.99999999999999989</v>
      </c>
      <c r="AN57" s="1364">
        <f t="shared" si="27"/>
        <v>1</v>
      </c>
      <c r="AO57" s="1364">
        <f t="shared" si="27"/>
        <v>0.99999999999999978</v>
      </c>
      <c r="AP57" s="1364">
        <f t="shared" si="27"/>
        <v>1</v>
      </c>
      <c r="AQ57" s="1364">
        <f t="shared" si="27"/>
        <v>1</v>
      </c>
      <c r="AR57" s="1364">
        <f t="shared" si="27"/>
        <v>1</v>
      </c>
      <c r="AS57" s="1364">
        <f t="shared" si="27"/>
        <v>0.99999999999999989</v>
      </c>
      <c r="AT57" s="1364">
        <f t="shared" si="27"/>
        <v>0.99999999999999978</v>
      </c>
      <c r="AU57" s="1364">
        <f t="shared" si="27"/>
        <v>0.99999999999999989</v>
      </c>
      <c r="AV57" s="1364">
        <f t="shared" si="27"/>
        <v>1</v>
      </c>
      <c r="AW57" s="1364">
        <f t="shared" si="27"/>
        <v>1</v>
      </c>
      <c r="AX57" s="1364">
        <f t="shared" si="27"/>
        <v>1</v>
      </c>
      <c r="AY57" s="1364">
        <f t="shared" si="27"/>
        <v>0.99999999999999989</v>
      </c>
      <c r="AZ57" s="1364">
        <f t="shared" si="27"/>
        <v>1.0000000000000002</v>
      </c>
      <c r="BA57" s="1364">
        <f t="shared" si="27"/>
        <v>1</v>
      </c>
      <c r="BB57" s="1364">
        <f>SUM(BB58:BB63)</f>
        <v>1</v>
      </c>
      <c r="BC57" s="1364">
        <f>SUM(BC58:BC63)</f>
        <v>1.0000000000000002</v>
      </c>
      <c r="BD57" s="1481">
        <f>SUM(BD58:BD63)</f>
        <v>1</v>
      </c>
      <c r="BE57" s="1481">
        <f>SUM(BE58:BE63)</f>
        <v>0.99999999999999989</v>
      </c>
      <c r="BF57" s="1122"/>
    </row>
    <row r="58" spans="21:61" ht="17.100000000000001" customHeight="1">
      <c r="U58" s="598"/>
      <c r="V58" s="460" t="str">
        <f>'リンク切公表時非表示（グラフの添え物）'!$W$113</f>
        <v>粒子加速器等</v>
      </c>
      <c r="X58" s="596"/>
      <c r="Y58" s="460" t="str">
        <f>'リンク切公表時非表示（グラフの添え物）'!$X$113</f>
        <v>Accelerators</v>
      </c>
      <c r="Z58" s="82"/>
      <c r="AA58" s="235">
        <f t="shared" ref="AA58:BD58" si="28">IF(AA24="NO","-",AA24/AA$23)</f>
        <v>5.4596778287062449E-2</v>
      </c>
      <c r="AB58" s="235">
        <f t="shared" si="28"/>
        <v>4.6857246772034414E-2</v>
      </c>
      <c r="AC58" s="235">
        <f t="shared" si="28"/>
        <v>4.4951908489247544E-2</v>
      </c>
      <c r="AD58" s="235">
        <f t="shared" si="28"/>
        <v>4.8633063256181296E-2</v>
      </c>
      <c r="AE58" s="235">
        <f t="shared" si="28"/>
        <v>5.2652246592596187E-2</v>
      </c>
      <c r="AF58" s="235">
        <f t="shared" si="28"/>
        <v>4.8735798418687526E-2</v>
      </c>
      <c r="AG58" s="235">
        <f t="shared" si="28"/>
        <v>4.8050436484261327E-2</v>
      </c>
      <c r="AH58" s="235">
        <f t="shared" si="28"/>
        <v>5.6617126372750855E-2</v>
      </c>
      <c r="AI58" s="235">
        <f t="shared" si="28"/>
        <v>6.2441935714714771E-2</v>
      </c>
      <c r="AJ58" s="235">
        <f t="shared" si="28"/>
        <v>8.9889248289987969E-2</v>
      </c>
      <c r="AK58" s="235">
        <f t="shared" si="28"/>
        <v>0.11584013730793179</v>
      </c>
      <c r="AL58" s="235">
        <f t="shared" si="28"/>
        <v>0.13318921811484902</v>
      </c>
      <c r="AM58" s="235">
        <f t="shared" si="28"/>
        <v>0.14458448472692956</v>
      </c>
      <c r="AN58" s="235">
        <f t="shared" si="28"/>
        <v>0.14926098528448617</v>
      </c>
      <c r="AO58" s="235">
        <f t="shared" si="28"/>
        <v>0.16204758868228133</v>
      </c>
      <c r="AP58" s="235">
        <f t="shared" si="28"/>
        <v>0.16741994640757032</v>
      </c>
      <c r="AQ58" s="235">
        <f t="shared" si="28"/>
        <v>0.16440857570582421</v>
      </c>
      <c r="AR58" s="235">
        <f t="shared" si="28"/>
        <v>0.18035581700946687</v>
      </c>
      <c r="AS58" s="235">
        <f t="shared" si="28"/>
        <v>0.20402541352367468</v>
      </c>
      <c r="AT58" s="235">
        <f t="shared" si="28"/>
        <v>0.34620615697885343</v>
      </c>
      <c r="AU58" s="235">
        <f t="shared" si="28"/>
        <v>0.33329067664481526</v>
      </c>
      <c r="AV58" s="235">
        <f t="shared" si="28"/>
        <v>0.36293738678845633</v>
      </c>
      <c r="AW58" s="235">
        <f t="shared" si="28"/>
        <v>0.3747892084340208</v>
      </c>
      <c r="AX58" s="235">
        <f t="shared" si="28"/>
        <v>0.39937388513670086</v>
      </c>
      <c r="AY58" s="235">
        <f t="shared" si="28"/>
        <v>0.40579954287013942</v>
      </c>
      <c r="AZ58" s="235">
        <f t="shared" si="28"/>
        <v>0.39002497712659329</v>
      </c>
      <c r="BA58" s="235">
        <f t="shared" si="28"/>
        <v>0.36573088740672455</v>
      </c>
      <c r="BB58" s="235">
        <f t="shared" si="28"/>
        <v>0.38694166709600547</v>
      </c>
      <c r="BC58" s="235">
        <f t="shared" si="28"/>
        <v>0.39645882959316431</v>
      </c>
      <c r="BD58" s="1482">
        <f t="shared" si="28"/>
        <v>0.40798627794382203</v>
      </c>
      <c r="BE58" s="1482">
        <f t="shared" ref="BE58:BE63" si="29">IF(BE24="NO","-",BE24/BE$23)</f>
        <v>0.38672002782870213</v>
      </c>
      <c r="BF58" s="1122"/>
    </row>
    <row r="59" spans="21:61" ht="17.100000000000001" customHeight="1">
      <c r="U59" s="598"/>
      <c r="V59" s="460" t="str">
        <f>'リンク切公表時非表示（グラフの添え物）'!$W$114</f>
        <v>電気絶縁ガス使用機器</v>
      </c>
      <c r="X59" s="596"/>
      <c r="Y59" s="460" t="str">
        <f>'リンク切公表時非表示（グラフの添え物）'!$X$114</f>
        <v>Electrical Equipment</v>
      </c>
      <c r="Z59" s="83"/>
      <c r="AA59" s="235">
        <f t="shared" ref="AA59:BD59" si="30">IF(AA25="NO","-",AA25/AA$23)</f>
        <v>0.63131703393094751</v>
      </c>
      <c r="AB59" s="235">
        <f t="shared" si="30"/>
        <v>0.6382408117101479</v>
      </c>
      <c r="AC59" s="235">
        <f t="shared" si="30"/>
        <v>0.64091816117840661</v>
      </c>
      <c r="AD59" s="235">
        <f t="shared" si="30"/>
        <v>0.63821823859811389</v>
      </c>
      <c r="AE59" s="235">
        <f t="shared" si="30"/>
        <v>0.635426637349917</v>
      </c>
      <c r="AF59" s="235">
        <f t="shared" si="30"/>
        <v>0.63830200561902206</v>
      </c>
      <c r="AG59" s="235">
        <f t="shared" si="30"/>
        <v>0.66007026567114024</v>
      </c>
      <c r="AH59" s="235">
        <f t="shared" si="30"/>
        <v>0.68768272380234097</v>
      </c>
      <c r="AI59" s="235">
        <f t="shared" si="30"/>
        <v>0.66715006446792036</v>
      </c>
      <c r="AJ59" s="235">
        <f t="shared" si="30"/>
        <v>0.52928419844506402</v>
      </c>
      <c r="AK59" s="235">
        <f t="shared" si="30"/>
        <v>0.41381619653608398</v>
      </c>
      <c r="AL59" s="235">
        <f t="shared" si="30"/>
        <v>0.35006834449973279</v>
      </c>
      <c r="AM59" s="235">
        <f t="shared" si="30"/>
        <v>0.28196069471273777</v>
      </c>
      <c r="AN59" s="235">
        <f t="shared" si="30"/>
        <v>0.25523343165207574</v>
      </c>
      <c r="AO59" s="235">
        <f t="shared" si="30"/>
        <v>0.22419933017776217</v>
      </c>
      <c r="AP59" s="235">
        <f t="shared" si="30"/>
        <v>0.17890494362386625</v>
      </c>
      <c r="AQ59" s="235">
        <f t="shared" si="30"/>
        <v>0.18586484151991134</v>
      </c>
      <c r="AR59" s="235">
        <f t="shared" si="30"/>
        <v>0.186904252943769</v>
      </c>
      <c r="AS59" s="235">
        <f t="shared" si="30"/>
        <v>0.19950069872221182</v>
      </c>
      <c r="AT59" s="235">
        <f t="shared" si="30"/>
        <v>0.29389196439937437</v>
      </c>
      <c r="AU59" s="235">
        <f t="shared" si="30"/>
        <v>0.2594621050396359</v>
      </c>
      <c r="AV59" s="235">
        <f t="shared" si="30"/>
        <v>0.31797475165376865</v>
      </c>
      <c r="AW59" s="235">
        <f t="shared" si="30"/>
        <v>0.32569485224109346</v>
      </c>
      <c r="AX59" s="235">
        <f t="shared" si="30"/>
        <v>0.30971936370645381</v>
      </c>
      <c r="AY59" s="235">
        <f t="shared" si="30"/>
        <v>0.29511866154564659</v>
      </c>
      <c r="AZ59" s="235">
        <f t="shared" si="30"/>
        <v>0.29400712812959323</v>
      </c>
      <c r="BA59" s="235">
        <f t="shared" si="30"/>
        <v>0.30365894969331064</v>
      </c>
      <c r="BB59" s="235">
        <f t="shared" si="30"/>
        <v>0.29938147885188743</v>
      </c>
      <c r="BC59" s="235">
        <f t="shared" si="30"/>
        <v>0.27838477096015873</v>
      </c>
      <c r="BD59" s="1482">
        <f t="shared" si="30"/>
        <v>0.28622744312311083</v>
      </c>
      <c r="BE59" s="1482">
        <f t="shared" si="29"/>
        <v>0.28165755939172304</v>
      </c>
      <c r="BF59" s="1122"/>
    </row>
    <row r="60" spans="21:61" ht="17.100000000000001" customHeight="1">
      <c r="U60" s="598"/>
      <c r="V60" s="460" t="str">
        <f>'リンク切公表時非表示（グラフの添え物）'!$W$115</f>
        <v>マグネシウム鋳造</v>
      </c>
      <c r="X60" s="596"/>
      <c r="Y60" s="460" t="str">
        <f>'リンク切公表時非表示（グラフの添え物）'!$X$115</f>
        <v>Magnesium Foundries</v>
      </c>
      <c r="Z60" s="83"/>
      <c r="AA60" s="235">
        <f t="shared" ref="AA60:BD60" si="31">IF(AA26="NO","-",AA26/AA$23)</f>
        <v>1.1404039618769752E-2</v>
      </c>
      <c r="AB60" s="235">
        <f t="shared" si="31"/>
        <v>8.9002188476905164E-3</v>
      </c>
      <c r="AC60" s="235">
        <f t="shared" si="31"/>
        <v>6.844564350093515E-3</v>
      </c>
      <c r="AD60" s="235">
        <f t="shared" si="31"/>
        <v>7.1577980538925362E-3</v>
      </c>
      <c r="AE60" s="235">
        <f t="shared" si="31"/>
        <v>7.2686367862852845E-3</v>
      </c>
      <c r="AF60" s="235">
        <f t="shared" si="31"/>
        <v>6.9311341443233079E-3</v>
      </c>
      <c r="AG60" s="235">
        <f t="shared" si="31"/>
        <v>8.0365697930739506E-3</v>
      </c>
      <c r="AH60" s="235">
        <f t="shared" si="31"/>
        <v>1.2570172714935631E-2</v>
      </c>
      <c r="AI60" s="235">
        <f t="shared" si="31"/>
        <v>2.931012041854153E-2</v>
      </c>
      <c r="AJ60" s="235">
        <f t="shared" si="31"/>
        <v>6.7083547324226514E-2</v>
      </c>
      <c r="AK60" s="235">
        <f t="shared" si="31"/>
        <v>0.13943250652612357</v>
      </c>
      <c r="AL60" s="235">
        <f t="shared" si="31"/>
        <v>0.18041493119636029</v>
      </c>
      <c r="AM60" s="235">
        <f t="shared" si="31"/>
        <v>0.18683699545589161</v>
      </c>
      <c r="AN60" s="235">
        <f t="shared" si="31"/>
        <v>0.19860580131256536</v>
      </c>
      <c r="AO60" s="235">
        <f t="shared" si="31"/>
        <v>0.20154898983915673</v>
      </c>
      <c r="AP60" s="235">
        <f t="shared" si="31"/>
        <v>0.21960781027192114</v>
      </c>
      <c r="AQ60" s="235">
        <f t="shared" si="31"/>
        <v>0.20007479811141982</v>
      </c>
      <c r="AR60" s="235">
        <f t="shared" si="31"/>
        <v>0.22072974102377244</v>
      </c>
      <c r="AS60" s="235">
        <f t="shared" si="31"/>
        <v>0.14995302271188779</v>
      </c>
      <c r="AT60" s="235">
        <f t="shared" si="31"/>
        <v>9.422457357110825E-2</v>
      </c>
      <c r="AU60" s="235">
        <f t="shared" si="31"/>
        <v>0.12248364058213169</v>
      </c>
      <c r="AV60" s="235">
        <f t="shared" si="31"/>
        <v>8.2082927756709195E-2</v>
      </c>
      <c r="AW60" s="235">
        <f t="shared" si="31"/>
        <v>8.2635915380691677E-2</v>
      </c>
      <c r="AX60" s="235">
        <f t="shared" si="31"/>
        <v>7.6906367371061754E-2</v>
      </c>
      <c r="AY60" s="235">
        <f t="shared" si="31"/>
        <v>8.9461799468124659E-2</v>
      </c>
      <c r="AZ60" s="235">
        <f t="shared" si="31"/>
        <v>0.10987394125089429</v>
      </c>
      <c r="BA60" s="235">
        <f t="shared" si="31"/>
        <v>0.14578374998012752</v>
      </c>
      <c r="BB60" s="235">
        <f t="shared" si="31"/>
        <v>0.1189132149806483</v>
      </c>
      <c r="BC60" s="235">
        <f t="shared" si="31"/>
        <v>0.13314225827982876</v>
      </c>
      <c r="BD60" s="1482">
        <f t="shared" si="31"/>
        <v>0.125335527709135</v>
      </c>
      <c r="BE60" s="1482">
        <f t="shared" si="29"/>
        <v>0.14613117306202389</v>
      </c>
      <c r="BF60" s="1122"/>
    </row>
    <row r="61" spans="21:61" ht="17.100000000000001" customHeight="1">
      <c r="U61" s="598"/>
      <c r="V61" s="460" t="str">
        <f>'リンク切公表時非表示（グラフの添え物）'!$W$116</f>
        <v>半導体製造</v>
      </c>
      <c r="X61" s="596"/>
      <c r="Y61" s="460" t="str">
        <f>'リンク切公表時非表示（グラフの添え物）'!$X$116</f>
        <v>Semiconductor Manufacturing</v>
      </c>
      <c r="Z61" s="83"/>
      <c r="AA61" s="235">
        <f t="shared" ref="AA61:BD61" si="32">IF(AA27="NO","-",AA27/AA$23)</f>
        <v>2.4053310671427408E-2</v>
      </c>
      <c r="AB61" s="235">
        <f t="shared" si="32"/>
        <v>2.4317108048960624E-2</v>
      </c>
      <c r="AC61" s="235">
        <f t="shared" si="32"/>
        <v>2.4419115622136691E-2</v>
      </c>
      <c r="AD61" s="235">
        <f t="shared" si="32"/>
        <v>2.4316248008683879E-2</v>
      </c>
      <c r="AE61" s="235">
        <f t="shared" si="32"/>
        <v>2.4209887418861795E-2</v>
      </c>
      <c r="AF61" s="235">
        <f t="shared" si="32"/>
        <v>2.4319439549652416E-2</v>
      </c>
      <c r="AG61" s="235">
        <f t="shared" si="32"/>
        <v>2.5226983653043853E-2</v>
      </c>
      <c r="AH61" s="235">
        <f t="shared" si="32"/>
        <v>3.6517536417504035E-2</v>
      </c>
      <c r="AI61" s="235">
        <f t="shared" si="32"/>
        <v>4.0340485436667413E-2</v>
      </c>
      <c r="AJ61" s="235">
        <f t="shared" si="32"/>
        <v>6.0117396217272377E-2</v>
      </c>
      <c r="AK61" s="235">
        <f t="shared" si="32"/>
        <v>8.9415549930172769E-2</v>
      </c>
      <c r="AL61" s="235">
        <f t="shared" si="32"/>
        <v>7.6450622696572754E-2</v>
      </c>
      <c r="AM61" s="235">
        <f t="shared" si="32"/>
        <v>8.6124450692218302E-2</v>
      </c>
      <c r="AN61" s="235">
        <f t="shared" si="32"/>
        <v>9.5526676108764891E-2</v>
      </c>
      <c r="AO61" s="235">
        <f t="shared" si="32"/>
        <v>0.11180528635013286</v>
      </c>
      <c r="AP61" s="235">
        <f t="shared" si="32"/>
        <v>0.10745364120444681</v>
      </c>
      <c r="AQ61" s="235">
        <f t="shared" si="32"/>
        <v>8.9065356755266459E-2</v>
      </c>
      <c r="AR61" s="235">
        <f t="shared" si="32"/>
        <v>9.1461260543520689E-2</v>
      </c>
      <c r="AS61" s="235">
        <f t="shared" si="32"/>
        <v>7.9167892012757424E-2</v>
      </c>
      <c r="AT61" s="235">
        <f t="shared" si="32"/>
        <v>8.7167215904906073E-2</v>
      </c>
      <c r="AU61" s="235">
        <f t="shared" si="32"/>
        <v>9.3733688060805953E-2</v>
      </c>
      <c r="AV61" s="235">
        <f t="shared" si="32"/>
        <v>8.842706705396855E-2</v>
      </c>
      <c r="AW61" s="235">
        <f t="shared" si="32"/>
        <v>8.3154928416133922E-2</v>
      </c>
      <c r="AX61" s="235">
        <f t="shared" si="32"/>
        <v>8.744210764980434E-2</v>
      </c>
      <c r="AY61" s="235">
        <f t="shared" si="32"/>
        <v>8.5712214539585579E-2</v>
      </c>
      <c r="AZ61" s="235">
        <f t="shared" si="32"/>
        <v>8.8656747421656926E-2</v>
      </c>
      <c r="BA61" s="235">
        <f t="shared" si="32"/>
        <v>8.9028265572920096E-2</v>
      </c>
      <c r="BB61" s="235">
        <f t="shared" si="32"/>
        <v>9.6557400601308699E-2</v>
      </c>
      <c r="BC61" s="235">
        <f t="shared" si="32"/>
        <v>8.8621362206970325E-2</v>
      </c>
      <c r="BD61" s="1482">
        <f t="shared" si="32"/>
        <v>8.6847548595633983E-2</v>
      </c>
      <c r="BE61" s="1482">
        <f t="shared" si="29"/>
        <v>9.1418303083118158E-2</v>
      </c>
      <c r="BF61" s="1122"/>
    </row>
    <row r="62" spans="21:61" ht="17.100000000000001" customHeight="1">
      <c r="U62" s="598"/>
      <c r="V62" s="460" t="str">
        <f>'リンク切公表時非表示（グラフの添え物）'!$W$117</f>
        <v>液晶製造</v>
      </c>
      <c r="X62" s="598"/>
      <c r="Y62" s="460" t="str">
        <f>'リンク切公表時非表示（グラフの添え物）'!$X$117</f>
        <v>Liquid Crystals</v>
      </c>
      <c r="Z62" s="83"/>
      <c r="AA62" s="235">
        <f t="shared" ref="AA62:BD62" si="33">IF(AA28="NO","-",AA28/AA$23)</f>
        <v>8.5305538528303946E-3</v>
      </c>
      <c r="AB62" s="235">
        <f t="shared" si="33"/>
        <v>8.6241101106787448E-3</v>
      </c>
      <c r="AC62" s="235">
        <f t="shared" si="33"/>
        <v>8.660287296774323E-3</v>
      </c>
      <c r="AD62" s="235">
        <f t="shared" si="33"/>
        <v>8.6238050957061045E-3</v>
      </c>
      <c r="AE62" s="235">
        <f t="shared" si="33"/>
        <v>8.5860841037108566E-3</v>
      </c>
      <c r="AF62" s="235">
        <f t="shared" si="33"/>
        <v>8.6249369819764617E-3</v>
      </c>
      <c r="AG62" s="235">
        <f t="shared" si="33"/>
        <v>2.4215792100490425E-2</v>
      </c>
      <c r="AH62" s="235">
        <f t="shared" si="33"/>
        <v>3.691510904083755E-2</v>
      </c>
      <c r="AI62" s="235">
        <f t="shared" si="33"/>
        <v>4.9034417677940957E-2</v>
      </c>
      <c r="AJ62" s="235">
        <f t="shared" si="33"/>
        <v>9.4612756806763981E-2</v>
      </c>
      <c r="AK62" s="235">
        <f t="shared" si="33"/>
        <v>0.12476141818944486</v>
      </c>
      <c r="AL62" s="235">
        <f t="shared" si="33"/>
        <v>0.13584161829498748</v>
      </c>
      <c r="AM62" s="235">
        <f t="shared" si="33"/>
        <v>0.15738418640345464</v>
      </c>
      <c r="AN62" s="235">
        <f t="shared" si="33"/>
        <v>0.15798512341778617</v>
      </c>
      <c r="AO62" s="235">
        <f t="shared" si="33"/>
        <v>0.16165735233277112</v>
      </c>
      <c r="AP62" s="235">
        <f t="shared" si="33"/>
        <v>0.1415778574392757</v>
      </c>
      <c r="AQ62" s="235">
        <f t="shared" si="33"/>
        <v>0.11003303204446042</v>
      </c>
      <c r="AR62" s="235">
        <f t="shared" si="33"/>
        <v>7.7635214463961655E-2</v>
      </c>
      <c r="AS62" s="235">
        <f t="shared" si="33"/>
        <v>7.1291876905997392E-2</v>
      </c>
      <c r="AT62" s="235">
        <f t="shared" si="33"/>
        <v>8.2401024103227388E-2</v>
      </c>
      <c r="AU62" s="235">
        <f t="shared" si="33"/>
        <v>0.11211859441283525</v>
      </c>
      <c r="AV62" s="235">
        <f t="shared" si="33"/>
        <v>8.9067744123483103E-2</v>
      </c>
      <c r="AW62" s="235">
        <f t="shared" si="33"/>
        <v>7.7945852646093342E-2</v>
      </c>
      <c r="AX62" s="235">
        <f t="shared" si="33"/>
        <v>8.1842716821661998E-2</v>
      </c>
      <c r="AY62" s="235">
        <f t="shared" si="33"/>
        <v>9.3714424256011619E-2</v>
      </c>
      <c r="AZ62" s="235">
        <f t="shared" si="33"/>
        <v>9.2166199583556735E-2</v>
      </c>
      <c r="BA62" s="235">
        <f t="shared" si="33"/>
        <v>7.2557259668925955E-2</v>
      </c>
      <c r="BB62" s="235">
        <f t="shared" si="33"/>
        <v>7.8552526917251911E-2</v>
      </c>
      <c r="BC62" s="235">
        <f t="shared" si="33"/>
        <v>8.1224593001256631E-2</v>
      </c>
      <c r="BD62" s="1482">
        <f t="shared" si="33"/>
        <v>7.3538123971740213E-2</v>
      </c>
      <c r="BE62" s="1482">
        <f t="shared" si="29"/>
        <v>6.8421295273353708E-2</v>
      </c>
      <c r="BF62" s="1122"/>
    </row>
    <row r="63" spans="21:61" ht="17.100000000000001" customHeight="1">
      <c r="U63" s="599"/>
      <c r="V63" s="460" t="str">
        <f>'リンク切公表時非表示（グラフの添え物）'!$W$118</f>
        <v>SF6 製造時の漏出</v>
      </c>
      <c r="X63" s="599"/>
      <c r="Y63" s="460" t="str">
        <f>'リンク切公表時非表示（グラフの添え物）'!$X$118</f>
        <v>Fugitive emissions from SF6 manufacturing</v>
      </c>
      <c r="Z63" s="82"/>
      <c r="AA63" s="235">
        <f t="shared" ref="AA63:BD63" si="34">IF(AA29="NO","-",AA29/AA$23)</f>
        <v>0.27009828363896243</v>
      </c>
      <c r="AB63" s="235">
        <f t="shared" si="34"/>
        <v>0.27306050451048769</v>
      </c>
      <c r="AC63" s="235">
        <f t="shared" si="34"/>
        <v>0.27420596306334122</v>
      </c>
      <c r="AD63" s="235">
        <f t="shared" si="34"/>
        <v>0.27305084698742221</v>
      </c>
      <c r="AE63" s="235">
        <f t="shared" si="34"/>
        <v>0.27185650774862885</v>
      </c>
      <c r="AF63" s="235">
        <f t="shared" si="34"/>
        <v>0.27308668528633834</v>
      </c>
      <c r="AG63" s="235">
        <f t="shared" si="34"/>
        <v>0.23439995229799018</v>
      </c>
      <c r="AH63" s="235">
        <f t="shared" si="34"/>
        <v>0.16969733165163101</v>
      </c>
      <c r="AI63" s="235">
        <f t="shared" si="34"/>
        <v>0.15172297628421497</v>
      </c>
      <c r="AJ63" s="235">
        <f t="shared" si="34"/>
        <v>0.15901285291668507</v>
      </c>
      <c r="AK63" s="235">
        <f t="shared" si="34"/>
        <v>0.11673419151024299</v>
      </c>
      <c r="AL63" s="235">
        <f t="shared" si="34"/>
        <v>0.12403526519749769</v>
      </c>
      <c r="AM63" s="235">
        <f t="shared" si="34"/>
        <v>0.14310918800876804</v>
      </c>
      <c r="AN63" s="235">
        <f t="shared" si="34"/>
        <v>0.14338798222432175</v>
      </c>
      <c r="AO63" s="235">
        <f t="shared" si="34"/>
        <v>0.13874145261789567</v>
      </c>
      <c r="AP63" s="235">
        <f t="shared" si="34"/>
        <v>0.18503580105291986</v>
      </c>
      <c r="AQ63" s="235">
        <f t="shared" si="34"/>
        <v>0.2505533958631177</v>
      </c>
      <c r="AR63" s="235">
        <f t="shared" si="34"/>
        <v>0.24291371401550929</v>
      </c>
      <c r="AS63" s="235">
        <f t="shared" si="34"/>
        <v>0.29606109612347076</v>
      </c>
      <c r="AT63" s="235">
        <f t="shared" si="34"/>
        <v>9.6109065042530403E-2</v>
      </c>
      <c r="AU63" s="235">
        <f t="shared" si="34"/>
        <v>7.8911295259775929E-2</v>
      </c>
      <c r="AV63" s="235">
        <f t="shared" si="34"/>
        <v>5.9510122623614166E-2</v>
      </c>
      <c r="AW63" s="235">
        <f t="shared" si="34"/>
        <v>5.5779242881966888E-2</v>
      </c>
      <c r="AX63" s="235">
        <f t="shared" si="34"/>
        <v>4.4715559314317338E-2</v>
      </c>
      <c r="AY63" s="235">
        <f t="shared" si="34"/>
        <v>3.0193357320492078E-2</v>
      </c>
      <c r="AZ63" s="235">
        <f t="shared" si="34"/>
        <v>2.5271006487705684E-2</v>
      </c>
      <c r="BA63" s="235">
        <f t="shared" si="34"/>
        <v>2.3240887677991349E-2</v>
      </c>
      <c r="BB63" s="235">
        <f t="shared" si="34"/>
        <v>1.9653711552898186E-2</v>
      </c>
      <c r="BC63" s="235">
        <f t="shared" si="34"/>
        <v>2.2168185958621404E-2</v>
      </c>
      <c r="BD63" s="1482">
        <f t="shared" si="34"/>
        <v>2.0065078656558055E-2</v>
      </c>
      <c r="BE63" s="1482">
        <f t="shared" si="29"/>
        <v>2.5651641361079003E-2</v>
      </c>
      <c r="BF63" s="1122"/>
    </row>
    <row r="64" spans="21:61" ht="17.100000000000001" customHeight="1">
      <c r="U64" s="532" t="s">
        <v>616</v>
      </c>
      <c r="V64" s="600"/>
      <c r="X64" s="532" t="s">
        <v>616</v>
      </c>
      <c r="Y64" s="600"/>
      <c r="Z64" s="200"/>
      <c r="AA64" s="237">
        <f>SUM(AA65:AA67)</f>
        <v>1.0000000000000002</v>
      </c>
      <c r="AB64" s="237">
        <f t="shared" ref="AB64:BA64" si="35">SUM(AB65:AB67)</f>
        <v>1.0000000000000002</v>
      </c>
      <c r="AC64" s="237">
        <f t="shared" si="35"/>
        <v>1.0000000000000002</v>
      </c>
      <c r="AD64" s="237">
        <f t="shared" si="35"/>
        <v>1</v>
      </c>
      <c r="AE64" s="237">
        <f t="shared" si="35"/>
        <v>1</v>
      </c>
      <c r="AF64" s="237">
        <f t="shared" si="35"/>
        <v>1</v>
      </c>
      <c r="AG64" s="237">
        <f t="shared" si="35"/>
        <v>1</v>
      </c>
      <c r="AH64" s="237">
        <f t="shared" si="35"/>
        <v>1</v>
      </c>
      <c r="AI64" s="237">
        <f t="shared" si="35"/>
        <v>1</v>
      </c>
      <c r="AJ64" s="237">
        <f t="shared" si="35"/>
        <v>0.99999999999999978</v>
      </c>
      <c r="AK64" s="237">
        <f t="shared" si="35"/>
        <v>1</v>
      </c>
      <c r="AL64" s="237">
        <f t="shared" si="35"/>
        <v>1</v>
      </c>
      <c r="AM64" s="237">
        <f t="shared" si="35"/>
        <v>1</v>
      </c>
      <c r="AN64" s="237">
        <f t="shared" si="35"/>
        <v>1</v>
      </c>
      <c r="AO64" s="237">
        <f t="shared" si="35"/>
        <v>1</v>
      </c>
      <c r="AP64" s="237">
        <f t="shared" si="35"/>
        <v>1</v>
      </c>
      <c r="AQ64" s="237">
        <f t="shared" si="35"/>
        <v>0.99999999999999989</v>
      </c>
      <c r="AR64" s="237">
        <f t="shared" si="35"/>
        <v>0.99999999999999989</v>
      </c>
      <c r="AS64" s="237">
        <f t="shared" si="35"/>
        <v>0.99999999999999989</v>
      </c>
      <c r="AT64" s="237">
        <f t="shared" si="35"/>
        <v>1</v>
      </c>
      <c r="AU64" s="237">
        <f t="shared" si="35"/>
        <v>0.99999999999999989</v>
      </c>
      <c r="AV64" s="237">
        <f t="shared" si="35"/>
        <v>0.99999999999999989</v>
      </c>
      <c r="AW64" s="237">
        <f t="shared" si="35"/>
        <v>1.0000000000000002</v>
      </c>
      <c r="AX64" s="237">
        <f t="shared" si="35"/>
        <v>1</v>
      </c>
      <c r="AY64" s="237">
        <f t="shared" si="35"/>
        <v>0.99999999999999989</v>
      </c>
      <c r="AZ64" s="237">
        <f t="shared" si="35"/>
        <v>0.99999999999999989</v>
      </c>
      <c r="BA64" s="237">
        <f t="shared" si="35"/>
        <v>0.99999999999999989</v>
      </c>
      <c r="BB64" s="237">
        <f>SUM(BB65:BB67)</f>
        <v>1</v>
      </c>
      <c r="BC64" s="237">
        <f>SUM(BC65:BC67)</f>
        <v>1.0000000000000002</v>
      </c>
      <c r="BD64" s="1483">
        <f>SUM(BD65:BD67)</f>
        <v>1</v>
      </c>
      <c r="BE64" s="1483">
        <f>SUM(BE65:BE67)</f>
        <v>1.0000000000000002</v>
      </c>
      <c r="BF64" s="1122"/>
    </row>
    <row r="65" spans="2:62" ht="17.100000000000001" customHeight="1">
      <c r="U65" s="532"/>
      <c r="V65" s="565" t="str">
        <f>'リンク切公表時非表示（グラフの添え物）'!$W$122</f>
        <v>半導体製造</v>
      </c>
      <c r="X65" s="532"/>
      <c r="Y65" s="565" t="str">
        <f>'リンク切公表時非表示（グラフの添え物）'!$X$122</f>
        <v>Semiconductor Manufacturing</v>
      </c>
      <c r="Z65" s="11"/>
      <c r="AA65" s="235">
        <f t="shared" ref="AA65:BD65" si="36">IF(AA31="NO","-",AA31/AA$30)</f>
        <v>0.83682805928008575</v>
      </c>
      <c r="AB65" s="235">
        <f t="shared" si="36"/>
        <v>0.83682805928008575</v>
      </c>
      <c r="AC65" s="235">
        <f t="shared" si="36"/>
        <v>0.83682805928008575</v>
      </c>
      <c r="AD65" s="235">
        <f t="shared" si="36"/>
        <v>0.83682805928008563</v>
      </c>
      <c r="AE65" s="235">
        <f t="shared" si="36"/>
        <v>0.83682805928008563</v>
      </c>
      <c r="AF65" s="235">
        <f t="shared" si="36"/>
        <v>0.83682805928008563</v>
      </c>
      <c r="AG65" s="235">
        <f t="shared" si="36"/>
        <v>0.87739936244972261</v>
      </c>
      <c r="AH65" s="235">
        <f t="shared" si="36"/>
        <v>0.72658568102851706</v>
      </c>
      <c r="AI65" s="235">
        <f t="shared" si="36"/>
        <v>0.63091936727090736</v>
      </c>
      <c r="AJ65" s="235">
        <f t="shared" si="36"/>
        <v>0.67111743699176363</v>
      </c>
      <c r="AK65" s="235">
        <f t="shared" si="36"/>
        <v>0.34835448978581235</v>
      </c>
      <c r="AL65" s="235">
        <f t="shared" si="36"/>
        <v>0.39763983278258819</v>
      </c>
      <c r="AM65" s="235">
        <f t="shared" si="36"/>
        <v>0.44827376352653381</v>
      </c>
      <c r="AN65" s="235">
        <f t="shared" si="36"/>
        <v>0.31322392933428533</v>
      </c>
      <c r="AO65" s="235">
        <f t="shared" si="36"/>
        <v>0.373492123744042</v>
      </c>
      <c r="AP65" s="235">
        <f t="shared" si="36"/>
        <v>0.10942005833983967</v>
      </c>
      <c r="AQ65" s="235">
        <f t="shared" si="36"/>
        <v>0.13784202871370516</v>
      </c>
      <c r="AR65" s="235">
        <f t="shared" si="36"/>
        <v>0.15450061104472851</v>
      </c>
      <c r="AS65" s="235">
        <f t="shared" si="36"/>
        <v>0.15346741085468713</v>
      </c>
      <c r="AT65" s="235">
        <f t="shared" si="36"/>
        <v>0.13449843658077545</v>
      </c>
      <c r="AU65" s="235">
        <f t="shared" si="36"/>
        <v>0.12384733501404112</v>
      </c>
      <c r="AV65" s="235">
        <f t="shared" si="36"/>
        <v>9.7103373041196928E-2</v>
      </c>
      <c r="AW65" s="235">
        <f t="shared" si="36"/>
        <v>0.11709611024830607</v>
      </c>
      <c r="AX65" s="235">
        <f t="shared" si="36"/>
        <v>6.7878846090226527E-2</v>
      </c>
      <c r="AY65" s="235">
        <f t="shared" si="36"/>
        <v>0.11756468686300117</v>
      </c>
      <c r="AZ65" s="235">
        <f t="shared" si="36"/>
        <v>0.25332000089257611</v>
      </c>
      <c r="BA65" s="235">
        <f t="shared" si="36"/>
        <v>0.28860630990858799</v>
      </c>
      <c r="BB65" s="235">
        <f t="shared" si="36"/>
        <v>0.43075103680998716</v>
      </c>
      <c r="BC65" s="235">
        <f t="shared" si="36"/>
        <v>0.72000236956524011</v>
      </c>
      <c r="BD65" s="1482">
        <f t="shared" si="36"/>
        <v>0.85487231130628161</v>
      </c>
      <c r="BE65" s="1482">
        <f>IF(BE31="NO","-",BE31/BE$30)</f>
        <v>0.88194914688622039</v>
      </c>
      <c r="BF65" s="1122"/>
    </row>
    <row r="66" spans="2:62" ht="17.100000000000001" customHeight="1">
      <c r="U66" s="532"/>
      <c r="V66" s="565" t="str">
        <f>'リンク切公表時非表示（グラフの添え物）'!$W$123</f>
        <v>NF3の製造時の漏出</v>
      </c>
      <c r="X66" s="532"/>
      <c r="Y66" s="565" t="str">
        <f>'リンク切公表時非表示（グラフの添え物）'!$X$123</f>
        <v>Fugitive emissions from NF3 manufacturing</v>
      </c>
      <c r="Z66" s="11"/>
      <c r="AA66" s="235">
        <f t="shared" ref="AA66:BD66" si="37">IF(AA32="NO","-",AA32/AA$30)</f>
        <v>8.5532097156091016E-2</v>
      </c>
      <c r="AB66" s="235">
        <f t="shared" si="37"/>
        <v>8.5532097156091016E-2</v>
      </c>
      <c r="AC66" s="235">
        <f t="shared" si="37"/>
        <v>8.5532097156091016E-2</v>
      </c>
      <c r="AD66" s="235">
        <f t="shared" si="37"/>
        <v>8.5532097156091003E-2</v>
      </c>
      <c r="AE66" s="235">
        <f t="shared" si="37"/>
        <v>8.5532097156091003E-2</v>
      </c>
      <c r="AF66" s="235">
        <f t="shared" si="37"/>
        <v>8.5532097156091044E-2</v>
      </c>
      <c r="AG66" s="235">
        <f t="shared" si="37"/>
        <v>8.9325530987640817E-2</v>
      </c>
      <c r="AH66" s="235">
        <f t="shared" si="37"/>
        <v>0.10054989661336823</v>
      </c>
      <c r="AI66" s="235">
        <f t="shared" si="37"/>
        <v>0.1828477459774023</v>
      </c>
      <c r="AJ66" s="235">
        <f t="shared" si="37"/>
        <v>0.16366966622289184</v>
      </c>
      <c r="AK66" s="235">
        <f t="shared" si="37"/>
        <v>0.42131398610545684</v>
      </c>
      <c r="AL66" s="235">
        <f t="shared" si="37"/>
        <v>0.40839459778352805</v>
      </c>
      <c r="AM66" s="235">
        <f t="shared" si="37"/>
        <v>0.41670835425660613</v>
      </c>
      <c r="AN66" s="235">
        <f t="shared" si="37"/>
        <v>0.33069270119730509</v>
      </c>
      <c r="AO66" s="235">
        <f t="shared" si="37"/>
        <v>0.28664405398629605</v>
      </c>
      <c r="AP66" s="235">
        <f t="shared" si="37"/>
        <v>0.84261438097494479</v>
      </c>
      <c r="AQ66" s="235">
        <f t="shared" si="37"/>
        <v>0.80150501973499677</v>
      </c>
      <c r="AR66" s="235">
        <f t="shared" si="37"/>
        <v>0.77393620410524755</v>
      </c>
      <c r="AS66" s="235">
        <f t="shared" si="37"/>
        <v>0.82571725666288132</v>
      </c>
      <c r="AT66" s="235">
        <f t="shared" si="37"/>
        <v>0.84846983005408783</v>
      </c>
      <c r="AU66" s="235">
        <f t="shared" si="37"/>
        <v>0.85902732662608849</v>
      </c>
      <c r="AV66" s="235">
        <f t="shared" si="37"/>
        <v>0.88943446808757376</v>
      </c>
      <c r="AW66" s="235">
        <f t="shared" si="37"/>
        <v>0.86918546474127001</v>
      </c>
      <c r="AX66" s="235">
        <f t="shared" si="37"/>
        <v>0.91890036153147592</v>
      </c>
      <c r="AY66" s="235">
        <f t="shared" si="37"/>
        <v>0.85911206681712549</v>
      </c>
      <c r="AZ66" s="235">
        <f t="shared" si="37"/>
        <v>0.70784237951674778</v>
      </c>
      <c r="BA66" s="235">
        <f t="shared" si="37"/>
        <v>0.68047918734705404</v>
      </c>
      <c r="BB66" s="235">
        <f t="shared" si="37"/>
        <v>0.52046434206340597</v>
      </c>
      <c r="BC66" s="235">
        <f t="shared" si="37"/>
        <v>0.20518455108022954</v>
      </c>
      <c r="BD66" s="1482">
        <f t="shared" si="37"/>
        <v>7.3674999522339607E-2</v>
      </c>
      <c r="BE66" s="1482">
        <f>IF(BE32="NO","-",BE32/BE$30)</f>
        <v>5.2314218217838777E-2</v>
      </c>
      <c r="BF66" s="1122"/>
    </row>
    <row r="67" spans="2:62" ht="17.100000000000001" customHeight="1" thickBot="1">
      <c r="U67" s="532"/>
      <c r="V67" s="461" t="str">
        <f>'リンク切公表時非表示（グラフの添え物）'!$W$124</f>
        <v>液晶製造</v>
      </c>
      <c r="X67" s="532"/>
      <c r="Y67" s="461" t="str">
        <f>'リンク切公表時非表示（グラフの添え物）'!$X$124</f>
        <v>Liquid Crystals</v>
      </c>
      <c r="Z67" s="107"/>
      <c r="AA67" s="1228">
        <f t="shared" ref="AA67:BD67" si="38">IF(AA33="NO","-",AA33/AA$30)</f>
        <v>7.7639843563823391E-2</v>
      </c>
      <c r="AB67" s="1228">
        <f t="shared" si="38"/>
        <v>7.7639843563823391E-2</v>
      </c>
      <c r="AC67" s="1228">
        <f t="shared" si="38"/>
        <v>7.7639843563823391E-2</v>
      </c>
      <c r="AD67" s="1228">
        <f t="shared" si="38"/>
        <v>7.7639843563823377E-2</v>
      </c>
      <c r="AE67" s="1228">
        <f t="shared" si="38"/>
        <v>7.7639843563823377E-2</v>
      </c>
      <c r="AF67" s="1228">
        <f t="shared" si="38"/>
        <v>7.7639843563823432E-2</v>
      </c>
      <c r="AG67" s="1228">
        <f t="shared" si="38"/>
        <v>3.3275106562636513E-2</v>
      </c>
      <c r="AH67" s="1228">
        <f t="shared" si="38"/>
        <v>0.17286442235811478</v>
      </c>
      <c r="AI67" s="1228">
        <f t="shared" si="38"/>
        <v>0.18623288675169031</v>
      </c>
      <c r="AJ67" s="1228">
        <f t="shared" si="38"/>
        <v>0.16521289678534434</v>
      </c>
      <c r="AK67" s="1228">
        <f t="shared" si="38"/>
        <v>0.23033152410873076</v>
      </c>
      <c r="AL67" s="1228">
        <f t="shared" si="38"/>
        <v>0.19396556943388385</v>
      </c>
      <c r="AM67" s="1228">
        <f t="shared" si="38"/>
        <v>0.13501788221686009</v>
      </c>
      <c r="AN67" s="1228">
        <f t="shared" si="38"/>
        <v>0.35608336946840963</v>
      </c>
      <c r="AO67" s="1228">
        <f t="shared" si="38"/>
        <v>0.33986382226966189</v>
      </c>
      <c r="AP67" s="1228">
        <f t="shared" si="38"/>
        <v>4.7965560685215569E-2</v>
      </c>
      <c r="AQ67" s="1228">
        <f t="shared" si="38"/>
        <v>6.065295155129799E-2</v>
      </c>
      <c r="AR67" s="1228">
        <f t="shared" si="38"/>
        <v>7.1563184850023914E-2</v>
      </c>
      <c r="AS67" s="1228">
        <f t="shared" si="38"/>
        <v>2.08153324824315E-2</v>
      </c>
      <c r="AT67" s="1228">
        <f t="shared" si="38"/>
        <v>1.7031733365136754E-2</v>
      </c>
      <c r="AU67" s="1228">
        <f t="shared" si="38"/>
        <v>1.7125338359870266E-2</v>
      </c>
      <c r="AV67" s="1228">
        <f t="shared" si="38"/>
        <v>1.3462158871229288E-2</v>
      </c>
      <c r="AW67" s="1228">
        <f t="shared" si="38"/>
        <v>1.3718425010424027E-2</v>
      </c>
      <c r="AX67" s="1228">
        <f t="shared" si="38"/>
        <v>1.322079237829751E-2</v>
      </c>
      <c r="AY67" s="1228">
        <f t="shared" si="38"/>
        <v>2.3323246319873286E-2</v>
      </c>
      <c r="AZ67" s="1228">
        <f t="shared" si="38"/>
        <v>3.8837619590676026E-2</v>
      </c>
      <c r="BA67" s="1228">
        <f t="shared" si="38"/>
        <v>3.0914502744357964E-2</v>
      </c>
      <c r="BB67" s="1228">
        <f t="shared" si="38"/>
        <v>4.8784621126606857E-2</v>
      </c>
      <c r="BC67" s="1228">
        <f t="shared" si="38"/>
        <v>7.4813079354530479E-2</v>
      </c>
      <c r="BD67" s="1484">
        <f t="shared" si="38"/>
        <v>7.1452689171378855E-2</v>
      </c>
      <c r="BE67" s="1484">
        <f>IF(BE33="NO","-",BE33/BE$30)</f>
        <v>6.5736634895940962E-2</v>
      </c>
      <c r="BF67" s="1122"/>
    </row>
    <row r="68" spans="2:62" ht="17.100000000000001" customHeight="1" thickTop="1">
      <c r="B68" s="1" t="s">
        <v>20</v>
      </c>
      <c r="U68" s="335"/>
      <c r="V68" s="602"/>
      <c r="X68" s="335"/>
      <c r="Y68" s="602"/>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202"/>
      <c r="BH68" s="68"/>
      <c r="BI68" s="68"/>
      <c r="BJ68" s="68"/>
    </row>
    <row r="70" spans="2:62">
      <c r="U70" s="1" t="s">
        <v>214</v>
      </c>
      <c r="X70" s="9" t="s">
        <v>620</v>
      </c>
    </row>
    <row r="71" spans="2:62">
      <c r="U71" s="588"/>
      <c r="V71" s="589"/>
      <c r="X71" s="588"/>
      <c r="Y71" s="589"/>
      <c r="Z71" s="167"/>
      <c r="AA71" s="85">
        <v>1990</v>
      </c>
      <c r="AB71" s="85">
        <f>AA71+1</f>
        <v>1991</v>
      </c>
      <c r="AC71" s="85">
        <f>AB71+1</f>
        <v>1992</v>
      </c>
      <c r="AD71" s="85">
        <f>AC71+1</f>
        <v>1993</v>
      </c>
      <c r="AE71" s="85">
        <f>AD71+1</f>
        <v>1994</v>
      </c>
      <c r="AF71" s="85">
        <v>1995</v>
      </c>
      <c r="AG71" s="85">
        <f t="shared" ref="AG71:BA71" si="39">AF71+1</f>
        <v>1996</v>
      </c>
      <c r="AH71" s="85">
        <f t="shared" si="39"/>
        <v>1997</v>
      </c>
      <c r="AI71" s="85">
        <f t="shared" si="39"/>
        <v>1998</v>
      </c>
      <c r="AJ71" s="85">
        <f t="shared" si="39"/>
        <v>1999</v>
      </c>
      <c r="AK71" s="85">
        <f t="shared" si="39"/>
        <v>2000</v>
      </c>
      <c r="AL71" s="85">
        <f t="shared" si="39"/>
        <v>2001</v>
      </c>
      <c r="AM71" s="85">
        <f t="shared" si="39"/>
        <v>2002</v>
      </c>
      <c r="AN71" s="85">
        <f t="shared" si="39"/>
        <v>2003</v>
      </c>
      <c r="AO71" s="85">
        <f t="shared" si="39"/>
        <v>2004</v>
      </c>
      <c r="AP71" s="85">
        <f t="shared" si="39"/>
        <v>2005</v>
      </c>
      <c r="AQ71" s="85">
        <f t="shared" si="39"/>
        <v>2006</v>
      </c>
      <c r="AR71" s="85">
        <f t="shared" si="39"/>
        <v>2007</v>
      </c>
      <c r="AS71" s="85">
        <f t="shared" si="39"/>
        <v>2008</v>
      </c>
      <c r="AT71" s="85">
        <f t="shared" si="39"/>
        <v>2009</v>
      </c>
      <c r="AU71" s="85">
        <f t="shared" si="39"/>
        <v>2010</v>
      </c>
      <c r="AV71" s="85">
        <f t="shared" si="39"/>
        <v>2011</v>
      </c>
      <c r="AW71" s="85">
        <f t="shared" si="39"/>
        <v>2012</v>
      </c>
      <c r="AX71" s="85">
        <f t="shared" si="39"/>
        <v>2013</v>
      </c>
      <c r="AY71" s="85">
        <f t="shared" si="39"/>
        <v>2014</v>
      </c>
      <c r="AZ71" s="85">
        <f t="shared" si="39"/>
        <v>2015</v>
      </c>
      <c r="BA71" s="85">
        <f t="shared" si="39"/>
        <v>2016</v>
      </c>
      <c r="BB71" s="85">
        <f>BA71+1</f>
        <v>2017</v>
      </c>
      <c r="BC71" s="85">
        <f>BB71+1</f>
        <v>2018</v>
      </c>
      <c r="BD71" s="85">
        <f>BC71+1</f>
        <v>2019</v>
      </c>
      <c r="BE71" s="85">
        <f>BD71+1</f>
        <v>2020</v>
      </c>
      <c r="BF71" s="1120"/>
    </row>
    <row r="72" spans="2:62" ht="17.100000000000001" customHeight="1">
      <c r="U72" s="551" t="s">
        <v>18</v>
      </c>
      <c r="V72" s="516"/>
      <c r="X72" s="551" t="s">
        <v>527</v>
      </c>
      <c r="Y72" s="516"/>
      <c r="Z72" s="196"/>
      <c r="AA72" s="212"/>
      <c r="AB72" s="1227">
        <f t="shared" ref="AB72:BE72" si="40">AB5/AA5-1</f>
        <v>8.8957790566543071E-2</v>
      </c>
      <c r="AC72" s="1227">
        <f t="shared" si="40"/>
        <v>2.4070340480269126E-2</v>
      </c>
      <c r="AD72" s="1227">
        <f t="shared" si="40"/>
        <v>2.0363161087364912E-2</v>
      </c>
      <c r="AE72" s="1227">
        <f t="shared" si="40"/>
        <v>0.16121232145462772</v>
      </c>
      <c r="AF72" s="1227">
        <f t="shared" si="40"/>
        <v>0.19766720352566258</v>
      </c>
      <c r="AG72" s="1227">
        <f t="shared" si="40"/>
        <v>-2.4396098407539313E-2</v>
      </c>
      <c r="AH72" s="1227">
        <f t="shared" si="40"/>
        <v>-6.5590951383218687E-3</v>
      </c>
      <c r="AI72" s="1227">
        <f t="shared" si="40"/>
        <v>-2.8430263235021069E-2</v>
      </c>
      <c r="AJ72" s="1227">
        <f t="shared" si="40"/>
        <v>2.6353908395283732E-2</v>
      </c>
      <c r="AK72" s="1227">
        <f t="shared" si="40"/>
        <v>-6.2244971622942846E-2</v>
      </c>
      <c r="AL72" s="1227">
        <f t="shared" si="40"/>
        <v>-0.14834403168881716</v>
      </c>
      <c r="AM72" s="1227">
        <f t="shared" si="40"/>
        <v>-0.16580455226210977</v>
      </c>
      <c r="AN72" s="1227">
        <f t="shared" si="40"/>
        <v>-4.2046532966288908E-4</v>
      </c>
      <c r="AO72" s="1227">
        <f t="shared" si="40"/>
        <v>-0.23455958191438542</v>
      </c>
      <c r="AP72" s="1227">
        <f t="shared" si="40"/>
        <v>2.918805858641238E-2</v>
      </c>
      <c r="AQ72" s="1227">
        <f t="shared" si="40"/>
        <v>0.14453679092774685</v>
      </c>
      <c r="AR72" s="1227">
        <f t="shared" si="40"/>
        <v>0.1424542245396363</v>
      </c>
      <c r="AS72" s="1227">
        <f t="shared" si="40"/>
        <v>0.15457324700931396</v>
      </c>
      <c r="AT72" s="1227">
        <f t="shared" si="40"/>
        <v>8.5145883774700559E-2</v>
      </c>
      <c r="AU72" s="1227">
        <f t="shared" si="40"/>
        <v>0.11382724902590846</v>
      </c>
      <c r="AV72" s="1227">
        <f t="shared" si="40"/>
        <v>0.11969937119616136</v>
      </c>
      <c r="AW72" s="1227">
        <f t="shared" si="40"/>
        <v>0.12473794722357479</v>
      </c>
      <c r="AX72" s="1227">
        <f t="shared" si="40"/>
        <v>9.3409202815541548E-2</v>
      </c>
      <c r="AY72" s="1227">
        <f t="shared" si="40"/>
        <v>0.1145811254010225</v>
      </c>
      <c r="AZ72" s="1227">
        <f t="shared" si="40"/>
        <v>9.7187017670770981E-2</v>
      </c>
      <c r="BA72" s="1227">
        <f t="shared" si="40"/>
        <v>8.5574469727825786E-2</v>
      </c>
      <c r="BB72" s="1227">
        <f t="shared" si="40"/>
        <v>5.4224897208907441E-2</v>
      </c>
      <c r="BC72" s="1227">
        <f t="shared" si="40"/>
        <v>4.6473760947697729E-2</v>
      </c>
      <c r="BD72" s="1227">
        <f t="shared" si="40"/>
        <v>5.7163640003541349E-2</v>
      </c>
      <c r="BE72" s="1227">
        <f t="shared" si="40"/>
        <v>4.0070259760388582E-2</v>
      </c>
      <c r="BF72" s="1118"/>
      <c r="BJ72" s="68"/>
    </row>
    <row r="73" spans="2:62" ht="17.100000000000001" customHeight="1">
      <c r="U73" s="590"/>
      <c r="V73" s="462" t="str">
        <f>'リンク切公表時非表示（グラフの添え物）'!$W$92</f>
        <v>冷蔵庫及び空調機器</v>
      </c>
      <c r="X73" s="590"/>
      <c r="Y73" s="462" t="str">
        <f>'リンク切公表時非表示（グラフの添え物）'!$X$92</f>
        <v>Refrigeration and 
Air Conditioning Equipment</v>
      </c>
      <c r="Z73" s="209"/>
      <c r="AA73" s="213"/>
      <c r="AB73" s="456" t="str">
        <f t="shared" ref="AB73:BE73" si="41">IF(OR(AB6="NO",AA6="NO"),"-",AB6/AA6-1)</f>
        <v>-</v>
      </c>
      <c r="AC73" s="456" t="str">
        <f t="shared" si="41"/>
        <v>-</v>
      </c>
      <c r="AD73" s="456">
        <f t="shared" si="41"/>
        <v>16.117884307468259</v>
      </c>
      <c r="AE73" s="456">
        <f t="shared" si="41"/>
        <v>4.1652583890136707</v>
      </c>
      <c r="AF73" s="456">
        <f t="shared" si="41"/>
        <v>1.4865426833650153</v>
      </c>
      <c r="AG73" s="456">
        <f t="shared" si="41"/>
        <v>0.43628976554978438</v>
      </c>
      <c r="AH73" s="456">
        <f t="shared" si="41"/>
        <v>0.31176494404770283</v>
      </c>
      <c r="AI73" s="456">
        <f t="shared" si="41"/>
        <v>0.22009011987141425</v>
      </c>
      <c r="AJ73" s="456">
        <f t="shared" si="41"/>
        <v>0.18414105027702754</v>
      </c>
      <c r="AK73" s="456">
        <f t="shared" si="41"/>
        <v>0.18182950243908391</v>
      </c>
      <c r="AL73" s="456">
        <f t="shared" si="41"/>
        <v>0.20529219327381876</v>
      </c>
      <c r="AM73" s="456">
        <f t="shared" si="41"/>
        <v>0.24169659761943962</v>
      </c>
      <c r="AN73" s="456">
        <f t="shared" si="41"/>
        <v>0.25123591787657262</v>
      </c>
      <c r="AO73" s="456">
        <f t="shared" si="41"/>
        <v>0.2705167098186827</v>
      </c>
      <c r="AP73" s="456">
        <f t="shared" si="41"/>
        <v>0.25368815311675585</v>
      </c>
      <c r="AQ73" s="456">
        <f t="shared" si="41"/>
        <v>0.22302161868274206</v>
      </c>
      <c r="AR73" s="456">
        <f t="shared" si="41"/>
        <v>0.24098061352134947</v>
      </c>
      <c r="AS73" s="456">
        <f t="shared" si="41"/>
        <v>0.16484472609179024</v>
      </c>
      <c r="AT73" s="456">
        <f t="shared" si="41"/>
        <v>0.14754647687466615</v>
      </c>
      <c r="AU73" s="456">
        <f t="shared" si="41"/>
        <v>0.13811512757666011</v>
      </c>
      <c r="AV73" s="456">
        <f t="shared" si="41"/>
        <v>0.12976140057444763</v>
      </c>
      <c r="AW73" s="456">
        <f t="shared" si="41"/>
        <v>0.13890686086100801</v>
      </c>
      <c r="AX73" s="456">
        <f t="shared" si="41"/>
        <v>0.10070901249248454</v>
      </c>
      <c r="AY73" s="456">
        <f t="shared" si="41"/>
        <v>0.12156689928886077</v>
      </c>
      <c r="AZ73" s="456">
        <f t="shared" si="41"/>
        <v>0.1026173794417431</v>
      </c>
      <c r="BA73" s="456">
        <f t="shared" si="41"/>
        <v>8.5777191281643184E-2</v>
      </c>
      <c r="BB73" s="456">
        <f t="shared" si="41"/>
        <v>5.6326019212393108E-2</v>
      </c>
      <c r="BC73" s="456">
        <f t="shared" si="41"/>
        <v>5.019439022835015E-2</v>
      </c>
      <c r="BD73" s="456">
        <f t="shared" si="41"/>
        <v>5.9699287478175433E-2</v>
      </c>
      <c r="BE73" s="456">
        <f t="shared" si="41"/>
        <v>4.0678806057288464E-2</v>
      </c>
      <c r="BF73" s="1119"/>
      <c r="BH73" s="68"/>
    </row>
    <row r="74" spans="2:62" ht="17.100000000000001" customHeight="1">
      <c r="U74" s="590"/>
      <c r="V74" s="1314" t="str">
        <f>'リンク切公表時非表示（グラフの添え物）'!$W$93</f>
        <v>発泡剤</v>
      </c>
      <c r="X74" s="590"/>
      <c r="Y74" s="462" t="str">
        <f>'リンク切公表時非表示（グラフの添え物）'!$X$93</f>
        <v>Foam Blowing</v>
      </c>
      <c r="Z74" s="210"/>
      <c r="AA74" s="213"/>
      <c r="AB74" s="456" t="str">
        <f t="shared" ref="AB74:BE74" si="42">IF(OR(AB7="NO",AA7="NO"),"-",AB7/AA7-1)</f>
        <v>-</v>
      </c>
      <c r="AC74" s="456" t="str">
        <f t="shared" si="42"/>
        <v>-</v>
      </c>
      <c r="AD74" s="456">
        <f t="shared" si="42"/>
        <v>5.5000000000000009</v>
      </c>
      <c r="AE74" s="456">
        <f t="shared" si="42"/>
        <v>0.71794871794871762</v>
      </c>
      <c r="AF74" s="456">
        <f t="shared" si="42"/>
        <v>0.10447761194029859</v>
      </c>
      <c r="AG74" s="456">
        <f t="shared" si="42"/>
        <v>-8.953185798644947E-2</v>
      </c>
      <c r="AH74" s="456">
        <f t="shared" si="42"/>
        <v>3.5490707026912149E-2</v>
      </c>
      <c r="AI74" s="456">
        <f t="shared" si="42"/>
        <v>-3.7717952771380903E-2</v>
      </c>
      <c r="AJ74" s="456">
        <f t="shared" si="42"/>
        <v>9.52380952380949E-3</v>
      </c>
      <c r="AK74" s="456">
        <f t="shared" si="42"/>
        <v>6.509433962264155E-2</v>
      </c>
      <c r="AL74" s="456">
        <f t="shared" si="42"/>
        <v>-6.7862415116622388E-2</v>
      </c>
      <c r="AM74" s="456">
        <f t="shared" si="42"/>
        <v>8.7705683923791966E-2</v>
      </c>
      <c r="AN74" s="456">
        <f t="shared" si="42"/>
        <v>0.48603423401141321</v>
      </c>
      <c r="AO74" s="456">
        <f t="shared" si="42"/>
        <v>0.23468330998960263</v>
      </c>
      <c r="AP74" s="456">
        <f t="shared" si="42"/>
        <v>4.0486631150465913E-2</v>
      </c>
      <c r="AQ74" s="456">
        <f t="shared" si="42"/>
        <v>0.27414569100647213</v>
      </c>
      <c r="AR74" s="456">
        <f t="shared" si="42"/>
        <v>0.19643925884579572</v>
      </c>
      <c r="AS74" s="456">
        <f t="shared" si="42"/>
        <v>5.627528799946413E-2</v>
      </c>
      <c r="AT74" s="456">
        <f t="shared" si="42"/>
        <v>6.5320934017037535E-2</v>
      </c>
      <c r="AU74" s="456">
        <f t="shared" si="42"/>
        <v>8.7494487962760381E-2</v>
      </c>
      <c r="AV74" s="456">
        <f t="shared" si="42"/>
        <v>9.9800834345771028E-2</v>
      </c>
      <c r="AW74" s="456">
        <f t="shared" si="42"/>
        <v>8.1843839296704246E-2</v>
      </c>
      <c r="AX74" s="456">
        <f t="shared" si="42"/>
        <v>7.1353870403565445E-2</v>
      </c>
      <c r="AY74" s="456">
        <f t="shared" si="42"/>
        <v>6.4436506456682974E-2</v>
      </c>
      <c r="AZ74" s="456">
        <f t="shared" si="42"/>
        <v>4.6711754379895609E-2</v>
      </c>
      <c r="BA74" s="456">
        <f t="shared" si="42"/>
        <v>6.7309151101280884E-2</v>
      </c>
      <c r="BB74" s="456">
        <f t="shared" si="42"/>
        <v>5.6735893673469651E-2</v>
      </c>
      <c r="BC74" s="456">
        <f t="shared" si="42"/>
        <v>4.3043633229930656E-2</v>
      </c>
      <c r="BD74" s="456">
        <f t="shared" si="42"/>
        <v>1.9421519971622114E-2</v>
      </c>
      <c r="BE74" s="456">
        <f t="shared" si="42"/>
        <v>-1.804249256470436E-2</v>
      </c>
      <c r="BF74" s="1119"/>
      <c r="BH74" s="68"/>
    </row>
    <row r="75" spans="2:62" ht="17.100000000000001" customHeight="1">
      <c r="U75" s="590"/>
      <c r="V75" s="460" t="str">
        <f>'リンク切公表時非表示（グラフの添え物）'!$W$94</f>
        <v>エアゾール・MDI（定量噴射剤）</v>
      </c>
      <c r="X75" s="590"/>
      <c r="Y75" s="462" t="str">
        <f>'リンク切公表時非表示（グラフの添え物）'!$X$94</f>
        <v>Aerosols / MDI</v>
      </c>
      <c r="Z75" s="209"/>
      <c r="AA75" s="213"/>
      <c r="AB75" s="456" t="str">
        <f t="shared" ref="AB75:BE75" si="43">IF(OR(AB8="NO",AA8="NO"),"-",AB8/AA8-1)</f>
        <v>-</v>
      </c>
      <c r="AC75" s="456" t="str">
        <f t="shared" si="43"/>
        <v>-</v>
      </c>
      <c r="AD75" s="456">
        <f t="shared" si="43"/>
        <v>6.4999999999999991</v>
      </c>
      <c r="AE75" s="456">
        <f t="shared" si="43"/>
        <v>0.8786324786324784</v>
      </c>
      <c r="AF75" s="456">
        <f t="shared" si="43"/>
        <v>0.41401273885350331</v>
      </c>
      <c r="AG75" s="456">
        <f t="shared" si="43"/>
        <v>0.5261904761904761</v>
      </c>
      <c r="AH75" s="456">
        <f t="shared" si="43"/>
        <v>0.2708580343213729</v>
      </c>
      <c r="AI75" s="456">
        <f t="shared" si="43"/>
        <v>8.0896614372345299E-2</v>
      </c>
      <c r="AJ75" s="456">
        <f t="shared" si="43"/>
        <v>-1.7943942215963182E-2</v>
      </c>
      <c r="AK75" s="456">
        <f t="shared" si="43"/>
        <v>8.385138776479284E-3</v>
      </c>
      <c r="AL75" s="456">
        <f t="shared" si="43"/>
        <v>-5.3730996829431055E-2</v>
      </c>
      <c r="AM75" s="456">
        <f t="shared" si="43"/>
        <v>-8.9748451437487997E-4</v>
      </c>
      <c r="AN75" s="456">
        <f t="shared" si="43"/>
        <v>-3.8179051998932567E-2</v>
      </c>
      <c r="AO75" s="456">
        <f t="shared" si="43"/>
        <v>-0.17418116304496944</v>
      </c>
      <c r="AP75" s="456">
        <f t="shared" si="43"/>
        <v>-0.27584907186564434</v>
      </c>
      <c r="AQ75" s="456">
        <f t="shared" si="43"/>
        <v>-0.33729169989299934</v>
      </c>
      <c r="AR75" s="456">
        <f t="shared" si="43"/>
        <v>-0.20374028028962532</v>
      </c>
      <c r="AS75" s="456">
        <f t="shared" si="43"/>
        <v>4.0575507102560415E-2</v>
      </c>
      <c r="AT75" s="456">
        <f t="shared" si="43"/>
        <v>-9.254314244680284E-2</v>
      </c>
      <c r="AU75" s="456">
        <f t="shared" si="43"/>
        <v>-0.21094566724390718</v>
      </c>
      <c r="AV75" s="456">
        <f t="shared" si="43"/>
        <v>-4.862151291152117E-2</v>
      </c>
      <c r="AW75" s="456">
        <f t="shared" si="43"/>
        <v>-0.11534547918452243</v>
      </c>
      <c r="AX75" s="456">
        <f t="shared" si="43"/>
        <v>-0.12761450558160015</v>
      </c>
      <c r="AY75" s="456">
        <f t="shared" si="43"/>
        <v>2.8723607133627205E-2</v>
      </c>
      <c r="AZ75" s="456">
        <f t="shared" si="43"/>
        <v>7.2756075948030796E-2</v>
      </c>
      <c r="BA75" s="456">
        <f t="shared" si="43"/>
        <v>8.7075750234022919E-2</v>
      </c>
      <c r="BB75" s="456">
        <f t="shared" si="43"/>
        <v>2.2409611417173458E-2</v>
      </c>
      <c r="BC75" s="456">
        <f t="shared" si="43"/>
        <v>-9.3802693755161703E-2</v>
      </c>
      <c r="BD75" s="456">
        <f t="shared" si="43"/>
        <v>5.1882018864634505E-2</v>
      </c>
      <c r="BE75" s="456">
        <f t="shared" si="43"/>
        <v>0.15093813628723685</v>
      </c>
      <c r="BF75" s="1119"/>
      <c r="BH75" s="68"/>
      <c r="BI75" s="68"/>
    </row>
    <row r="76" spans="2:62" ht="16.5" customHeight="1">
      <c r="U76" s="590"/>
      <c r="V76" s="1315" t="str">
        <f>'リンク切公表時非表示（グラフの添え物）'!$W$97</f>
        <v>洗浄剤・溶剤</v>
      </c>
      <c r="X76" s="590"/>
      <c r="Y76" s="462" t="str">
        <f>'リンク切公表時非表示（グラフの添え物）'!$X$97</f>
        <v>Solvents / Cleaning agents</v>
      </c>
      <c r="Z76" s="209"/>
      <c r="AA76" s="213"/>
      <c r="AB76" s="456" t="str">
        <f t="shared" ref="AB76:BE76" si="44">IF(OR(AB9="NO",AA9="NO"),"-",AB9/AA9-1)</f>
        <v>-</v>
      </c>
      <c r="AC76" s="456" t="str">
        <f t="shared" si="44"/>
        <v>-</v>
      </c>
      <c r="AD76" s="456" t="str">
        <f t="shared" si="44"/>
        <v>-</v>
      </c>
      <c r="AE76" s="456" t="str">
        <f t="shared" si="44"/>
        <v>-</v>
      </c>
      <c r="AF76" s="456" t="str">
        <f t="shared" si="44"/>
        <v>-</v>
      </c>
      <c r="AG76" s="456" t="str">
        <f t="shared" si="44"/>
        <v>-</v>
      </c>
      <c r="AH76" s="456" t="str">
        <f t="shared" si="44"/>
        <v>-</v>
      </c>
      <c r="AI76" s="456" t="str">
        <f t="shared" si="44"/>
        <v>-</v>
      </c>
      <c r="AJ76" s="456" t="str">
        <f t="shared" si="44"/>
        <v>-</v>
      </c>
      <c r="AK76" s="456" t="str">
        <f t="shared" si="44"/>
        <v>-</v>
      </c>
      <c r="AL76" s="456" t="str">
        <f t="shared" si="44"/>
        <v>-</v>
      </c>
      <c r="AM76" s="456" t="str">
        <f t="shared" si="44"/>
        <v>-</v>
      </c>
      <c r="AN76" s="456" t="str">
        <f t="shared" si="44"/>
        <v>-</v>
      </c>
      <c r="AO76" s="456">
        <f t="shared" si="44"/>
        <v>0.84090909090909061</v>
      </c>
      <c r="AP76" s="456">
        <f t="shared" si="44"/>
        <v>0.3333333333333337</v>
      </c>
      <c r="AQ76" s="456">
        <f t="shared" si="44"/>
        <v>0.37962962962962954</v>
      </c>
      <c r="AR76" s="456">
        <f t="shared" si="44"/>
        <v>0.97315436241610742</v>
      </c>
      <c r="AS76" s="456">
        <f t="shared" si="44"/>
        <v>0.45918367346938771</v>
      </c>
      <c r="AT76" s="456">
        <f t="shared" si="44"/>
        <v>0.70629370629370625</v>
      </c>
      <c r="AU76" s="456">
        <f t="shared" si="44"/>
        <v>0.5382513661202184</v>
      </c>
      <c r="AV76" s="456">
        <f t="shared" si="44"/>
        <v>0.42984014209591503</v>
      </c>
      <c r="AW76" s="456">
        <f t="shared" si="44"/>
        <v>9.2934065608672567E-2</v>
      </c>
      <c r="AX76" s="456">
        <f t="shared" si="44"/>
        <v>0.15557237102219834</v>
      </c>
      <c r="AY76" s="456">
        <f t="shared" si="44"/>
        <v>0.12630688106561494</v>
      </c>
      <c r="AZ76" s="456">
        <f t="shared" si="44"/>
        <v>2.759841275338526E-2</v>
      </c>
      <c r="BA76" s="456">
        <f t="shared" si="44"/>
        <v>3.1487421744121002E-2</v>
      </c>
      <c r="BB76" s="456">
        <f t="shared" si="44"/>
        <v>-0.10648388634675354</v>
      </c>
      <c r="BC76" s="456">
        <f t="shared" si="44"/>
        <v>1.2376237623762165E-2</v>
      </c>
      <c r="BD76" s="456">
        <f t="shared" si="44"/>
        <v>4.237978810105969E-2</v>
      </c>
      <c r="BE76" s="456">
        <f t="shared" si="44"/>
        <v>3.5183737294761652E-2</v>
      </c>
      <c r="BF76" s="1119"/>
      <c r="BH76" s="68"/>
    </row>
    <row r="77" spans="2:62" ht="17.100000000000001" customHeight="1">
      <c r="U77" s="590"/>
      <c r="V77" s="460" t="str">
        <f>'リンク切公表時非表示（グラフの添え物）'!$W$98</f>
        <v>HFCsの製造時の漏出</v>
      </c>
      <c r="X77" s="590"/>
      <c r="Y77" s="462" t="str">
        <f>'リンク切公表時非表示（グラフの添え物）'!$X$98</f>
        <v>Fugitive emissions from HFCs manufacturing</v>
      </c>
      <c r="Z77" s="204"/>
      <c r="AA77" s="213"/>
      <c r="AB77" s="456" t="str">
        <f t="shared" ref="AB77:BE77" si="45">IF(OR(AB10="NO",AA10="NO"),"-",AB10/AA10-1)</f>
        <v>-</v>
      </c>
      <c r="AC77" s="456" t="str">
        <f t="shared" si="45"/>
        <v>-</v>
      </c>
      <c r="AD77" s="456">
        <f t="shared" si="45"/>
        <v>5.5000000000000009</v>
      </c>
      <c r="AE77" s="456">
        <f t="shared" si="45"/>
        <v>0.71794871794871784</v>
      </c>
      <c r="AF77" s="456">
        <f t="shared" si="45"/>
        <v>0.10447761194029836</v>
      </c>
      <c r="AG77" s="456">
        <f t="shared" si="45"/>
        <v>-4.7230961396681148E-2</v>
      </c>
      <c r="AH77" s="456">
        <f t="shared" si="45"/>
        <v>-0.19528620416352871</v>
      </c>
      <c r="AI77" s="456">
        <f t="shared" si="45"/>
        <v>-0.28118138063422948</v>
      </c>
      <c r="AJ77" s="456">
        <f t="shared" si="45"/>
        <v>-0.38767756416087895</v>
      </c>
      <c r="AK77" s="456">
        <f t="shared" si="45"/>
        <v>0.57026598771648751</v>
      </c>
      <c r="AL77" s="456">
        <f t="shared" si="45"/>
        <v>0.47291809663295958</v>
      </c>
      <c r="AM77" s="456">
        <f t="shared" si="45"/>
        <v>-5.920550847258943E-2</v>
      </c>
      <c r="AN77" s="456">
        <f t="shared" si="45"/>
        <v>0.26765314597925327</v>
      </c>
      <c r="AO77" s="456">
        <f t="shared" si="45"/>
        <v>8.573028969069485E-2</v>
      </c>
      <c r="AP77" s="456">
        <f t="shared" si="45"/>
        <v>-0.20457972432428451</v>
      </c>
      <c r="AQ77" s="456">
        <f t="shared" si="45"/>
        <v>-0.18428139465367932</v>
      </c>
      <c r="AR77" s="456">
        <f t="shared" si="45"/>
        <v>-2.6824774146976149E-2</v>
      </c>
      <c r="AS77" s="456">
        <f t="shared" si="45"/>
        <v>-0.14086072588357157</v>
      </c>
      <c r="AT77" s="456">
        <f t="shared" si="45"/>
        <v>-0.23727425212883091</v>
      </c>
      <c r="AU77" s="456">
        <f t="shared" si="45"/>
        <v>-0.45216296775489051</v>
      </c>
      <c r="AV77" s="456">
        <f t="shared" si="45"/>
        <v>0.18184429099188359</v>
      </c>
      <c r="AW77" s="456">
        <f t="shared" si="45"/>
        <v>-0.20398452718722182</v>
      </c>
      <c r="AX77" s="456">
        <f t="shared" si="45"/>
        <v>8.8662051526413821E-2</v>
      </c>
      <c r="AY77" s="456">
        <f t="shared" si="45"/>
        <v>-0.23322506128378762</v>
      </c>
      <c r="AZ77" s="456">
        <f t="shared" si="45"/>
        <v>-0.17486976001521948</v>
      </c>
      <c r="BA77" s="456">
        <f t="shared" si="45"/>
        <v>0.79143185455777409</v>
      </c>
      <c r="BB77" s="456">
        <f t="shared" si="45"/>
        <v>-0.36125420562532273</v>
      </c>
      <c r="BC77" s="456">
        <f t="shared" si="45"/>
        <v>-6.8376295010122767E-2</v>
      </c>
      <c r="BD77" s="456">
        <f t="shared" si="45"/>
        <v>0.34625513224647841</v>
      </c>
      <c r="BE77" s="456">
        <f t="shared" si="45"/>
        <v>-0.3631820752107352</v>
      </c>
      <c r="BF77" s="1116"/>
      <c r="BJ77" s="68"/>
    </row>
    <row r="78" spans="2:62" ht="17.100000000000001" customHeight="1">
      <c r="U78" s="590"/>
      <c r="V78" s="565" t="str">
        <f>'リンク切公表時非表示（グラフの添え物）'!$W$95</f>
        <v>半導体製造</v>
      </c>
      <c r="X78" s="590"/>
      <c r="Y78" s="462" t="str">
        <f>'リンク切公表時非表示（グラフの添え物）'!$X$95</f>
        <v>Semiconductor Manufacturing</v>
      </c>
      <c r="Z78" s="209"/>
      <c r="AA78" s="213"/>
      <c r="AB78" s="456" t="str">
        <f t="shared" ref="AB78:BE78" si="46">IF(OR(AB11="NO",AA11="NO"),"-",AB11/AA11-1)</f>
        <v>-</v>
      </c>
      <c r="AC78" s="456" t="str">
        <f t="shared" si="46"/>
        <v>-</v>
      </c>
      <c r="AD78" s="456">
        <f t="shared" si="46"/>
        <v>5.4999999999999982</v>
      </c>
      <c r="AE78" s="456">
        <f t="shared" si="46"/>
        <v>0.71794871794871828</v>
      </c>
      <c r="AF78" s="456">
        <f t="shared" si="46"/>
        <v>0.10447761194029859</v>
      </c>
      <c r="AG78" s="456">
        <f t="shared" si="46"/>
        <v>-2.4056895360579755E-2</v>
      </c>
      <c r="AH78" s="456">
        <f t="shared" si="46"/>
        <v>0.11492260869050797</v>
      </c>
      <c r="AI78" s="456">
        <f t="shared" si="46"/>
        <v>-7.6112990600403552E-2</v>
      </c>
      <c r="AJ78" s="456">
        <f t="shared" si="46"/>
        <v>4.6816894576957591E-3</v>
      </c>
      <c r="AK78" s="456">
        <f t="shared" si="46"/>
        <v>3.4378737932408088E-2</v>
      </c>
      <c r="AL78" s="456">
        <f t="shared" si="46"/>
        <v>-0.22211036307337384</v>
      </c>
      <c r="AM78" s="456">
        <f t="shared" si="46"/>
        <v>-2.9242813526148437E-2</v>
      </c>
      <c r="AN78" s="456">
        <f t="shared" si="46"/>
        <v>-3.3580196260495021E-2</v>
      </c>
      <c r="AO78" s="456">
        <f t="shared" si="46"/>
        <v>0.12819903293735879</v>
      </c>
      <c r="AP78" s="456">
        <f t="shared" si="46"/>
        <v>-3.7783719666236948E-2</v>
      </c>
      <c r="AQ78" s="456">
        <f t="shared" si="46"/>
        <v>8.3703571816745148E-2</v>
      </c>
      <c r="AR78" s="456">
        <f t="shared" si="46"/>
        <v>8.26229563199532E-2</v>
      </c>
      <c r="AS78" s="456">
        <f t="shared" si="46"/>
        <v>-0.10872660020791991</v>
      </c>
      <c r="AT78" s="456">
        <f t="shared" si="46"/>
        <v>-0.36035170068952993</v>
      </c>
      <c r="AU78" s="456">
        <f t="shared" si="46"/>
        <v>0.10090809686323854</v>
      </c>
      <c r="AV78" s="456">
        <f t="shared" si="46"/>
        <v>-0.13785184464014022</v>
      </c>
      <c r="AW78" s="456">
        <f t="shared" si="46"/>
        <v>-0.14462284747554588</v>
      </c>
      <c r="AX78" s="456">
        <f t="shared" si="46"/>
        <v>-0.10184124763993685</v>
      </c>
      <c r="AY78" s="456">
        <f t="shared" si="46"/>
        <v>3.3441868327868329E-2</v>
      </c>
      <c r="AZ78" s="456">
        <f t="shared" si="46"/>
        <v>1.6615898082938951E-3</v>
      </c>
      <c r="BA78" s="456">
        <f t="shared" si="46"/>
        <v>3.7598280441780263E-2</v>
      </c>
      <c r="BB78" s="456">
        <f t="shared" si="46"/>
        <v>4.9378453167230107E-2</v>
      </c>
      <c r="BC78" s="456">
        <f t="shared" si="46"/>
        <v>-8.4381165123683544E-2</v>
      </c>
      <c r="BD78" s="456">
        <f t="shared" si="46"/>
        <v>-0.11820306910548328</v>
      </c>
      <c r="BE78" s="456">
        <f t="shared" si="46"/>
        <v>8.8632791817250478E-2</v>
      </c>
      <c r="BF78" s="1119"/>
    </row>
    <row r="79" spans="2:62" ht="17.100000000000001" customHeight="1">
      <c r="U79" s="590"/>
      <c r="V79" s="460" t="str">
        <f>'リンク切公表時非表示（グラフの添え物）'!$W$96</f>
        <v>液晶製造</v>
      </c>
      <c r="X79" s="590"/>
      <c r="Y79" s="462" t="str">
        <f>'リンク切公表時非表示（グラフの添え物）'!$X$96</f>
        <v>Liquid Crystals</v>
      </c>
      <c r="Z79" s="209"/>
      <c r="AA79" s="215"/>
      <c r="AB79" s="456" t="str">
        <f t="shared" ref="AB79:BE79" si="47">IF(OR(AB12="NO",AA12="NO"),"-",AB12/AA12-1)</f>
        <v>-</v>
      </c>
      <c r="AC79" s="456" t="str">
        <f t="shared" si="47"/>
        <v>-</v>
      </c>
      <c r="AD79" s="456">
        <f t="shared" si="47"/>
        <v>5.5000000000000009</v>
      </c>
      <c r="AE79" s="456">
        <f t="shared" si="47"/>
        <v>0.71794871794871784</v>
      </c>
      <c r="AF79" s="456">
        <f t="shared" si="47"/>
        <v>0.10447761194029859</v>
      </c>
      <c r="AG79" s="456">
        <f t="shared" si="47"/>
        <v>-1.0000000000000009E-2</v>
      </c>
      <c r="AH79" s="456">
        <f t="shared" si="47"/>
        <v>2.1818181818181817</v>
      </c>
      <c r="AI79" s="456">
        <f t="shared" si="47"/>
        <v>-5.396825396825411E-2</v>
      </c>
      <c r="AJ79" s="456">
        <f t="shared" si="47"/>
        <v>3.7214765100671148</v>
      </c>
      <c r="AK79" s="456">
        <f t="shared" si="47"/>
        <v>-0.50959488272921116</v>
      </c>
      <c r="AL79" s="456">
        <f t="shared" si="47"/>
        <v>-0.36884057971014506</v>
      </c>
      <c r="AM79" s="456">
        <f t="shared" si="47"/>
        <v>0.64280137772675139</v>
      </c>
      <c r="AN79" s="456">
        <f t="shared" si="47"/>
        <v>-0.13244996086324523</v>
      </c>
      <c r="AO79" s="456">
        <f t="shared" si="47"/>
        <v>0.84185087323580587</v>
      </c>
      <c r="AP79" s="456">
        <f t="shared" si="47"/>
        <v>-2.2087123862841174E-2</v>
      </c>
      <c r="AQ79" s="456">
        <f t="shared" si="47"/>
        <v>-4.9975401404355968E-2</v>
      </c>
      <c r="AR79" s="456">
        <f t="shared" si="47"/>
        <v>8.2181191623982741E-2</v>
      </c>
      <c r="AS79" s="456">
        <f t="shared" si="47"/>
        <v>-7.4508908018675157E-2</v>
      </c>
      <c r="AT79" s="456">
        <f t="shared" si="47"/>
        <v>-0.18898501889865538</v>
      </c>
      <c r="AU79" s="456">
        <f t="shared" si="47"/>
        <v>0.31448223992507107</v>
      </c>
      <c r="AV79" s="456">
        <f t="shared" si="47"/>
        <v>8.4647266313933267E-2</v>
      </c>
      <c r="AW79" s="456">
        <f t="shared" si="47"/>
        <v>-0.27102659371214399</v>
      </c>
      <c r="AX79" s="456">
        <f t="shared" si="47"/>
        <v>-8.7103933618103424E-3</v>
      </c>
      <c r="AY79" s="456">
        <f t="shared" si="47"/>
        <v>-4.5667289214914364E-2</v>
      </c>
      <c r="AZ79" s="456">
        <f t="shared" si="47"/>
        <v>-0.14500080874291144</v>
      </c>
      <c r="BA79" s="456">
        <f t="shared" si="47"/>
        <v>1.1858705892855426E-3</v>
      </c>
      <c r="BB79" s="456">
        <f t="shared" si="47"/>
        <v>-1.3345618210264032E-2</v>
      </c>
      <c r="BC79" s="456">
        <f t="shared" si="47"/>
        <v>0.12708467742723428</v>
      </c>
      <c r="BD79" s="456">
        <f t="shared" si="47"/>
        <v>-0.17962722149978283</v>
      </c>
      <c r="BE79" s="456">
        <f t="shared" si="47"/>
        <v>-0.30718135293851312</v>
      </c>
      <c r="BF79" s="1119"/>
      <c r="BH79" s="68"/>
      <c r="BI79" s="68"/>
    </row>
    <row r="80" spans="2:62" ht="17.100000000000001" customHeight="1">
      <c r="U80" s="590"/>
      <c r="V80" s="460" t="str">
        <f>'リンク切公表時非表示（グラフの添え物）'!$W$99</f>
        <v>HCFC22製造時の副生HFC23</v>
      </c>
      <c r="X80" s="590"/>
      <c r="Y80" s="462" t="str">
        <f>'リンク切公表時非表示（グラフの添え物）'!$X$99</f>
        <v xml:space="preserve">By-product emissions from HCFC-22  </v>
      </c>
      <c r="Z80" s="209"/>
      <c r="AA80" s="213"/>
      <c r="AB80" s="456">
        <f t="shared" ref="AB80:BE80" si="48">IF(OR(AB13="NO",AA13="NO"),"-",AB13/AA13-1)</f>
        <v>8.9202866941598291E-2</v>
      </c>
      <c r="AC80" s="456">
        <f t="shared" si="48"/>
        <v>1.3285222778508521E-2</v>
      </c>
      <c r="AD80" s="456">
        <f t="shared" si="48"/>
        <v>-4.4788461248029154E-2</v>
      </c>
      <c r="AE80" s="456">
        <f t="shared" si="48"/>
        <v>9.6716646644477544E-2</v>
      </c>
      <c r="AF80" s="456">
        <f t="shared" si="48"/>
        <v>0.16523688204446851</v>
      </c>
      <c r="AG80" s="456">
        <f t="shared" si="48"/>
        <v>-8.0689655172413777E-2</v>
      </c>
      <c r="AH80" s="456">
        <f t="shared" si="48"/>
        <v>-5.7764441110277676E-2</v>
      </c>
      <c r="AI80" s="456">
        <f t="shared" si="48"/>
        <v>-6.2101910828025408E-2</v>
      </c>
      <c r="AJ80" s="456">
        <f t="shared" si="48"/>
        <v>2.292020373514414E-2</v>
      </c>
      <c r="AK80" s="456">
        <f t="shared" si="48"/>
        <v>-0.1203319502074689</v>
      </c>
      <c r="AL80" s="456">
        <f t="shared" si="48"/>
        <v>-0.24716981132075477</v>
      </c>
      <c r="AM80" s="456">
        <f t="shared" si="48"/>
        <v>-0.34711779448621549</v>
      </c>
      <c r="AN80" s="456">
        <f t="shared" si="48"/>
        <v>-0.17600767754318614</v>
      </c>
      <c r="AO80" s="456">
        <f t="shared" si="48"/>
        <v>-0.79734451432564646</v>
      </c>
      <c r="AP80" s="456">
        <f t="shared" si="48"/>
        <v>-0.54482758620689653</v>
      </c>
      <c r="AQ80" s="456">
        <f t="shared" si="48"/>
        <v>0.41792929292929282</v>
      </c>
      <c r="AR80" s="456">
        <f t="shared" si="48"/>
        <v>-0.66874443455031174</v>
      </c>
      <c r="AS80" s="456">
        <f t="shared" si="48"/>
        <v>1.155913978494624</v>
      </c>
      <c r="AT80" s="456">
        <f t="shared" si="48"/>
        <v>-0.91521197007481292</v>
      </c>
      <c r="AU80" s="456">
        <f t="shared" si="48"/>
        <v>5.8823529411764719E-2</v>
      </c>
      <c r="AV80" s="456">
        <f t="shared" si="48"/>
        <v>-0.69444444444444442</v>
      </c>
      <c r="AW80" s="456">
        <f t="shared" si="48"/>
        <v>9.0909090909090828E-2</v>
      </c>
      <c r="AX80" s="456">
        <f t="shared" si="48"/>
        <v>-8.333333333333337E-2</v>
      </c>
      <c r="AY80" s="456">
        <f t="shared" si="48"/>
        <v>0.45454545454545436</v>
      </c>
      <c r="AZ80" s="456">
        <f t="shared" si="48"/>
        <v>0.25</v>
      </c>
      <c r="BA80" s="456">
        <f t="shared" si="48"/>
        <v>-0.20000000000000007</v>
      </c>
      <c r="BB80" s="456">
        <f t="shared" si="48"/>
        <v>0.62499999999999978</v>
      </c>
      <c r="BC80" s="456">
        <f t="shared" si="48"/>
        <v>-0.69230769230769229</v>
      </c>
      <c r="BD80" s="456">
        <f t="shared" si="48"/>
        <v>0.125</v>
      </c>
      <c r="BE80" s="456">
        <f t="shared" si="48"/>
        <v>9.5555555555555554</v>
      </c>
      <c r="BF80" s="1119"/>
      <c r="BH80" s="68"/>
      <c r="BI80" s="68"/>
    </row>
    <row r="81" spans="21:61" ht="17.100000000000001" customHeight="1">
      <c r="U81" s="590"/>
      <c r="V81" s="565" t="str">
        <f>'リンク切公表時非表示（グラフの添え物）'!$W$100</f>
        <v>消火剤</v>
      </c>
      <c r="X81" s="590"/>
      <c r="Y81" s="462" t="str">
        <f>'リンク切公表時非表示（グラフの添え物）'!$X$100</f>
        <v>Fire Extinguishers</v>
      </c>
      <c r="Z81" s="209"/>
      <c r="AA81" s="213"/>
      <c r="AB81" s="456" t="str">
        <f t="shared" ref="AB81:BE81" si="49">IF(OR(AB14="NO",AA14="NO"),"-",AB14/AA14-1)</f>
        <v>-</v>
      </c>
      <c r="AC81" s="456" t="str">
        <f t="shared" si="49"/>
        <v>-</v>
      </c>
      <c r="AD81" s="456" t="str">
        <f t="shared" si="49"/>
        <v>-</v>
      </c>
      <c r="AE81" s="456" t="str">
        <f t="shared" si="49"/>
        <v>-</v>
      </c>
      <c r="AF81" s="456" t="str">
        <f t="shared" si="49"/>
        <v>-</v>
      </c>
      <c r="AG81" s="456" t="str">
        <f t="shared" si="49"/>
        <v>-</v>
      </c>
      <c r="AH81" s="456">
        <f t="shared" si="49"/>
        <v>1.7182817999999997</v>
      </c>
      <c r="AI81" s="456">
        <f t="shared" si="49"/>
        <v>1.7182818000000002</v>
      </c>
      <c r="AJ81" s="456">
        <f t="shared" si="49"/>
        <v>1.0797923390741531</v>
      </c>
      <c r="AK81" s="456">
        <f t="shared" si="49"/>
        <v>0.22816309917468436</v>
      </c>
      <c r="AL81" s="456">
        <f t="shared" si="49"/>
        <v>0.15707128131691794</v>
      </c>
      <c r="AM81" s="456">
        <f t="shared" si="49"/>
        <v>0.11759114145145921</v>
      </c>
      <c r="AN81" s="456">
        <f t="shared" si="49"/>
        <v>9.2809198115533231E-2</v>
      </c>
      <c r="AO81" s="456">
        <f t="shared" si="49"/>
        <v>7.0296732906155235E-2</v>
      </c>
      <c r="AP81" s="456">
        <f t="shared" si="49"/>
        <v>4.8308242876796248E-2</v>
      </c>
      <c r="AQ81" s="456">
        <f t="shared" si="49"/>
        <v>1.6604056018197921E-2</v>
      </c>
      <c r="AR81" s="456">
        <f t="shared" si="49"/>
        <v>3.4255317767166726E-2</v>
      </c>
      <c r="AS81" s="456">
        <f t="shared" si="49"/>
        <v>1.6940410993071753E-2</v>
      </c>
      <c r="AT81" s="456">
        <f t="shared" si="49"/>
        <v>3.0140914942443864E-2</v>
      </c>
      <c r="AU81" s="456">
        <f t="shared" si="49"/>
        <v>2.5965502143083352E-2</v>
      </c>
      <c r="AV81" s="456">
        <f t="shared" si="49"/>
        <v>1.4729305786087776E-2</v>
      </c>
      <c r="AW81" s="456">
        <f t="shared" si="49"/>
        <v>2.513377401093142E-2</v>
      </c>
      <c r="AX81" s="456">
        <f t="shared" si="49"/>
        <v>2.0381324719131344E-2</v>
      </c>
      <c r="AY81" s="456">
        <f t="shared" si="49"/>
        <v>2.8909665320128397E-2</v>
      </c>
      <c r="AZ81" s="456">
        <f t="shared" si="49"/>
        <v>3.5398126328249013E-2</v>
      </c>
      <c r="BA81" s="456">
        <f t="shared" si="49"/>
        <v>1.4509094012893353E-2</v>
      </c>
      <c r="BB81" s="456">
        <f t="shared" si="49"/>
        <v>2.2145790966608736E-2</v>
      </c>
      <c r="BC81" s="456">
        <f t="shared" si="49"/>
        <v>1.1610557181018777E-2</v>
      </c>
      <c r="BD81" s="456">
        <f t="shared" si="49"/>
        <v>1.143577624206471E-2</v>
      </c>
      <c r="BE81" s="456">
        <f t="shared" si="49"/>
        <v>4.8416207550512347E-3</v>
      </c>
      <c r="BF81" s="1128"/>
      <c r="BH81" s="68"/>
    </row>
    <row r="82" spans="21:61" ht="17.100000000000001" customHeight="1">
      <c r="U82" s="590"/>
      <c r="V82" s="460" t="str">
        <f>'リンク切公表時非表示（グラフの添え物）'!$W$101</f>
        <v>マグネシウム鋳造</v>
      </c>
      <c r="X82" s="590"/>
      <c r="Y82" s="462" t="str">
        <f>'リンク切公表時非表示（グラフの添え物）'!$X$101</f>
        <v>Magnesium Foundries</v>
      </c>
      <c r="Z82" s="209"/>
      <c r="AA82" s="213"/>
      <c r="AB82" s="456" t="str">
        <f t="shared" ref="AB82:BE82" si="50">IF(OR(AB15="NO",AA15="NO"),"-",AB15/AA15-1)</f>
        <v>-</v>
      </c>
      <c r="AC82" s="456" t="str">
        <f t="shared" si="50"/>
        <v>-</v>
      </c>
      <c r="AD82" s="456" t="str">
        <f t="shared" si="50"/>
        <v>-</v>
      </c>
      <c r="AE82" s="456" t="str">
        <f t="shared" si="50"/>
        <v>-</v>
      </c>
      <c r="AF82" s="456" t="str">
        <f t="shared" si="50"/>
        <v>-</v>
      </c>
      <c r="AG82" s="456" t="str">
        <f t="shared" si="50"/>
        <v>-</v>
      </c>
      <c r="AH82" s="456" t="str">
        <f t="shared" si="50"/>
        <v>-</v>
      </c>
      <c r="AI82" s="456" t="str">
        <f t="shared" si="50"/>
        <v>-</v>
      </c>
      <c r="AJ82" s="456" t="str">
        <f t="shared" si="50"/>
        <v>-</v>
      </c>
      <c r="AK82" s="456" t="str">
        <f t="shared" si="50"/>
        <v>-</v>
      </c>
      <c r="AL82" s="456" t="str">
        <f t="shared" si="50"/>
        <v>-</v>
      </c>
      <c r="AM82" s="456" t="str">
        <f t="shared" si="50"/>
        <v>-</v>
      </c>
      <c r="AN82" s="456" t="str">
        <f t="shared" si="50"/>
        <v>-</v>
      </c>
      <c r="AO82" s="456" t="str">
        <f t="shared" si="50"/>
        <v>-</v>
      </c>
      <c r="AP82" s="456" t="str">
        <f t="shared" si="50"/>
        <v>-</v>
      </c>
      <c r="AQ82" s="456" t="str">
        <f t="shared" si="50"/>
        <v>-</v>
      </c>
      <c r="AR82" s="456" t="str">
        <f t="shared" si="50"/>
        <v>-</v>
      </c>
      <c r="AS82" s="456" t="str">
        <f t="shared" si="50"/>
        <v>-</v>
      </c>
      <c r="AT82" s="456" t="str">
        <f t="shared" si="50"/>
        <v>-</v>
      </c>
      <c r="AU82" s="456" t="str">
        <f t="shared" si="50"/>
        <v>-</v>
      </c>
      <c r="AV82" s="456" t="str">
        <f t="shared" si="50"/>
        <v>-</v>
      </c>
      <c r="AW82" s="456">
        <f t="shared" si="50"/>
        <v>0.28571428571428581</v>
      </c>
      <c r="AX82" s="456">
        <f t="shared" si="50"/>
        <v>0</v>
      </c>
      <c r="AY82" s="456">
        <f t="shared" si="50"/>
        <v>0</v>
      </c>
      <c r="AZ82" s="456">
        <f t="shared" si="50"/>
        <v>-0.33333333333333326</v>
      </c>
      <c r="BA82" s="456">
        <f t="shared" si="50"/>
        <v>0.33333333333333326</v>
      </c>
      <c r="BB82" s="456">
        <f t="shared" si="50"/>
        <v>0.25</v>
      </c>
      <c r="BC82" s="456">
        <f t="shared" si="50"/>
        <v>0.19999999999999996</v>
      </c>
      <c r="BD82" s="456">
        <f t="shared" si="50"/>
        <v>-0.16666666666666674</v>
      </c>
      <c r="BE82" s="456">
        <f t="shared" si="50"/>
        <v>-9.9999999999999978E-2</v>
      </c>
      <c r="BF82" s="1119"/>
      <c r="BH82" s="68"/>
    </row>
    <row r="83" spans="21:61" ht="17.100000000000001" customHeight="1">
      <c r="U83" s="591" t="s">
        <v>19</v>
      </c>
      <c r="V83" s="592"/>
      <c r="X83" s="591" t="s">
        <v>19</v>
      </c>
      <c r="Y83" s="592"/>
      <c r="Z83" s="206"/>
      <c r="AA83" s="199"/>
      <c r="AB83" s="1230">
        <f t="shared" ref="AB83:BE83" si="51">AB16/AA16-1</f>
        <v>0.14797040261001193</v>
      </c>
      <c r="AC83" s="1230">
        <f t="shared" si="51"/>
        <v>1.4702566276902251E-2</v>
      </c>
      <c r="AD83" s="1230">
        <f t="shared" si="51"/>
        <v>0.43657292284521931</v>
      </c>
      <c r="AE83" s="1230">
        <f t="shared" si="51"/>
        <v>0.22852153866522706</v>
      </c>
      <c r="AF83" s="1230">
        <f t="shared" si="51"/>
        <v>0.31491083466813641</v>
      </c>
      <c r="AG83" s="1230">
        <f t="shared" si="51"/>
        <v>3.6462775108984768E-2</v>
      </c>
      <c r="AH83" s="1230">
        <f t="shared" si="51"/>
        <v>9.3873866076616075E-2</v>
      </c>
      <c r="AI83" s="1230">
        <f t="shared" si="51"/>
        <v>-0.17091874443936728</v>
      </c>
      <c r="AJ83" s="1230">
        <f t="shared" si="51"/>
        <v>-0.20882945160778432</v>
      </c>
      <c r="AK83" s="1230">
        <f t="shared" si="51"/>
        <v>-9.553077555102707E-2</v>
      </c>
      <c r="AL83" s="1230">
        <f t="shared" si="51"/>
        <v>-0.16794683076553196</v>
      </c>
      <c r="AM83" s="1230">
        <f t="shared" si="51"/>
        <v>-6.8704251658183613E-2</v>
      </c>
      <c r="AN83" s="1230">
        <f t="shared" si="51"/>
        <v>-3.7447710181063298E-2</v>
      </c>
      <c r="AO83" s="1230">
        <f t="shared" si="51"/>
        <v>4.0837091530976366E-2</v>
      </c>
      <c r="AP83" s="1230">
        <f t="shared" si="51"/>
        <v>-6.4271802125658306E-2</v>
      </c>
      <c r="AQ83" s="1230">
        <f t="shared" si="51"/>
        <v>4.3468996138076976E-2</v>
      </c>
      <c r="AR83" s="1230">
        <f t="shared" si="51"/>
        <v>-0.12005585474005942</v>
      </c>
      <c r="AS83" s="1230">
        <f t="shared" si="51"/>
        <v>-0.27405220607561276</v>
      </c>
      <c r="AT83" s="1230">
        <f t="shared" si="51"/>
        <v>-0.29527441196066351</v>
      </c>
      <c r="AU83" s="1230">
        <f t="shared" si="51"/>
        <v>4.9800500962982275E-2</v>
      </c>
      <c r="AV83" s="1230">
        <f t="shared" si="51"/>
        <v>-0.11600545771149151</v>
      </c>
      <c r="AW83" s="1230">
        <f t="shared" si="51"/>
        <v>-8.5091895033108211E-2</v>
      </c>
      <c r="AX83" s="1230">
        <f t="shared" si="51"/>
        <v>-4.6052858316117939E-2</v>
      </c>
      <c r="AY83" s="1230">
        <f t="shared" si="51"/>
        <v>2.3246413905391838E-2</v>
      </c>
      <c r="AZ83" s="1230">
        <f t="shared" si="51"/>
        <v>-1.6224752288071187E-2</v>
      </c>
      <c r="BA83" s="1230">
        <f t="shared" si="51"/>
        <v>2.0321204223736844E-2</v>
      </c>
      <c r="BB83" s="1230">
        <f t="shared" si="51"/>
        <v>4.1553940518886057E-2</v>
      </c>
      <c r="BC83" s="1230">
        <f t="shared" si="51"/>
        <v>-8.0039713451749428E-3</v>
      </c>
      <c r="BD83" s="1230">
        <f t="shared" si="51"/>
        <v>-1.8594411677543277E-2</v>
      </c>
      <c r="BE83" s="1230">
        <f t="shared" si="51"/>
        <v>1.5174209166509689E-2</v>
      </c>
      <c r="BF83" s="1118"/>
      <c r="BH83" s="68"/>
      <c r="BI83" s="68"/>
    </row>
    <row r="84" spans="21:61" ht="17.100000000000001" customHeight="1">
      <c r="U84" s="593"/>
      <c r="V84" s="460" t="str">
        <f>'リンク切公表時非表示（グラフの添え物）'!$W$104</f>
        <v>半導体製造</v>
      </c>
      <c r="X84" s="594"/>
      <c r="Y84" s="460" t="str">
        <f>'リンク切公表時非表示（グラフの添え物）'!$X$104</f>
        <v>Semiconductor Manufacturing</v>
      </c>
      <c r="Z84" s="205"/>
      <c r="AA84" s="214"/>
      <c r="AB84" s="456">
        <f t="shared" ref="AB84:BE84" si="52">IF(OR(AB17="NO",AA17="NO"),"-",AB17/AA17-1)</f>
        <v>0.15789473684210531</v>
      </c>
      <c r="AC84" s="456">
        <f t="shared" si="52"/>
        <v>2.2727272727272707E-2</v>
      </c>
      <c r="AD84" s="456">
        <f t="shared" si="52"/>
        <v>0.44444444444444464</v>
      </c>
      <c r="AE84" s="456">
        <f t="shared" si="52"/>
        <v>0.23076923076923084</v>
      </c>
      <c r="AF84" s="456">
        <f t="shared" si="52"/>
        <v>0.3125</v>
      </c>
      <c r="AG84" s="456">
        <f t="shared" si="52"/>
        <v>0.17480170875767387</v>
      </c>
      <c r="AH84" s="456">
        <f t="shared" si="52"/>
        <v>0.25607237723937359</v>
      </c>
      <c r="AI84" s="456">
        <f t="shared" si="52"/>
        <v>1.442379208168898E-2</v>
      </c>
      <c r="AJ84" s="456">
        <f t="shared" si="52"/>
        <v>6.7046536112532973E-2</v>
      </c>
      <c r="AK84" s="456">
        <f t="shared" si="52"/>
        <v>7.7851284210247451E-2</v>
      </c>
      <c r="AL84" s="456">
        <f t="shared" si="52"/>
        <v>-0.23144097947860742</v>
      </c>
      <c r="AM84" s="456">
        <f t="shared" si="52"/>
        <v>-3.3959742267507531E-3</v>
      </c>
      <c r="AN84" s="456">
        <f t="shared" si="52"/>
        <v>-9.301613968533573E-3</v>
      </c>
      <c r="AO84" s="456">
        <f t="shared" si="52"/>
        <v>5.7389360549626511E-2</v>
      </c>
      <c r="AP84" s="456">
        <f t="shared" si="52"/>
        <v>-0.15444394962879038</v>
      </c>
      <c r="AQ84" s="456">
        <f t="shared" si="52"/>
        <v>7.4153995101153614E-2</v>
      </c>
      <c r="AR84" s="456">
        <f t="shared" si="52"/>
        <v>-0.10170694939961955</v>
      </c>
      <c r="AS84" s="456">
        <f t="shared" si="52"/>
        <v>-0.24678937780740573</v>
      </c>
      <c r="AT84" s="456">
        <f t="shared" si="52"/>
        <v>-0.36833028146747981</v>
      </c>
      <c r="AU84" s="456">
        <f t="shared" si="52"/>
        <v>4.9905347952622137E-2</v>
      </c>
      <c r="AV84" s="456">
        <f t="shared" si="52"/>
        <v>-0.1585154391321697</v>
      </c>
      <c r="AW84" s="456">
        <f t="shared" si="52"/>
        <v>-0.12834838477661259</v>
      </c>
      <c r="AX84" s="456">
        <f t="shared" si="52"/>
        <v>-4.2138269122390049E-2</v>
      </c>
      <c r="AY84" s="456">
        <f t="shared" si="52"/>
        <v>3.929049229706516E-2</v>
      </c>
      <c r="AZ84" s="456">
        <f t="shared" si="52"/>
        <v>-2.142148742875627E-2</v>
      </c>
      <c r="BA84" s="456">
        <f t="shared" si="52"/>
        <v>8.7881593390994217E-2</v>
      </c>
      <c r="BB84" s="456">
        <f t="shared" si="52"/>
        <v>7.3015771148571273E-2</v>
      </c>
      <c r="BC84" s="456">
        <f t="shared" si="52"/>
        <v>-3.8239595010032157E-2</v>
      </c>
      <c r="BD84" s="456">
        <f t="shared" si="52"/>
        <v>-5.6220712405363082E-2</v>
      </c>
      <c r="BE84" s="456">
        <f t="shared" si="52"/>
        <v>7.9957783022892803E-2</v>
      </c>
      <c r="BF84" s="1117"/>
    </row>
    <row r="85" spans="21:61" ht="17.100000000000001" customHeight="1">
      <c r="U85" s="594"/>
      <c r="V85" s="460" t="str">
        <f>'リンク切公表時非表示（グラフの添え物）'!$W$105</f>
        <v>液晶製造</v>
      </c>
      <c r="X85" s="594"/>
      <c r="Y85" s="460" t="str">
        <f>'リンク切公表時非表示（グラフの添え物）'!$X$105</f>
        <v>Liquid Crystals</v>
      </c>
      <c r="Z85" s="205"/>
      <c r="AA85" s="214"/>
      <c r="AB85" s="456">
        <f t="shared" ref="AB85:BE85" si="53">IF(OR(AB18="NO",AA18="NO"),"-",AB18/AA18-1)</f>
        <v>0.15789473684210531</v>
      </c>
      <c r="AC85" s="456">
        <f t="shared" si="53"/>
        <v>2.2727272727272707E-2</v>
      </c>
      <c r="AD85" s="456">
        <f t="shared" si="53"/>
        <v>0.44444444444444442</v>
      </c>
      <c r="AE85" s="456">
        <f t="shared" si="53"/>
        <v>0.23076923076923084</v>
      </c>
      <c r="AF85" s="456">
        <f t="shared" si="53"/>
        <v>0.31249999999999978</v>
      </c>
      <c r="AG85" s="456">
        <f t="shared" si="53"/>
        <v>-3.5316736580047081E-2</v>
      </c>
      <c r="AH85" s="456">
        <f t="shared" si="53"/>
        <v>0.86050351665730651</v>
      </c>
      <c r="AI85" s="456">
        <f t="shared" si="53"/>
        <v>9.8175418438592565E-2</v>
      </c>
      <c r="AJ85" s="456">
        <f t="shared" si="53"/>
        <v>0.24909025553671049</v>
      </c>
      <c r="AK85" s="456">
        <f t="shared" si="53"/>
        <v>3.9158985980887184E-3</v>
      </c>
      <c r="AL85" s="456">
        <f t="shared" si="53"/>
        <v>-0.32876833934542582</v>
      </c>
      <c r="AM85" s="456">
        <f t="shared" si="53"/>
        <v>0.26387173429169453</v>
      </c>
      <c r="AN85" s="456">
        <f t="shared" si="53"/>
        <v>-7.4727921065865677E-2</v>
      </c>
      <c r="AO85" s="456">
        <f t="shared" si="53"/>
        <v>6.6302151963973932E-2</v>
      </c>
      <c r="AP85" s="456">
        <f t="shared" si="53"/>
        <v>-0.15164956882788305</v>
      </c>
      <c r="AQ85" s="456">
        <f t="shared" si="53"/>
        <v>3.6661783535852921E-2</v>
      </c>
      <c r="AR85" s="456">
        <f t="shared" si="53"/>
        <v>-0.32141103092697543</v>
      </c>
      <c r="AS85" s="456">
        <f t="shared" si="53"/>
        <v>-0.21924000348334605</v>
      </c>
      <c r="AT85" s="456">
        <f t="shared" si="53"/>
        <v>-0.52907302150752278</v>
      </c>
      <c r="AU85" s="456">
        <f t="shared" si="53"/>
        <v>0.18255520065614284</v>
      </c>
      <c r="AV85" s="456">
        <f t="shared" si="53"/>
        <v>0.27149914918679507</v>
      </c>
      <c r="AW85" s="456">
        <f t="shared" si="53"/>
        <v>0.15375383005872312</v>
      </c>
      <c r="AX85" s="456">
        <f t="shared" si="53"/>
        <v>0.10868739867123822</v>
      </c>
      <c r="AY85" s="456">
        <f t="shared" si="53"/>
        <v>0.18652399915502382</v>
      </c>
      <c r="AZ85" s="456">
        <f t="shared" si="53"/>
        <v>-3.6534173278228055E-2</v>
      </c>
      <c r="BA85" s="456">
        <f t="shared" si="53"/>
        <v>-0.17634386181322625</v>
      </c>
      <c r="BB85" s="456">
        <f t="shared" si="53"/>
        <v>0.1817848748418418</v>
      </c>
      <c r="BC85" s="456">
        <f t="shared" si="53"/>
        <v>-5.6953223241823614E-2</v>
      </c>
      <c r="BD85" s="456">
        <f t="shared" si="53"/>
        <v>-5.2606923148289852E-2</v>
      </c>
      <c r="BE85" s="456">
        <f t="shared" si="53"/>
        <v>2.738518616111274E-2</v>
      </c>
      <c r="BF85" s="1117"/>
    </row>
    <row r="86" spans="21:61" ht="17.100000000000001" customHeight="1">
      <c r="U86" s="594"/>
      <c r="V86" s="460" t="str">
        <f>'リンク切公表時非表示（グラフの添え物）'!$W$106</f>
        <v>洗浄剤・溶剤</v>
      </c>
      <c r="X86" s="594"/>
      <c r="Y86" s="460" t="str">
        <f>'リンク切公表時非表示（グラフの添え物）'!$X$106</f>
        <v>Solvents / Cleaning agents</v>
      </c>
      <c r="Z86" s="210"/>
      <c r="AA86" s="214"/>
      <c r="AB86" s="456">
        <f t="shared" ref="AB86:BE86" si="54">IF(OR(AB19="NO",AA19="NO"),"-",AB19/AA19-1)</f>
        <v>0.15789473684210531</v>
      </c>
      <c r="AC86" s="456">
        <f t="shared" si="54"/>
        <v>2.2727272727272707E-2</v>
      </c>
      <c r="AD86" s="456">
        <f t="shared" si="54"/>
        <v>0.44444444444444442</v>
      </c>
      <c r="AE86" s="456">
        <f t="shared" si="54"/>
        <v>0.23076923076923084</v>
      </c>
      <c r="AF86" s="456">
        <f t="shared" si="54"/>
        <v>0.3125</v>
      </c>
      <c r="AG86" s="456">
        <f t="shared" si="54"/>
        <v>-2.5680394186541999E-2</v>
      </c>
      <c r="AH86" s="456">
        <f t="shared" si="54"/>
        <v>1.6633789965214696E-4</v>
      </c>
      <c r="AI86" s="456">
        <f t="shared" si="54"/>
        <v>-0.28244851810824045</v>
      </c>
      <c r="AJ86" s="456">
        <f t="shared" si="54"/>
        <v>-0.43018330333400989</v>
      </c>
      <c r="AK86" s="456">
        <f t="shared" si="54"/>
        <v>-0.36121244778907891</v>
      </c>
      <c r="AL86" s="456">
        <f t="shared" si="54"/>
        <v>-6.9430770276979192E-3</v>
      </c>
      <c r="AM86" s="456">
        <f t="shared" si="54"/>
        <v>-0.1968767200443664</v>
      </c>
      <c r="AN86" s="456">
        <f t="shared" si="54"/>
        <v>-9.3287992292178545E-2</v>
      </c>
      <c r="AO86" s="456">
        <f t="shared" si="54"/>
        <v>7.878063147833525E-2</v>
      </c>
      <c r="AP86" s="456">
        <f t="shared" si="54"/>
        <v>0.12751790205801306</v>
      </c>
      <c r="AQ86" s="456">
        <f t="shared" si="54"/>
        <v>-7.7852861943586982E-3</v>
      </c>
      <c r="AR86" s="456">
        <f t="shared" si="54"/>
        <v>-0.14877909752890428</v>
      </c>
      <c r="AS86" s="456">
        <f t="shared" si="54"/>
        <v>-0.3066769780364007</v>
      </c>
      <c r="AT86" s="456">
        <f t="shared" si="54"/>
        <v>-0.13816766969847838</v>
      </c>
      <c r="AU86" s="456">
        <f t="shared" si="54"/>
        <v>0.21138773333708372</v>
      </c>
      <c r="AV86" s="456">
        <f t="shared" si="54"/>
        <v>-6.7019813801913242E-2</v>
      </c>
      <c r="AW86" s="456">
        <f t="shared" si="54"/>
        <v>-1.3903378717768478E-2</v>
      </c>
      <c r="AX86" s="456">
        <f t="shared" si="54"/>
        <v>-4.1123273708644548E-2</v>
      </c>
      <c r="AY86" s="456">
        <f t="shared" si="54"/>
        <v>1.2253406983129045E-2</v>
      </c>
      <c r="AZ86" s="456">
        <f t="shared" si="54"/>
        <v>-1.2710332455813544E-2</v>
      </c>
      <c r="BA86" s="456">
        <f t="shared" si="54"/>
        <v>-3.433056586107841E-2</v>
      </c>
      <c r="BB86" s="456">
        <f t="shared" si="54"/>
        <v>1.291265571522171E-2</v>
      </c>
      <c r="BC86" s="456">
        <f t="shared" si="54"/>
        <v>1.4327441166765986E-2</v>
      </c>
      <c r="BD86" s="456">
        <f t="shared" si="54"/>
        <v>3.5343564145386752E-2</v>
      </c>
      <c r="BE86" s="456">
        <f t="shared" si="54"/>
        <v>-6.5290083075731808E-2</v>
      </c>
      <c r="BF86" s="1117"/>
    </row>
    <row r="87" spans="21:61" ht="17.100000000000001" customHeight="1">
      <c r="U87" s="594"/>
      <c r="V87" s="460" t="str">
        <f>'リンク切公表時非表示（グラフの添え物）'!$W$107</f>
        <v>PFCsの製造時の漏出</v>
      </c>
      <c r="X87" s="594"/>
      <c r="Y87" s="460" t="str">
        <f>'リンク切公表時非表示（グラフの添え物）'!$X$107</f>
        <v>Fugitive emissions from PFCs manufacturing</v>
      </c>
      <c r="Z87" s="205"/>
      <c r="AA87" s="214"/>
      <c r="AB87" s="456">
        <f t="shared" ref="AB87:BE87" si="55">IF(OR(AB20="NO",AA20="NO"),"-",AB20/AA20-1)</f>
        <v>0.15789473684210531</v>
      </c>
      <c r="AC87" s="456">
        <f t="shared" si="55"/>
        <v>2.2727272727272707E-2</v>
      </c>
      <c r="AD87" s="456">
        <f t="shared" si="55"/>
        <v>0.44444444444444442</v>
      </c>
      <c r="AE87" s="456">
        <f t="shared" si="55"/>
        <v>0.23076923076923084</v>
      </c>
      <c r="AF87" s="456">
        <f t="shared" si="55"/>
        <v>0.31249999999999978</v>
      </c>
      <c r="AG87" s="456">
        <f t="shared" si="55"/>
        <v>0.31975764999234424</v>
      </c>
      <c r="AH87" s="456">
        <f t="shared" si="55"/>
        <v>0.3965162915575593</v>
      </c>
      <c r="AI87" s="456">
        <f t="shared" si="55"/>
        <v>-2.3438519872304386E-2</v>
      </c>
      <c r="AJ87" s="456">
        <f t="shared" si="55"/>
        <v>-4.6081445654287512E-2</v>
      </c>
      <c r="AK87" s="456">
        <f t="shared" si="55"/>
        <v>5.8193374061497272E-2</v>
      </c>
      <c r="AL87" s="456">
        <f t="shared" si="55"/>
        <v>-0.19943417124145224</v>
      </c>
      <c r="AM87" s="456">
        <f t="shared" si="55"/>
        <v>-5.4633057736901192E-2</v>
      </c>
      <c r="AN87" s="456">
        <f t="shared" si="55"/>
        <v>-3.6364316028581922E-2</v>
      </c>
      <c r="AO87" s="456">
        <f t="shared" si="55"/>
        <v>-0.10362146051900678</v>
      </c>
      <c r="AP87" s="456">
        <f t="shared" si="55"/>
        <v>-4.1840195131473523E-2</v>
      </c>
      <c r="AQ87" s="456">
        <f t="shared" si="55"/>
        <v>4.8711922098564564E-2</v>
      </c>
      <c r="AR87" s="456">
        <f t="shared" si="55"/>
        <v>-0.1048687691979836</v>
      </c>
      <c r="AS87" s="456">
        <f t="shared" si="55"/>
        <v>-0.33565482845833583</v>
      </c>
      <c r="AT87" s="456">
        <f t="shared" si="55"/>
        <v>-0.29318819900086623</v>
      </c>
      <c r="AU87" s="456">
        <f t="shared" si="55"/>
        <v>-0.45843634318303683</v>
      </c>
      <c r="AV87" s="456">
        <f t="shared" si="55"/>
        <v>-0.16892098610373085</v>
      </c>
      <c r="AW87" s="456">
        <f t="shared" si="55"/>
        <v>-0.28492128844756603</v>
      </c>
      <c r="AX87" s="456">
        <f t="shared" si="55"/>
        <v>-0.24947164494540341</v>
      </c>
      <c r="AY87" s="456">
        <f t="shared" si="55"/>
        <v>-3.0920856686431963E-2</v>
      </c>
      <c r="AZ87" s="456">
        <f t="shared" si="55"/>
        <v>6.716772372942903E-2</v>
      </c>
      <c r="BA87" s="456">
        <f t="shared" si="55"/>
        <v>-0.15255049687785494</v>
      </c>
      <c r="BB87" s="456">
        <f t="shared" si="55"/>
        <v>-0.16480614163060725</v>
      </c>
      <c r="BC87" s="456">
        <f t="shared" si="55"/>
        <v>7.7415316820752089E-2</v>
      </c>
      <c r="BD87" s="456">
        <f t="shared" si="55"/>
        <v>-0.26604943248295254</v>
      </c>
      <c r="BE87" s="456">
        <f t="shared" si="55"/>
        <v>0.14999703527422348</v>
      </c>
      <c r="BF87" s="1117"/>
    </row>
    <row r="88" spans="21:61" ht="17.100000000000001" customHeight="1">
      <c r="U88" s="593"/>
      <c r="V88" s="460" t="str">
        <f>'リンク切公表時非表示（グラフの添え物）'!$W$108</f>
        <v>その他</v>
      </c>
      <c r="X88" s="594"/>
      <c r="Y88" s="460" t="str">
        <f>'リンク切公表時非表示（グラフの添え物）'!$X$108</f>
        <v>Other</v>
      </c>
      <c r="Z88" s="209"/>
      <c r="AA88" s="265"/>
      <c r="AB88" s="456" t="str">
        <f t="shared" ref="AB88:BE88" si="56">IF(OR(AB21="NO",AA21="NO"),"-",AB21/AA21-1)</f>
        <v>-</v>
      </c>
      <c r="AC88" s="456" t="str">
        <f t="shared" si="56"/>
        <v>-</v>
      </c>
      <c r="AD88" s="456" t="str">
        <f t="shared" si="56"/>
        <v>-</v>
      </c>
      <c r="AE88" s="456" t="str">
        <f t="shared" si="56"/>
        <v>-</v>
      </c>
      <c r="AF88" s="456" t="str">
        <f t="shared" si="56"/>
        <v>-</v>
      </c>
      <c r="AG88" s="456" t="str">
        <f t="shared" si="56"/>
        <v>-</v>
      </c>
      <c r="AH88" s="456" t="str">
        <f t="shared" si="56"/>
        <v>-</v>
      </c>
      <c r="AI88" s="456" t="str">
        <f t="shared" si="56"/>
        <v>-</v>
      </c>
      <c r="AJ88" s="456" t="str">
        <f t="shared" si="56"/>
        <v>-</v>
      </c>
      <c r="AK88" s="456" t="str">
        <f t="shared" si="56"/>
        <v>-</v>
      </c>
      <c r="AL88" s="456" t="str">
        <f t="shared" si="56"/>
        <v>-</v>
      </c>
      <c r="AM88" s="456" t="str">
        <f t="shared" si="56"/>
        <v>-</v>
      </c>
      <c r="AN88" s="456">
        <f t="shared" si="56"/>
        <v>1.4791830531111576</v>
      </c>
      <c r="AO88" s="456">
        <f t="shared" si="56"/>
        <v>0.74210958769578372</v>
      </c>
      <c r="AP88" s="456">
        <f t="shared" si="56"/>
        <v>0.70860736338830566</v>
      </c>
      <c r="AQ88" s="456">
        <f t="shared" si="56"/>
        <v>1.1938409771783638</v>
      </c>
      <c r="AR88" s="456">
        <f t="shared" si="56"/>
        <v>1.1892718689643371</v>
      </c>
      <c r="AS88" s="456">
        <f t="shared" si="56"/>
        <v>0.66910752932883555</v>
      </c>
      <c r="AT88" s="456">
        <f t="shared" si="56"/>
        <v>0.35224903161008503</v>
      </c>
      <c r="AU88" s="456">
        <f t="shared" si="56"/>
        <v>0.38525936665306193</v>
      </c>
      <c r="AV88" s="456">
        <f t="shared" si="56"/>
        <v>0.36823666809984856</v>
      </c>
      <c r="AW88" s="456" t="str">
        <f t="shared" si="56"/>
        <v>-</v>
      </c>
      <c r="AX88" s="456" t="str">
        <f t="shared" si="56"/>
        <v>-</v>
      </c>
      <c r="AY88" s="456">
        <f t="shared" si="56"/>
        <v>-0.13123723237929374</v>
      </c>
      <c r="AZ88" s="456">
        <f t="shared" si="56"/>
        <v>-0.13072826091748369</v>
      </c>
      <c r="BA88" s="456">
        <f t="shared" si="56"/>
        <v>1.6592267810722294</v>
      </c>
      <c r="BB88" s="456">
        <f t="shared" si="56"/>
        <v>-6.1493450136840488E-2</v>
      </c>
      <c r="BC88" s="456">
        <f t="shared" si="56"/>
        <v>1.0110057189260218</v>
      </c>
      <c r="BD88" s="456">
        <f t="shared" si="56"/>
        <v>0.23543435162222726</v>
      </c>
      <c r="BE88" s="456">
        <f t="shared" si="56"/>
        <v>0.16391898593829257</v>
      </c>
      <c r="BF88" s="1119"/>
    </row>
    <row r="89" spans="21:61" ht="17.100000000000001" customHeight="1">
      <c r="U89" s="595"/>
      <c r="V89" s="460" t="str">
        <f>'リンク切公表時非表示（グラフの添え物）'!$W$109</f>
        <v>アルミニウム精錬</v>
      </c>
      <c r="X89" s="1007"/>
      <c r="Y89" s="460" t="str">
        <f>'リンク切公表時非表示（グラフの添え物）'!$X$109</f>
        <v>Aluminum Production</v>
      </c>
      <c r="Z89" s="205"/>
      <c r="AA89" s="214"/>
      <c r="AB89" s="456">
        <f t="shared" ref="AB89:BE89" si="57">IF(OR(AB22="NO",AA22="NO"),"-",AB22/AA22-1)</f>
        <v>-0.16076246334310862</v>
      </c>
      <c r="AC89" s="456">
        <f t="shared" si="57"/>
        <v>-0.32972255223984903</v>
      </c>
      <c r="AD89" s="456">
        <f t="shared" si="57"/>
        <v>-7.8928161818371367E-2</v>
      </c>
      <c r="AE89" s="456">
        <f t="shared" si="57"/>
        <v>-2.3205795788996397E-3</v>
      </c>
      <c r="AF89" s="456">
        <f t="shared" si="57"/>
        <v>0.62035460741624937</v>
      </c>
      <c r="AG89" s="456">
        <f t="shared" si="57"/>
        <v>-5.5309284862866681E-2</v>
      </c>
      <c r="AH89" s="456">
        <f t="shared" si="57"/>
        <v>-9.78311431561808E-2</v>
      </c>
      <c r="AI89" s="456">
        <f t="shared" si="57"/>
        <v>-0.16884958359612734</v>
      </c>
      <c r="AJ89" s="456">
        <f t="shared" si="57"/>
        <v>-0.41045751633986938</v>
      </c>
      <c r="AK89" s="456">
        <f t="shared" si="57"/>
        <v>-0.38930437070164214</v>
      </c>
      <c r="AL89" s="456">
        <f t="shared" si="57"/>
        <v>-0.13342031274680133</v>
      </c>
      <c r="AM89" s="456">
        <f t="shared" si="57"/>
        <v>-4.6028701226834001E-2</v>
      </c>
      <c r="AN89" s="456">
        <f t="shared" si="57"/>
        <v>1.4637291384365758E-2</v>
      </c>
      <c r="AO89" s="456">
        <f t="shared" si="57"/>
        <v>-1.8775366467552179E-2</v>
      </c>
      <c r="AP89" s="456">
        <f t="shared" si="57"/>
        <v>1.0212002865244152E-3</v>
      </c>
      <c r="AQ89" s="456">
        <f t="shared" si="57"/>
        <v>2.6002619241940472E-3</v>
      </c>
      <c r="AR89" s="456">
        <f t="shared" si="57"/>
        <v>-8.8493598716227195E-3</v>
      </c>
      <c r="AS89" s="456">
        <f t="shared" si="57"/>
        <v>-1.5128593040845129E-3</v>
      </c>
      <c r="AT89" s="456">
        <f t="shared" si="57"/>
        <v>-0.24861036399497949</v>
      </c>
      <c r="AU89" s="456">
        <f t="shared" si="57"/>
        <v>-5.8310464145090002E-2</v>
      </c>
      <c r="AV89" s="456">
        <f t="shared" si="57"/>
        <v>-2.0444807182207203E-3</v>
      </c>
      <c r="AW89" s="456">
        <f t="shared" si="57"/>
        <v>-0.12966451942129065</v>
      </c>
      <c r="AX89" s="456">
        <f t="shared" si="57"/>
        <v>-0.2770140800726939</v>
      </c>
      <c r="AY89" s="456">
        <f t="shared" si="57"/>
        <v>-0.80067796610169495</v>
      </c>
      <c r="AZ89" s="456" t="str">
        <f t="shared" si="57"/>
        <v>-</v>
      </c>
      <c r="BA89" s="456" t="str">
        <f t="shared" si="57"/>
        <v>-</v>
      </c>
      <c r="BB89" s="456" t="str">
        <f t="shared" si="57"/>
        <v>-</v>
      </c>
      <c r="BC89" s="456" t="str">
        <f t="shared" si="57"/>
        <v>-</v>
      </c>
      <c r="BD89" s="456" t="str">
        <f t="shared" si="57"/>
        <v>-</v>
      </c>
      <c r="BE89" s="456" t="str">
        <f t="shared" si="57"/>
        <v>-</v>
      </c>
      <c r="BF89" s="1117"/>
    </row>
    <row r="90" spans="21:61" ht="17.100000000000001" customHeight="1">
      <c r="U90" s="596" t="s">
        <v>614</v>
      </c>
      <c r="V90" s="597"/>
      <c r="X90" s="596" t="s">
        <v>621</v>
      </c>
      <c r="Y90" s="597"/>
      <c r="Z90" s="448"/>
      <c r="AA90" s="449"/>
      <c r="AB90" s="1229">
        <f t="shared" ref="AB90:BE90" si="58">AB23/AA23-1</f>
        <v>0.10552257582449287</v>
      </c>
      <c r="AC90" s="1229">
        <f t="shared" si="58"/>
        <v>0.10064606961838884</v>
      </c>
      <c r="AD90" s="1229">
        <f t="shared" si="58"/>
        <v>4.2304064926494966E-3</v>
      </c>
      <c r="AE90" s="1229">
        <f t="shared" si="58"/>
        <v>-4.3434980255246614E-2</v>
      </c>
      <c r="AF90" s="1229">
        <f t="shared" si="58"/>
        <v>9.50448141033986E-2</v>
      </c>
      <c r="AG90" s="1229">
        <f t="shared" si="58"/>
        <v>3.4939182679158742E-2</v>
      </c>
      <c r="AH90" s="1229">
        <f t="shared" si="58"/>
        <v>-0.14755137946247887</v>
      </c>
      <c r="AI90" s="1229">
        <f t="shared" si="58"/>
        <v>-8.8655500632454087E-2</v>
      </c>
      <c r="AJ90" s="1229">
        <f t="shared" si="58"/>
        <v>-0.30606878168539509</v>
      </c>
      <c r="AK90" s="1229">
        <f t="shared" si="58"/>
        <v>-0.2337743671460053</v>
      </c>
      <c r="AL90" s="1229">
        <f t="shared" si="58"/>
        <v>-0.13729097892168241</v>
      </c>
      <c r="AM90" s="1229">
        <f t="shared" si="58"/>
        <v>-5.4489790068685706E-2</v>
      </c>
      <c r="AN90" s="1229">
        <f t="shared" si="58"/>
        <v>-5.7391871569899111E-2</v>
      </c>
      <c r="AO90" s="1229">
        <f t="shared" si="58"/>
        <v>-2.7302997855100264E-2</v>
      </c>
      <c r="AP90" s="1229">
        <f t="shared" si="58"/>
        <v>-4.3993913171293753E-2</v>
      </c>
      <c r="AQ90" s="1229">
        <f t="shared" si="58"/>
        <v>3.4816870635630215E-2</v>
      </c>
      <c r="AR90" s="1229">
        <f t="shared" si="58"/>
        <v>-9.5022889556224954E-2</v>
      </c>
      <c r="AS90" s="1229">
        <f t="shared" si="58"/>
        <v>-0.11833839406183</v>
      </c>
      <c r="AT90" s="1229">
        <f t="shared" si="58"/>
        <v>-0.41705390573341927</v>
      </c>
      <c r="AU90" s="1229">
        <f t="shared" si="58"/>
        <v>-8.9328047833397983E-3</v>
      </c>
      <c r="AV90" s="1229">
        <f t="shared" si="58"/>
        <v>-7.3387343176950837E-2</v>
      </c>
      <c r="AW90" s="1229">
        <f t="shared" si="58"/>
        <v>-6.6918557316748561E-3</v>
      </c>
      <c r="AX90" s="1229">
        <f t="shared" si="58"/>
        <v>-5.9812231031047158E-2</v>
      </c>
      <c r="AY90" s="1229">
        <f t="shared" si="58"/>
        <v>-1.7536067866265048E-2</v>
      </c>
      <c r="AZ90" s="1229">
        <f t="shared" si="58"/>
        <v>1.7777719284695515E-2</v>
      </c>
      <c r="BA90" s="1229">
        <f t="shared" si="58"/>
        <v>4.0075035433668083E-2</v>
      </c>
      <c r="BB90" s="1229">
        <f t="shared" si="58"/>
        <v>-4.0547087741280019E-2</v>
      </c>
      <c r="BC90" s="1229">
        <f t="shared" si="58"/>
        <v>-7.6344195300480644E-3</v>
      </c>
      <c r="BD90" s="1229">
        <f t="shared" si="58"/>
        <v>-2.6237234401114695E-2</v>
      </c>
      <c r="BE90" s="1229">
        <f t="shared" si="58"/>
        <v>1.3635916079060229E-2</v>
      </c>
      <c r="BF90" s="1118"/>
    </row>
    <row r="91" spans="21:61" ht="17.100000000000001" customHeight="1">
      <c r="U91" s="598"/>
      <c r="V91" s="460" t="str">
        <f>'リンク切公表時非表示（グラフの添え物）'!$W$113</f>
        <v>粒子加速器等</v>
      </c>
      <c r="X91" s="596"/>
      <c r="Y91" s="460" t="str">
        <f>'リンク切公表時非表示（グラフの添え物）'!$X$113</f>
        <v>Accelerators</v>
      </c>
      <c r="Z91" s="209"/>
      <c r="AA91" s="215"/>
      <c r="AB91" s="456">
        <f t="shared" ref="AB91:BE91" si="59">IF(OR(AB24="NO",AA24="NO"),"-",AB24/AA24-1)</f>
        <v>-5.1194122204485271E-2</v>
      </c>
      <c r="AC91" s="456">
        <f t="shared" si="59"/>
        <v>5.5890919951882445E-2</v>
      </c>
      <c r="AD91" s="456">
        <f t="shared" si="59"/>
        <v>8.6467794674832676E-2</v>
      </c>
      <c r="AE91" s="456">
        <f t="shared" si="59"/>
        <v>3.5618444105532276E-2</v>
      </c>
      <c r="AF91" s="456">
        <f t="shared" si="59"/>
        <v>1.3591760528540053E-2</v>
      </c>
      <c r="AG91" s="456">
        <f t="shared" si="59"/>
        <v>2.0385036789092092E-2</v>
      </c>
      <c r="AH91" s="456">
        <f t="shared" si="59"/>
        <v>4.4277389875184703E-3</v>
      </c>
      <c r="AI91" s="456">
        <f t="shared" si="59"/>
        <v>5.1042553593014794E-3</v>
      </c>
      <c r="AJ91" s="456">
        <f t="shared" si="59"/>
        <v>-1.0406489599599222E-3</v>
      </c>
      <c r="AK91" s="456">
        <f t="shared" si="59"/>
        <v>-1.2566194431621658E-2</v>
      </c>
      <c r="AL91" s="456">
        <f t="shared" si="59"/>
        <v>-8.0852574215632966E-3</v>
      </c>
      <c r="AM91" s="456">
        <f t="shared" si="59"/>
        <v>2.6405203378312869E-2</v>
      </c>
      <c r="AN91" s="456">
        <f t="shared" si="59"/>
        <v>-2.6903763205532449E-2</v>
      </c>
      <c r="AO91" s="456">
        <f t="shared" si="59"/>
        <v>5.6024140639568953E-2</v>
      </c>
      <c r="AP91" s="456">
        <f t="shared" si="59"/>
        <v>-1.2299478667443076E-2</v>
      </c>
      <c r="AQ91" s="456">
        <f t="shared" si="59"/>
        <v>1.6203692978061568E-2</v>
      </c>
      <c r="AR91" s="456">
        <f t="shared" si="59"/>
        <v>-7.2422595461268946E-3</v>
      </c>
      <c r="AS91" s="456">
        <f t="shared" si="59"/>
        <v>-2.6305958845769251E-3</v>
      </c>
      <c r="AT91" s="456">
        <f t="shared" si="59"/>
        <v>-1.0811822231907353E-2</v>
      </c>
      <c r="AU91" s="456">
        <f t="shared" si="59"/>
        <v>-4.5905309782183656E-2</v>
      </c>
      <c r="AV91" s="456">
        <f t="shared" si="59"/>
        <v>9.0362551331144569E-3</v>
      </c>
      <c r="AW91" s="456">
        <f t="shared" si="59"/>
        <v>2.5744898908366176E-2</v>
      </c>
      <c r="AX91" s="456">
        <f t="shared" si="59"/>
        <v>1.8603353603217077E-3</v>
      </c>
      <c r="AY91" s="456">
        <f t="shared" si="59"/>
        <v>-1.7288826739265684E-3</v>
      </c>
      <c r="AZ91" s="456">
        <f t="shared" si="59"/>
        <v>-2.1786153635463545E-2</v>
      </c>
      <c r="BA91" s="456">
        <f t="shared" si="59"/>
        <v>-2.4709728897001737E-2</v>
      </c>
      <c r="BB91" s="456">
        <f t="shared" si="59"/>
        <v>1.5096952849491529E-2</v>
      </c>
      <c r="BC91" s="456">
        <f t="shared" si="59"/>
        <v>1.6773663881595846E-2</v>
      </c>
      <c r="BD91" s="456">
        <f t="shared" si="59"/>
        <v>2.0759198241389054E-3</v>
      </c>
      <c r="BE91" s="456">
        <f t="shared" si="59"/>
        <v>-3.9199770026966507E-2</v>
      </c>
      <c r="BF91" s="1118"/>
    </row>
    <row r="92" spans="21:61" ht="17.100000000000001" customHeight="1">
      <c r="U92" s="598"/>
      <c r="V92" s="460" t="str">
        <f>'リンク切公表時非表示（グラフの添え物）'!$W$114</f>
        <v>電気絶縁ガス使用機器</v>
      </c>
      <c r="X92" s="596"/>
      <c r="Y92" s="460" t="str">
        <f>'リンク切公表時非表示（グラフの添え物）'!$X$114</f>
        <v>Electrical Equipment</v>
      </c>
      <c r="Z92" s="205"/>
      <c r="AA92" s="214"/>
      <c r="AB92" s="456">
        <f t="shared" ref="AB92:BE92" si="60">IF(OR(AB25="NO",AA25="NO"),"-",AB25/AA25-1)</f>
        <v>0.11764705882352944</v>
      </c>
      <c r="AC92" s="456">
        <f t="shared" si="60"/>
        <v>0.10526315789473695</v>
      </c>
      <c r="AD92" s="456">
        <f t="shared" si="60"/>
        <v>0</v>
      </c>
      <c r="AE92" s="456">
        <f t="shared" si="60"/>
        <v>-4.7619047619047561E-2</v>
      </c>
      <c r="AF92" s="456">
        <f t="shared" si="60"/>
        <v>9.9999999999999645E-2</v>
      </c>
      <c r="AG92" s="456">
        <f t="shared" si="60"/>
        <v>7.0234113712374535E-2</v>
      </c>
      <c r="AH92" s="456">
        <f t="shared" si="60"/>
        <v>-0.11189123376623367</v>
      </c>
      <c r="AI92" s="456">
        <f t="shared" si="60"/>
        <v>-0.11586619750491234</v>
      </c>
      <c r="AJ92" s="456">
        <f t="shared" si="60"/>
        <v>-0.44946894525959646</v>
      </c>
      <c r="AK92" s="456">
        <f t="shared" si="60"/>
        <v>-0.40093322640727902</v>
      </c>
      <c r="AL92" s="456">
        <f t="shared" si="60"/>
        <v>-0.27019019235624042</v>
      </c>
      <c r="AM92" s="456">
        <f t="shared" si="60"/>
        <v>-0.2384438072194115</v>
      </c>
      <c r="AN92" s="456">
        <f t="shared" si="60"/>
        <v>-0.14674239412176271</v>
      </c>
      <c r="AO92" s="456">
        <f t="shared" si="60"/>
        <v>-0.14557424967713772</v>
      </c>
      <c r="AP92" s="456">
        <f t="shared" si="60"/>
        <v>-0.23713324686316484</v>
      </c>
      <c r="AQ92" s="456">
        <f t="shared" si="60"/>
        <v>7.5074113475554149E-2</v>
      </c>
      <c r="AR92" s="456">
        <f t="shared" si="60"/>
        <v>-8.9961988639016277E-2</v>
      </c>
      <c r="AS92" s="456">
        <f t="shared" si="60"/>
        <v>-5.8918651390290955E-2</v>
      </c>
      <c r="AT92" s="456">
        <f t="shared" si="60"/>
        <v>-0.14124023684998921</v>
      </c>
      <c r="AU92" s="456">
        <f t="shared" si="60"/>
        <v>-0.12503772863553053</v>
      </c>
      <c r="AV92" s="456">
        <f t="shared" si="60"/>
        <v>0.13557788867679998</v>
      </c>
      <c r="AW92" s="456">
        <f t="shared" si="60"/>
        <v>1.7424646437372404E-2</v>
      </c>
      <c r="AX92" s="456">
        <f t="shared" si="60"/>
        <v>-0.10592889151929319</v>
      </c>
      <c r="AY92" s="456">
        <f t="shared" si="60"/>
        <v>-6.3851103145802224E-2</v>
      </c>
      <c r="AZ92" s="456">
        <f t="shared" si="60"/>
        <v>1.3944366493060745E-2</v>
      </c>
      <c r="BA92" s="456">
        <f t="shared" si="60"/>
        <v>7.4219169008749253E-2</v>
      </c>
      <c r="BB92" s="456">
        <f t="shared" si="60"/>
        <v>-5.4062354984515504E-2</v>
      </c>
      <c r="BC92" s="456">
        <f t="shared" si="60"/>
        <v>-7.7232613429149444E-2</v>
      </c>
      <c r="BD92" s="456">
        <f t="shared" si="60"/>
        <v>1.1956675810651518E-3</v>
      </c>
      <c r="BE92" s="456">
        <f t="shared" si="60"/>
        <v>-2.5477112904775945E-3</v>
      </c>
      <c r="BF92" s="1118"/>
    </row>
    <row r="93" spans="21:61" ht="17.100000000000001" customHeight="1">
      <c r="U93" s="598"/>
      <c r="V93" s="460" t="str">
        <f>'リンク切公表時非表示（グラフの添え物）'!$W$115</f>
        <v>マグネシウム鋳造</v>
      </c>
      <c r="X93" s="596"/>
      <c r="Y93" s="460" t="str">
        <f>'リンク切公表時非表示（グラフの添え物）'!$X$115</f>
        <v>Magnesium Foundries</v>
      </c>
      <c r="Z93" s="205"/>
      <c r="AA93" s="214"/>
      <c r="AB93" s="456">
        <f t="shared" ref="AB93:BE93" si="61">IF(OR(AB26="NO",AA26="NO"),"-",AB26/AA26-1)</f>
        <v>-0.13720109760878085</v>
      </c>
      <c r="AC93" s="456">
        <f t="shared" si="61"/>
        <v>-0.15356656065424812</v>
      </c>
      <c r="AD93" s="456">
        <f t="shared" si="61"/>
        <v>5.0187869028448739E-2</v>
      </c>
      <c r="AE93" s="456">
        <f t="shared" si="61"/>
        <v>-2.8622540250447193E-2</v>
      </c>
      <c r="AF93" s="456">
        <f t="shared" si="61"/>
        <v>4.4198895027624197E-2</v>
      </c>
      <c r="AG93" s="456">
        <f t="shared" si="61"/>
        <v>0.20000000000000018</v>
      </c>
      <c r="AH93" s="456">
        <f t="shared" si="61"/>
        <v>0.33333333333333326</v>
      </c>
      <c r="AI93" s="456">
        <f t="shared" si="61"/>
        <v>1.125</v>
      </c>
      <c r="AJ93" s="456">
        <f t="shared" si="61"/>
        <v>0.58823529411764697</v>
      </c>
      <c r="AK93" s="456">
        <f t="shared" si="61"/>
        <v>0.59259259259259256</v>
      </c>
      <c r="AL93" s="456">
        <f t="shared" si="61"/>
        <v>0.11627906976744207</v>
      </c>
      <c r="AM93" s="456">
        <f t="shared" si="61"/>
        <v>-2.0833333333333481E-2</v>
      </c>
      <c r="AN93" s="456">
        <f t="shared" si="61"/>
        <v>1.9827294578473875E-3</v>
      </c>
      <c r="AO93" s="456">
        <f t="shared" si="61"/>
        <v>-1.2888360227989004E-2</v>
      </c>
      <c r="AP93" s="456">
        <f t="shared" si="61"/>
        <v>4.1664378981135064E-2</v>
      </c>
      <c r="AQ93" s="456">
        <f t="shared" si="61"/>
        <v>-5.7224894604820942E-2</v>
      </c>
      <c r="AR93" s="456">
        <f t="shared" si="61"/>
        <v>-1.5965773487649493E-3</v>
      </c>
      <c r="AS93" s="456">
        <f t="shared" si="61"/>
        <v>-0.40104209697230075</v>
      </c>
      <c r="AT93" s="456">
        <f t="shared" si="61"/>
        <v>-0.63369963369963367</v>
      </c>
      <c r="AU93" s="456">
        <f t="shared" si="61"/>
        <v>0.2883</v>
      </c>
      <c r="AV93" s="456">
        <f t="shared" si="61"/>
        <v>-0.37902662423348599</v>
      </c>
      <c r="AW93" s="456">
        <f t="shared" si="61"/>
        <v>0</v>
      </c>
      <c r="AX93" s="456">
        <f t="shared" si="61"/>
        <v>-0.12500000000000011</v>
      </c>
      <c r="AY93" s="456">
        <f t="shared" si="61"/>
        <v>0.14285714285714302</v>
      </c>
      <c r="AZ93" s="456">
        <f t="shared" si="61"/>
        <v>0.25</v>
      </c>
      <c r="BA93" s="456">
        <f t="shared" si="61"/>
        <v>0.37999999999999989</v>
      </c>
      <c r="BB93" s="456">
        <f t="shared" si="61"/>
        <v>-0.21739130434782594</v>
      </c>
      <c r="BC93" s="456">
        <f t="shared" si="61"/>
        <v>0.11111111111111094</v>
      </c>
      <c r="BD93" s="456">
        <f t="shared" si="61"/>
        <v>-8.333333333333337E-2</v>
      </c>
      <c r="BE93" s="456">
        <f t="shared" si="61"/>
        <v>0.18181818181818166</v>
      </c>
      <c r="BF93" s="1118"/>
    </row>
    <row r="94" spans="21:61" ht="17.100000000000001" customHeight="1">
      <c r="U94" s="598"/>
      <c r="V94" s="460" t="str">
        <f>'リンク切公表時非表示（グラフの添え物）'!$W$116</f>
        <v>半導体製造</v>
      </c>
      <c r="X94" s="596"/>
      <c r="Y94" s="460" t="str">
        <f>'リンク切公表時非表示（グラフの添え物）'!$X$116</f>
        <v>Semiconductor Manufacturing</v>
      </c>
      <c r="Z94" s="205"/>
      <c r="AA94" s="214"/>
      <c r="AB94" s="456">
        <f t="shared" ref="AB94:BE94" si="62">IF(OR(AB27="NO",AA27="NO"),"-",AB27/AA27-1)</f>
        <v>0.11764705882352944</v>
      </c>
      <c r="AC94" s="456">
        <f t="shared" si="62"/>
        <v>0.10526315789473695</v>
      </c>
      <c r="AD94" s="456">
        <f t="shared" si="62"/>
        <v>0</v>
      </c>
      <c r="AE94" s="456">
        <f t="shared" si="62"/>
        <v>-4.7619047619047561E-2</v>
      </c>
      <c r="AF94" s="456">
        <f t="shared" si="62"/>
        <v>9.9999999999999867E-2</v>
      </c>
      <c r="AG94" s="456">
        <f t="shared" si="62"/>
        <v>7.3560671085237228E-2</v>
      </c>
      <c r="AH94" s="456">
        <f t="shared" si="62"/>
        <v>0.23396930733627319</v>
      </c>
      <c r="AI94" s="456">
        <f t="shared" si="62"/>
        <v>6.7513614336049965E-3</v>
      </c>
      <c r="AJ94" s="456">
        <f t="shared" si="62"/>
        <v>3.4130788149483671E-2</v>
      </c>
      <c r="AK94" s="456">
        <f t="shared" si="62"/>
        <v>0.13964493878978423</v>
      </c>
      <c r="AL94" s="456">
        <f t="shared" si="62"/>
        <v>-0.26238062709568954</v>
      </c>
      <c r="AM94" s="456">
        <f t="shared" si="62"/>
        <v>6.5152180348021949E-2</v>
      </c>
      <c r="AN94" s="456">
        <f t="shared" si="62"/>
        <v>4.5512867232338383E-2</v>
      </c>
      <c r="AO94" s="456">
        <f t="shared" si="62"/>
        <v>0.13845337539958535</v>
      </c>
      <c r="AP94" s="456">
        <f t="shared" si="62"/>
        <v>-8.1203238264977107E-2</v>
      </c>
      <c r="AQ94" s="456">
        <f t="shared" si="62"/>
        <v>-0.14226886379615145</v>
      </c>
      <c r="AR94" s="456">
        <f t="shared" si="62"/>
        <v>-7.0678541021771957E-2</v>
      </c>
      <c r="AS94" s="456">
        <f t="shared" si="62"/>
        <v>-0.23684311373016531</v>
      </c>
      <c r="AT94" s="456">
        <f t="shared" si="62"/>
        <v>-0.35815155907310969</v>
      </c>
      <c r="AU94" s="456">
        <f t="shared" si="62"/>
        <v>6.5726171925468035E-2</v>
      </c>
      <c r="AV94" s="456">
        <f t="shared" si="62"/>
        <v>-0.12584641410040343</v>
      </c>
      <c r="AW94" s="456">
        <f t="shared" si="62"/>
        <v>-6.5914200440639559E-2</v>
      </c>
      <c r="AX94" s="456">
        <f t="shared" si="62"/>
        <v>-1.1339415821545296E-2</v>
      </c>
      <c r="AY94" s="456">
        <f t="shared" si="62"/>
        <v>-3.6972442776658454E-2</v>
      </c>
      <c r="AZ94" s="456">
        <f t="shared" si="62"/>
        <v>5.2742163701065881E-2</v>
      </c>
      <c r="BA94" s="456">
        <f t="shared" si="62"/>
        <v>4.4433493933183188E-2</v>
      </c>
      <c r="BB94" s="456">
        <f t="shared" si="62"/>
        <v>4.0594002487640335E-2</v>
      </c>
      <c r="BC94" s="456">
        <f t="shared" si="62"/>
        <v>-8.9196798993302684E-2</v>
      </c>
      <c r="BD94" s="456">
        <f t="shared" si="62"/>
        <v>-4.5727722978776808E-2</v>
      </c>
      <c r="BE94" s="456">
        <f t="shared" si="62"/>
        <v>6.6983200913377283E-2</v>
      </c>
      <c r="BF94" s="1118"/>
    </row>
    <row r="95" spans="21:61" ht="17.100000000000001" customHeight="1">
      <c r="U95" s="598"/>
      <c r="V95" s="460" t="str">
        <f>'リンク切公表時非表示（グラフの添え物）'!$W$117</f>
        <v>液晶製造</v>
      </c>
      <c r="X95" s="598"/>
      <c r="Y95" s="460" t="str">
        <f>'リンク切公表時非表示（グラフの添え物）'!$X$117</f>
        <v>Liquid Crystals</v>
      </c>
      <c r="Z95" s="210"/>
      <c r="AA95" s="214"/>
      <c r="AB95" s="456">
        <f t="shared" ref="AB95:BE95" si="63">IF(OR(AB28="NO",AA28="NO"),"-",AB28/AA28-1)</f>
        <v>0.11764705882352944</v>
      </c>
      <c r="AC95" s="456">
        <f t="shared" si="63"/>
        <v>0.10526315789473695</v>
      </c>
      <c r="AD95" s="456">
        <f t="shared" si="63"/>
        <v>0</v>
      </c>
      <c r="AE95" s="456">
        <f t="shared" si="63"/>
        <v>-4.7619047619047672E-2</v>
      </c>
      <c r="AF95" s="456">
        <f t="shared" si="63"/>
        <v>0.10000000000000009</v>
      </c>
      <c r="AG95" s="456">
        <f t="shared" si="63"/>
        <v>1.90574553028988</v>
      </c>
      <c r="AH95" s="456">
        <f t="shared" si="63"/>
        <v>0.29949223416965354</v>
      </c>
      <c r="AI95" s="456">
        <f t="shared" si="63"/>
        <v>0.2105408325097109</v>
      </c>
      <c r="AJ95" s="456">
        <f t="shared" si="63"/>
        <v>0.33895228511211961</v>
      </c>
      <c r="AK95" s="456">
        <f t="shared" si="63"/>
        <v>1.0385912369219152E-2</v>
      </c>
      <c r="AL95" s="456">
        <f t="shared" si="63"/>
        <v>-6.0672832661997966E-2</v>
      </c>
      <c r="AM95" s="456">
        <f t="shared" si="63"/>
        <v>9.5454817116901847E-2</v>
      </c>
      <c r="AN95" s="456">
        <f t="shared" si="63"/>
        <v>-5.3792729068178446E-2</v>
      </c>
      <c r="AO95" s="456">
        <f t="shared" si="63"/>
        <v>-4.6934889372907129E-3</v>
      </c>
      <c r="AP95" s="456">
        <f t="shared" si="63"/>
        <v>-0.16273963714623785</v>
      </c>
      <c r="AQ95" s="456">
        <f t="shared" si="63"/>
        <v>-0.19574967479899819</v>
      </c>
      <c r="AR95" s="456">
        <f t="shared" si="63"/>
        <v>-0.3614818136985446</v>
      </c>
      <c r="AS95" s="456">
        <f t="shared" si="63"/>
        <v>-0.19037628584815081</v>
      </c>
      <c r="AT95" s="456">
        <f t="shared" si="63"/>
        <v>-0.32621559076246132</v>
      </c>
      <c r="AU95" s="456">
        <f t="shared" si="63"/>
        <v>0.34849126094794292</v>
      </c>
      <c r="AV95" s="456">
        <f t="shared" si="63"/>
        <v>-0.26389284978363869</v>
      </c>
      <c r="AW95" s="456">
        <f t="shared" si="63"/>
        <v>-0.13072626900752449</v>
      </c>
      <c r="AX95" s="456">
        <f t="shared" si="63"/>
        <v>-1.2808010654652868E-2</v>
      </c>
      <c r="AY95" s="456">
        <f t="shared" si="63"/>
        <v>0.12497538361093397</v>
      </c>
      <c r="AZ95" s="456">
        <f t="shared" si="63"/>
        <v>9.6335384862600293E-4</v>
      </c>
      <c r="BA95" s="456">
        <f t="shared" si="63"/>
        <v>-0.18120748428264766</v>
      </c>
      <c r="BB95" s="456">
        <f t="shared" si="63"/>
        <v>3.8730666785592671E-2</v>
      </c>
      <c r="BC95" s="456">
        <f t="shared" si="63"/>
        <v>2.6122182766154411E-2</v>
      </c>
      <c r="BD95" s="456">
        <f t="shared" si="63"/>
        <v>-0.11838663230276114</v>
      </c>
      <c r="BE95" s="456">
        <f t="shared" si="63"/>
        <v>-5.6893505464271299E-2</v>
      </c>
      <c r="BF95" s="1118"/>
    </row>
    <row r="96" spans="21:61" ht="17.100000000000001" customHeight="1">
      <c r="U96" s="599"/>
      <c r="V96" s="460" t="str">
        <f>'リンク切公表時非表示（グラフの添え物）'!$W$118</f>
        <v>SF6 製造時の漏出</v>
      </c>
      <c r="X96" s="599"/>
      <c r="Y96" s="460" t="str">
        <f>'リンク切公表時非表示（グラフの添え物）'!$X$118</f>
        <v>Fugitive emissions from SF6 manufacturing</v>
      </c>
      <c r="Z96" s="205"/>
      <c r="AA96" s="214"/>
      <c r="AB96" s="456">
        <f t="shared" ref="AB96:BE96" si="64">IF(OR(AB29="NO",AA29="NO"),"-",AB29/AA29-1)</f>
        <v>0.11764705882352966</v>
      </c>
      <c r="AC96" s="456">
        <f t="shared" si="64"/>
        <v>0.10526315789473673</v>
      </c>
      <c r="AD96" s="456">
        <f t="shared" si="64"/>
        <v>0</v>
      </c>
      <c r="AE96" s="456">
        <f t="shared" si="64"/>
        <v>-4.7619047619047672E-2</v>
      </c>
      <c r="AF96" s="456">
        <f t="shared" si="64"/>
        <v>0.10000000000000009</v>
      </c>
      <c r="AG96" s="456">
        <f t="shared" si="64"/>
        <v>-0.11167512690355341</v>
      </c>
      <c r="AH96" s="456">
        <f t="shared" si="64"/>
        <v>-0.38285714285714278</v>
      </c>
      <c r="AI96" s="456">
        <f t="shared" si="64"/>
        <v>-0.18518518518518523</v>
      </c>
      <c r="AJ96" s="456">
        <f t="shared" si="64"/>
        <v>-0.27272727272727271</v>
      </c>
      <c r="AK96" s="456">
        <f t="shared" si="64"/>
        <v>-0.4375</v>
      </c>
      <c r="AL96" s="456">
        <f t="shared" si="64"/>
        <v>-8.3333333333333259E-2</v>
      </c>
      <c r="AM96" s="456">
        <f t="shared" si="64"/>
        <v>9.0909090909090828E-2</v>
      </c>
      <c r="AN96" s="456">
        <f t="shared" si="64"/>
        <v>-5.5555555555555469E-2</v>
      </c>
      <c r="AO96" s="456">
        <f t="shared" si="64"/>
        <v>-5.8823529411764719E-2</v>
      </c>
      <c r="AP96" s="456">
        <f t="shared" si="64"/>
        <v>0.27499999999999991</v>
      </c>
      <c r="AQ96" s="456">
        <f t="shared" si="64"/>
        <v>0.40122549019607878</v>
      </c>
      <c r="AR96" s="456">
        <f t="shared" si="64"/>
        <v>-0.12261675704040598</v>
      </c>
      <c r="AS96" s="456">
        <f t="shared" si="64"/>
        <v>7.4561403508772051E-2</v>
      </c>
      <c r="AT96" s="456">
        <f t="shared" si="64"/>
        <v>-0.81076066790352508</v>
      </c>
      <c r="AU96" s="456">
        <f t="shared" si="64"/>
        <v>-0.18627450980392135</v>
      </c>
      <c r="AV96" s="456">
        <f t="shared" si="64"/>
        <v>-0.30120481927710852</v>
      </c>
      <c r="AW96" s="456">
        <f t="shared" si="64"/>
        <v>-6.8965517241379226E-2</v>
      </c>
      <c r="AX96" s="456">
        <f t="shared" si="64"/>
        <v>-0.24629629629629635</v>
      </c>
      <c r="AY96" s="456">
        <f t="shared" si="64"/>
        <v>-0.33660933660933656</v>
      </c>
      <c r="AZ96" s="456">
        <f t="shared" si="64"/>
        <v>-0.14814814814814847</v>
      </c>
      <c r="BA96" s="456">
        <f t="shared" si="64"/>
        <v>-4.3478260869564855E-2</v>
      </c>
      <c r="BB96" s="456">
        <f t="shared" si="64"/>
        <v>-0.18863637880845519</v>
      </c>
      <c r="BC96" s="456">
        <f t="shared" si="64"/>
        <v>0.11932774975264904</v>
      </c>
      <c r="BD96" s="456">
        <f t="shared" si="64"/>
        <v>-0.11861861313147304</v>
      </c>
      <c r="BE96" s="456">
        <f t="shared" si="64"/>
        <v>0.29585462559203779</v>
      </c>
      <c r="BF96" s="1118"/>
    </row>
    <row r="97" spans="2:62" ht="17.100000000000001" customHeight="1">
      <c r="U97" s="532" t="s">
        <v>616</v>
      </c>
      <c r="V97" s="600"/>
      <c r="X97" s="532" t="s">
        <v>616</v>
      </c>
      <c r="Y97" s="600"/>
      <c r="Z97" s="446"/>
      <c r="AA97" s="447"/>
      <c r="AB97" s="457">
        <f t="shared" ref="AB97:BE97" si="65">AB30/AA30-1</f>
        <v>0</v>
      </c>
      <c r="AC97" s="457">
        <f t="shared" si="65"/>
        <v>0</v>
      </c>
      <c r="AD97" s="457">
        <f t="shared" si="65"/>
        <v>0.33333333333333348</v>
      </c>
      <c r="AE97" s="457">
        <f t="shared" si="65"/>
        <v>0.75</v>
      </c>
      <c r="AF97" s="457">
        <f t="shared" si="65"/>
        <v>1.6428571428571415</v>
      </c>
      <c r="AG97" s="457">
        <f t="shared" si="65"/>
        <v>-4.2467520647312407E-2</v>
      </c>
      <c r="AH97" s="457">
        <f t="shared" si="65"/>
        <v>-0.11162980772508435</v>
      </c>
      <c r="AI97" s="457">
        <f t="shared" si="65"/>
        <v>9.9821013115414026E-2</v>
      </c>
      <c r="AJ97" s="457">
        <f t="shared" si="65"/>
        <v>0.67576329380784284</v>
      </c>
      <c r="AK97" s="457">
        <f t="shared" si="65"/>
        <v>-9.3559909122447271E-2</v>
      </c>
      <c r="AL97" s="457">
        <f t="shared" si="65"/>
        <v>3.16345720341209E-2</v>
      </c>
      <c r="AM97" s="457">
        <f t="shared" si="65"/>
        <v>0.26006297501653153</v>
      </c>
      <c r="AN97" s="457">
        <f t="shared" si="65"/>
        <v>0.12009555900319513</v>
      </c>
      <c r="AO97" s="457">
        <f t="shared" si="65"/>
        <v>0.16809107081034691</v>
      </c>
      <c r="AP97" s="457">
        <f t="shared" si="65"/>
        <v>2.0280588839155294</v>
      </c>
      <c r="AQ97" s="457">
        <f t="shared" si="65"/>
        <v>-4.7860599852782681E-2</v>
      </c>
      <c r="AR97" s="457">
        <f t="shared" si="65"/>
        <v>0.13236415694472492</v>
      </c>
      <c r="AS97" s="457">
        <f t="shared" si="65"/>
        <v>-6.6648583281892271E-2</v>
      </c>
      <c r="AT97" s="457">
        <f t="shared" si="65"/>
        <v>-8.5672423433385214E-2</v>
      </c>
      <c r="AU97" s="457">
        <f t="shared" si="65"/>
        <v>0.13704931824637456</v>
      </c>
      <c r="AV97" s="457">
        <f t="shared" si="65"/>
        <v>0.16927419451494807</v>
      </c>
      <c r="AW97" s="457">
        <f t="shared" si="65"/>
        <v>-0.1602593477525599</v>
      </c>
      <c r="AX97" s="457">
        <f t="shared" si="65"/>
        <v>6.9705962559551304E-2</v>
      </c>
      <c r="AY97" s="457">
        <f t="shared" si="65"/>
        <v>-0.30568798223277371</v>
      </c>
      <c r="AZ97" s="457">
        <f t="shared" si="65"/>
        <v>-0.49145276331225485</v>
      </c>
      <c r="BA97" s="457">
        <f t="shared" si="65"/>
        <v>0.11103458970769187</v>
      </c>
      <c r="BB97" s="457">
        <f t="shared" si="65"/>
        <v>-0.29106197453269911</v>
      </c>
      <c r="BC97" s="457">
        <f t="shared" si="65"/>
        <v>-0.37191548465880908</v>
      </c>
      <c r="BD97" s="1469">
        <f t="shared" si="65"/>
        <v>-7.4422833982732972E-2</v>
      </c>
      <c r="BE97" s="1469">
        <f t="shared" si="65"/>
        <v>0.1046108845739564</v>
      </c>
      <c r="BF97" s="1118"/>
    </row>
    <row r="98" spans="2:62" ht="17.100000000000001" customHeight="1">
      <c r="U98" s="532"/>
      <c r="V98" s="565" t="str">
        <f>'リンク切公表時非表示（グラフの添え物）'!$W$122</f>
        <v>半導体製造</v>
      </c>
      <c r="X98" s="532"/>
      <c r="Y98" s="565" t="str">
        <f>'リンク切公表時非表示（グラフの添え物）'!$X$122</f>
        <v>Semiconductor Manufacturing</v>
      </c>
      <c r="Z98" s="209"/>
      <c r="AA98" s="215"/>
      <c r="AB98" s="455">
        <f t="shared" ref="AB98:BE98" si="66">IF(OR(AB31="NO",AA31="NO"),"-",AB31/AA31-1)</f>
        <v>0</v>
      </c>
      <c r="AC98" s="455">
        <f t="shared" si="66"/>
        <v>0</v>
      </c>
      <c r="AD98" s="455">
        <f t="shared" si="66"/>
        <v>0.33333333333333326</v>
      </c>
      <c r="AE98" s="455">
        <f t="shared" si="66"/>
        <v>0.75</v>
      </c>
      <c r="AF98" s="455">
        <f t="shared" si="66"/>
        <v>1.6428571428571415</v>
      </c>
      <c r="AG98" s="455">
        <f t="shared" si="66"/>
        <v>3.9558038143612251E-3</v>
      </c>
      <c r="AH98" s="455">
        <f t="shared" si="66"/>
        <v>-0.2643292338880725</v>
      </c>
      <c r="AI98" s="455">
        <f t="shared" si="66"/>
        <v>-4.4987541285180899E-2</v>
      </c>
      <c r="AJ98" s="455">
        <f t="shared" si="66"/>
        <v>0.78253200818654567</v>
      </c>
      <c r="AK98" s="455">
        <f t="shared" si="66"/>
        <v>-0.52949743521128267</v>
      </c>
      <c r="AL98" s="455">
        <f t="shared" si="66"/>
        <v>0.17759067485712654</v>
      </c>
      <c r="AM98" s="455">
        <f t="shared" si="66"/>
        <v>0.42051455996848786</v>
      </c>
      <c r="AN98" s="455">
        <f t="shared" si="66"/>
        <v>-0.21735162579931588</v>
      </c>
      <c r="AO98" s="455">
        <f t="shared" si="66"/>
        <v>0.39284637572437986</v>
      </c>
      <c r="AP98" s="455">
        <f t="shared" si="66"/>
        <v>-0.1128852292436261</v>
      </c>
      <c r="AQ98" s="455">
        <f t="shared" si="66"/>
        <v>0.19945856843650289</v>
      </c>
      <c r="AR98" s="455">
        <f t="shared" si="66"/>
        <v>0.2692134308069285</v>
      </c>
      <c r="AS98" s="455">
        <f t="shared" si="66"/>
        <v>-7.2890234072835569E-2</v>
      </c>
      <c r="AT98" s="455">
        <f t="shared" si="66"/>
        <v>-0.19868570867244095</v>
      </c>
      <c r="AU98" s="455">
        <f t="shared" si="66"/>
        <v>4.7004942394059057E-2</v>
      </c>
      <c r="AV98" s="455">
        <f t="shared" si="66"/>
        <v>-8.3222353677957828E-2</v>
      </c>
      <c r="AW98" s="455">
        <f t="shared" si="66"/>
        <v>1.2635925158163142E-2</v>
      </c>
      <c r="AX98" s="455">
        <f t="shared" si="66"/>
        <v>-0.37990761400694939</v>
      </c>
      <c r="AY98" s="455">
        <f t="shared" si="66"/>
        <v>0.20253333189432898</v>
      </c>
      <c r="AZ98" s="455">
        <f t="shared" si="66"/>
        <v>9.5781308904241635E-2</v>
      </c>
      <c r="BA98" s="455">
        <f t="shared" si="66"/>
        <v>0.26579658924095728</v>
      </c>
      <c r="BB98" s="455">
        <f t="shared" si="66"/>
        <v>5.8105034504576158E-2</v>
      </c>
      <c r="BC98" s="455">
        <f t="shared" si="66"/>
        <v>4.9846200445426092E-2</v>
      </c>
      <c r="BD98" s="1470">
        <f t="shared" si="66"/>
        <v>9.8955121055060768E-2</v>
      </c>
      <c r="BE98" s="1470">
        <f t="shared" si="66"/>
        <v>0.13959782578827307</v>
      </c>
      <c r="BF98" s="1119"/>
    </row>
    <row r="99" spans="2:62" ht="17.100000000000001" customHeight="1">
      <c r="U99" s="532"/>
      <c r="V99" s="565" t="str">
        <f>'リンク切公表時非表示（グラフの添え物）'!$W$123</f>
        <v>NF3の製造時の漏出</v>
      </c>
      <c r="X99" s="532"/>
      <c r="Y99" s="565" t="str">
        <f>'リンク切公表時非表示（グラフの添え物）'!$X$123</f>
        <v>Fugitive emissions from NF3 manufacturing</v>
      </c>
      <c r="Z99" s="209"/>
      <c r="AA99" s="215"/>
      <c r="AB99" s="455">
        <f t="shared" ref="AB99:BE99" si="67">IF(OR(AB32="NO",AA32="NO"),"-",AB32/AA32-1)</f>
        <v>0</v>
      </c>
      <c r="AC99" s="455">
        <f t="shared" si="67"/>
        <v>0</v>
      </c>
      <c r="AD99" s="455">
        <f t="shared" si="67"/>
        <v>0.33333333333333348</v>
      </c>
      <c r="AE99" s="455">
        <f t="shared" si="67"/>
        <v>0.75</v>
      </c>
      <c r="AF99" s="455">
        <f t="shared" si="67"/>
        <v>1.6428571428571428</v>
      </c>
      <c r="AG99" s="455">
        <f t="shared" si="67"/>
        <v>0</v>
      </c>
      <c r="AH99" s="455">
        <f t="shared" si="67"/>
        <v>0</v>
      </c>
      <c r="AI99" s="455">
        <f t="shared" si="67"/>
        <v>1</v>
      </c>
      <c r="AJ99" s="455">
        <f t="shared" si="67"/>
        <v>0.5</v>
      </c>
      <c r="AK99" s="455">
        <f t="shared" si="67"/>
        <v>1.3333333333333335</v>
      </c>
      <c r="AL99" s="455">
        <f t="shared" si="67"/>
        <v>0</v>
      </c>
      <c r="AM99" s="455">
        <f t="shared" si="67"/>
        <v>0.28571428571428581</v>
      </c>
      <c r="AN99" s="455">
        <f t="shared" si="67"/>
        <v>-0.11111111111111116</v>
      </c>
      <c r="AO99" s="455">
        <f t="shared" si="67"/>
        <v>1.2499999999999956E-2</v>
      </c>
      <c r="AP99" s="455">
        <f t="shared" si="67"/>
        <v>7.9012345679012341</v>
      </c>
      <c r="AQ99" s="455">
        <f t="shared" si="67"/>
        <v>-9.4313453536754133E-2</v>
      </c>
      <c r="AR99" s="455">
        <f t="shared" si="67"/>
        <v>9.3415007656967308E-2</v>
      </c>
      <c r="AS99" s="455">
        <f t="shared" si="67"/>
        <v>-4.2016806722685596E-3</v>
      </c>
      <c r="AT99" s="455">
        <f t="shared" si="67"/>
        <v>-6.0478199718705938E-2</v>
      </c>
      <c r="AU99" s="455">
        <f t="shared" si="67"/>
        <v>0.15119760479041866</v>
      </c>
      <c r="AV99" s="455">
        <f t="shared" si="67"/>
        <v>0.2106631989596881</v>
      </c>
      <c r="AW99" s="455">
        <f t="shared" si="67"/>
        <v>-0.17937701396348027</v>
      </c>
      <c r="AX99" s="455">
        <f t="shared" si="67"/>
        <v>0.13089005235602102</v>
      </c>
      <c r="AY99" s="455">
        <f t="shared" si="67"/>
        <v>-0.35086342592592579</v>
      </c>
      <c r="AZ99" s="455">
        <f t="shared" si="67"/>
        <v>-0.58099612376839604</v>
      </c>
      <c r="BA99" s="455">
        <f t="shared" si="67"/>
        <v>6.8085122615733074E-2</v>
      </c>
      <c r="BB99" s="455">
        <f t="shared" si="67"/>
        <v>-0.45776892247494216</v>
      </c>
      <c r="BC99" s="455">
        <f t="shared" si="67"/>
        <v>-0.75238795647401768</v>
      </c>
      <c r="BD99" s="1470">
        <f t="shared" si="67"/>
        <v>-0.66765579130981068</v>
      </c>
      <c r="BE99" s="1470">
        <f t="shared" si="67"/>
        <v>-0.21565177826869419</v>
      </c>
      <c r="BF99" s="1119"/>
    </row>
    <row r="100" spans="2:62" ht="17.100000000000001" customHeight="1" thickBot="1">
      <c r="U100" s="532"/>
      <c r="V100" s="461" t="str">
        <f>'リンク切公表時非表示（グラフの添え物）'!$W$124</f>
        <v>液晶製造</v>
      </c>
      <c r="X100" s="532"/>
      <c r="Y100" s="461" t="str">
        <f>'リンク切公表時非表示（グラフの添え物）'!$X$124</f>
        <v>Liquid Crystals</v>
      </c>
      <c r="Z100" s="211"/>
      <c r="AA100" s="216"/>
      <c r="AB100" s="458">
        <f t="shared" ref="AB100:BE100" si="68">IF(OR(AB33="NO",AA33="NO"),"-",AB33/AA33-1)</f>
        <v>0</v>
      </c>
      <c r="AC100" s="458">
        <f t="shared" si="68"/>
        <v>0</v>
      </c>
      <c r="AD100" s="458">
        <f t="shared" si="68"/>
        <v>0.33333333333333326</v>
      </c>
      <c r="AE100" s="458">
        <f t="shared" si="68"/>
        <v>0.75</v>
      </c>
      <c r="AF100" s="458">
        <f t="shared" si="68"/>
        <v>1.6428571428571432</v>
      </c>
      <c r="AG100" s="458">
        <f t="shared" si="68"/>
        <v>-0.58961798703967971</v>
      </c>
      <c r="AH100" s="458">
        <f t="shared" si="68"/>
        <v>3.6150896568489577</v>
      </c>
      <c r="AI100" s="458">
        <f t="shared" si="68"/>
        <v>0.18487563483902258</v>
      </c>
      <c r="AJ100" s="458">
        <f t="shared" si="68"/>
        <v>0.48662093428045394</v>
      </c>
      <c r="AK100" s="458">
        <f t="shared" si="68"/>
        <v>0.26371325548722946</v>
      </c>
      <c r="AL100" s="458">
        <f t="shared" si="68"/>
        <v>-0.13124533002343641</v>
      </c>
      <c r="AM100" s="458">
        <f t="shared" si="68"/>
        <v>-0.12288023671850612</v>
      </c>
      <c r="AN100" s="458">
        <f t="shared" si="68"/>
        <v>1.9540338970496327</v>
      </c>
      <c r="AO100" s="458">
        <f t="shared" si="68"/>
        <v>0.11488468747453373</v>
      </c>
      <c r="AP100" s="458">
        <f t="shared" si="68"/>
        <v>-0.57264488704650929</v>
      </c>
      <c r="AQ100" s="458">
        <f t="shared" si="68"/>
        <v>0.20399019801328855</v>
      </c>
      <c r="AR100" s="458">
        <f t="shared" si="68"/>
        <v>0.33605345508107676</v>
      </c>
      <c r="AS100" s="458">
        <f t="shared" si="68"/>
        <v>-0.72851934828429599</v>
      </c>
      <c r="AT100" s="458">
        <f t="shared" si="68"/>
        <v>-0.25186957711976143</v>
      </c>
      <c r="AU100" s="458">
        <f t="shared" si="68"/>
        <v>0.14329844704403749</v>
      </c>
      <c r="AV100" s="458">
        <f t="shared" si="68"/>
        <v>-8.0838308720684759E-2</v>
      </c>
      <c r="AW100" s="458">
        <f t="shared" si="68"/>
        <v>-0.14427401457273592</v>
      </c>
      <c r="AX100" s="458">
        <f t="shared" si="68"/>
        <v>3.0902631029477545E-2</v>
      </c>
      <c r="AY100" s="458">
        <f t="shared" si="68"/>
        <v>0.22485927846622511</v>
      </c>
      <c r="AZ100" s="458">
        <f t="shared" si="68"/>
        <v>-0.15317259649490189</v>
      </c>
      <c r="BA100" s="458">
        <f t="shared" si="68"/>
        <v>-0.11562340239717028</v>
      </c>
      <c r="BB100" s="458">
        <f t="shared" si="68"/>
        <v>0.11873942339179311</v>
      </c>
      <c r="BC100" s="458">
        <f t="shared" si="68"/>
        <v>-3.6808412109511468E-2</v>
      </c>
      <c r="BD100" s="1471">
        <f t="shared" si="68"/>
        <v>-0.11599712084899572</v>
      </c>
      <c r="BE100" s="1471">
        <f t="shared" si="68"/>
        <v>1.6244500569569054E-2</v>
      </c>
      <c r="BF100" s="1119"/>
    </row>
    <row r="101" spans="2:62" ht="17.100000000000001" customHeight="1" thickTop="1">
      <c r="B101" s="1" t="s">
        <v>20</v>
      </c>
      <c r="U101" s="335" t="s">
        <v>50</v>
      </c>
      <c r="V101" s="602"/>
      <c r="X101" s="335" t="s">
        <v>523</v>
      </c>
      <c r="Y101" s="602"/>
      <c r="Z101" s="208"/>
      <c r="AA101" s="84"/>
      <c r="AB101" s="1232">
        <f t="shared" ref="AB101:BE101" si="69">AB34/AA34-1</f>
        <v>0.10581172541317163</v>
      </c>
      <c r="AC101" s="1232">
        <f t="shared" si="69"/>
        <v>5.0076865619440358E-2</v>
      </c>
      <c r="AD101" s="1232">
        <f t="shared" si="69"/>
        <v>9.1694176749329559E-2</v>
      </c>
      <c r="AE101" s="1232">
        <f t="shared" si="69"/>
        <v>0.10651879533139619</v>
      </c>
      <c r="AF101" s="1232">
        <f t="shared" si="69"/>
        <v>0.20058588033406122</v>
      </c>
      <c r="AG101" s="1232">
        <f t="shared" si="69"/>
        <v>1.0003259912310547E-2</v>
      </c>
      <c r="AH101" s="1232">
        <f t="shared" si="69"/>
        <v>-1.6206646838204608E-2</v>
      </c>
      <c r="AI101" s="1232">
        <f t="shared" si="69"/>
        <v>-9.1102134596620532E-2</v>
      </c>
      <c r="AJ101" s="1232">
        <f t="shared" si="69"/>
        <v>-0.12580583116026711</v>
      </c>
      <c r="AK101" s="1232">
        <f t="shared" si="69"/>
        <v>-0.10525093561809307</v>
      </c>
      <c r="AL101" s="1232">
        <f t="shared" si="69"/>
        <v>-0.15081515385240807</v>
      </c>
      <c r="AM101" s="1232">
        <f t="shared" si="69"/>
        <v>-0.11648550653555423</v>
      </c>
      <c r="AN101" s="1232">
        <f t="shared" si="69"/>
        <v>-2.0168450712597874E-2</v>
      </c>
      <c r="AO101" s="1232">
        <f t="shared" si="69"/>
        <v>-0.11390603220539164</v>
      </c>
      <c r="AP101" s="1232">
        <f t="shared" si="69"/>
        <v>1.9113226633442837E-2</v>
      </c>
      <c r="AQ101" s="1232">
        <f t="shared" si="69"/>
        <v>8.3372068052463E-2</v>
      </c>
      <c r="AR101" s="1232">
        <f t="shared" si="69"/>
        <v>2.2923225177685636E-2</v>
      </c>
      <c r="AS101" s="1232">
        <f t="shared" si="69"/>
        <v>-8.1631823815317972E-3</v>
      </c>
      <c r="AT101" s="1232">
        <f t="shared" si="69"/>
        <v>-6.2393484024462653E-2</v>
      </c>
      <c r="AU101" s="1232">
        <f t="shared" si="69"/>
        <v>9.5568267602756496E-2</v>
      </c>
      <c r="AV101" s="1232">
        <f t="shared" si="69"/>
        <v>7.558401220420663E-2</v>
      </c>
      <c r="AW101" s="1232">
        <f t="shared" si="69"/>
        <v>7.7689918167276328E-2</v>
      </c>
      <c r="AX101" s="1232">
        <f t="shared" si="69"/>
        <v>7.0025076819153487E-2</v>
      </c>
      <c r="AY101" s="1232">
        <f t="shared" si="69"/>
        <v>8.2509041903910285E-2</v>
      </c>
      <c r="AZ101" s="1232">
        <f t="shared" si="69"/>
        <v>6.8735297253539329E-2</v>
      </c>
      <c r="BA101" s="1232">
        <f t="shared" si="69"/>
        <v>7.9036532838330675E-2</v>
      </c>
      <c r="BB101" s="1232">
        <f t="shared" si="69"/>
        <v>4.4670011978213298E-2</v>
      </c>
      <c r="BC101" s="1232">
        <f t="shared" si="69"/>
        <v>3.6829833841885984E-2</v>
      </c>
      <c r="BD101" s="1472">
        <f t="shared" si="69"/>
        <v>4.822143333868989E-2</v>
      </c>
      <c r="BE101" s="1472">
        <f t="shared" si="69"/>
        <v>3.7882699399889974E-2</v>
      </c>
      <c r="BF101" s="1118"/>
      <c r="BH101" s="68"/>
      <c r="BI101" s="68"/>
      <c r="BJ101" s="68"/>
    </row>
    <row r="102" spans="2:62" s="154" customFormat="1" ht="17.100000000000001" customHeight="1">
      <c r="U102" s="201"/>
      <c r="V102" s="201"/>
      <c r="X102" s="201"/>
      <c r="Y102" s="201"/>
      <c r="Z102" s="1877"/>
      <c r="AA102" s="202"/>
      <c r="AB102" s="1129"/>
      <c r="AC102" s="1129"/>
      <c r="AD102" s="1129"/>
      <c r="AE102" s="1129"/>
      <c r="AF102" s="1129"/>
      <c r="AG102" s="1129"/>
      <c r="AH102" s="1129"/>
      <c r="AI102" s="1129"/>
      <c r="AJ102" s="1129"/>
      <c r="AK102" s="1129"/>
      <c r="AL102" s="1129"/>
      <c r="AM102" s="1129"/>
      <c r="AN102" s="1129"/>
      <c r="AO102" s="1129"/>
      <c r="AP102" s="1129"/>
      <c r="AQ102" s="1129"/>
      <c r="AR102" s="1129"/>
      <c r="AS102" s="1129"/>
      <c r="AT102" s="1129"/>
      <c r="AU102" s="1129"/>
      <c r="AV102" s="1129"/>
      <c r="AW102" s="1129"/>
      <c r="AX102" s="1129"/>
      <c r="AY102" s="1129"/>
      <c r="AZ102" s="1129"/>
      <c r="BA102" s="1129"/>
      <c r="BB102" s="1129"/>
      <c r="BC102" s="1129"/>
      <c r="BD102" s="1128"/>
      <c r="BE102" s="1128"/>
      <c r="BF102" s="1118"/>
      <c r="BH102" s="203"/>
      <c r="BI102" s="203"/>
      <c r="BJ102" s="203"/>
    </row>
    <row r="103" spans="2:62">
      <c r="U103" s="1" t="s">
        <v>213</v>
      </c>
      <c r="X103" s="1" t="s">
        <v>619</v>
      </c>
    </row>
    <row r="104" spans="2:62">
      <c r="U104" s="588"/>
      <c r="V104" s="589"/>
      <c r="X104" s="588"/>
      <c r="Y104" s="589"/>
      <c r="Z104" s="167"/>
      <c r="AA104" s="85">
        <v>1990</v>
      </c>
      <c r="AB104" s="85">
        <f>AA104+1</f>
        <v>1991</v>
      </c>
      <c r="AC104" s="85">
        <f>AB104+1</f>
        <v>1992</v>
      </c>
      <c r="AD104" s="85">
        <f>AC104+1</f>
        <v>1993</v>
      </c>
      <c r="AE104" s="85">
        <f>AD104+1</f>
        <v>1994</v>
      </c>
      <c r="AF104" s="85">
        <v>1995</v>
      </c>
      <c r="AG104" s="85">
        <f t="shared" ref="AG104:BA104" si="70">AF104+1</f>
        <v>1996</v>
      </c>
      <c r="AH104" s="85">
        <f t="shared" si="70"/>
        <v>1997</v>
      </c>
      <c r="AI104" s="85">
        <f t="shared" si="70"/>
        <v>1998</v>
      </c>
      <c r="AJ104" s="85">
        <f t="shared" si="70"/>
        <v>1999</v>
      </c>
      <c r="AK104" s="85">
        <f t="shared" si="70"/>
        <v>2000</v>
      </c>
      <c r="AL104" s="85">
        <f t="shared" si="70"/>
        <v>2001</v>
      </c>
      <c r="AM104" s="85">
        <f t="shared" si="70"/>
        <v>2002</v>
      </c>
      <c r="AN104" s="85">
        <f t="shared" si="70"/>
        <v>2003</v>
      </c>
      <c r="AO104" s="85">
        <f t="shared" si="70"/>
        <v>2004</v>
      </c>
      <c r="AP104" s="85">
        <f t="shared" si="70"/>
        <v>2005</v>
      </c>
      <c r="AQ104" s="85">
        <f t="shared" si="70"/>
        <v>2006</v>
      </c>
      <c r="AR104" s="85">
        <f t="shared" si="70"/>
        <v>2007</v>
      </c>
      <c r="AS104" s="85">
        <f t="shared" si="70"/>
        <v>2008</v>
      </c>
      <c r="AT104" s="85">
        <f t="shared" si="70"/>
        <v>2009</v>
      </c>
      <c r="AU104" s="85">
        <f t="shared" si="70"/>
        <v>2010</v>
      </c>
      <c r="AV104" s="85">
        <f t="shared" si="70"/>
        <v>2011</v>
      </c>
      <c r="AW104" s="85">
        <f t="shared" si="70"/>
        <v>2012</v>
      </c>
      <c r="AX104" s="85">
        <f t="shared" si="70"/>
        <v>2013</v>
      </c>
      <c r="AY104" s="85">
        <f t="shared" si="70"/>
        <v>2014</v>
      </c>
      <c r="AZ104" s="85">
        <f t="shared" si="70"/>
        <v>2015</v>
      </c>
      <c r="BA104" s="85">
        <f t="shared" si="70"/>
        <v>2016</v>
      </c>
      <c r="BB104" s="85">
        <f>BA104+1</f>
        <v>2017</v>
      </c>
      <c r="BC104" s="85">
        <f>BB104+1</f>
        <v>2018</v>
      </c>
      <c r="BD104" s="85">
        <f>BC104+1</f>
        <v>2019</v>
      </c>
      <c r="BE104" s="85">
        <f>BD104+1</f>
        <v>2020</v>
      </c>
      <c r="BF104" s="1120"/>
    </row>
    <row r="105" spans="2:62" ht="17.100000000000001" customHeight="1">
      <c r="U105" s="551" t="s">
        <v>18</v>
      </c>
      <c r="V105" s="516"/>
      <c r="X105" s="551" t="s">
        <v>18</v>
      </c>
      <c r="Y105" s="516"/>
      <c r="Z105" s="196"/>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1227">
        <f t="shared" ref="AY105:BE105" si="71">AY5/$AX5-1</f>
        <v>0.1145811254010225</v>
      </c>
      <c r="AZ105" s="1227">
        <f t="shared" si="71"/>
        <v>0.22290394093087951</v>
      </c>
      <c r="BA105" s="1227">
        <f t="shared" si="71"/>
        <v>0.32755329720410797</v>
      </c>
      <c r="BB105" s="1227">
        <f t="shared" si="71"/>
        <v>0.39953973828434686</v>
      </c>
      <c r="BC105" s="1227">
        <f t="shared" si="71"/>
        <v>0.46458161351817684</v>
      </c>
      <c r="BD105" s="1473">
        <f t="shared" si="71"/>
        <v>0.54830242962913567</v>
      </c>
      <c r="BE105" s="1473">
        <f t="shared" si="71"/>
        <v>0.61034331017201593</v>
      </c>
      <c r="BF105" s="1118"/>
      <c r="BJ105" s="68"/>
    </row>
    <row r="106" spans="2:62" ht="17.100000000000001" customHeight="1">
      <c r="U106" s="590"/>
      <c r="V106" s="462" t="str">
        <f>'リンク切公表時非表示（グラフの添え物）'!$W$92</f>
        <v>冷蔵庫及び空調機器</v>
      </c>
      <c r="X106" s="590"/>
      <c r="Y106" s="462" t="str">
        <f>'リンク切公表時非表示（グラフの添え物）'!$X$92</f>
        <v>Refrigeration and 
Air Conditioning Equipment</v>
      </c>
      <c r="Z106" s="314"/>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454">
        <f t="shared" ref="AY106:BE115" si="72">IF(OR(AY6="NO",$AX6="NO"),"-",AY6/$AX6-1)</f>
        <v>0.12156689928886077</v>
      </c>
      <c r="AZ106" s="454">
        <f t="shared" si="72"/>
        <v>0.23665915536248505</v>
      </c>
      <c r="BA106" s="454">
        <f t="shared" si="72"/>
        <v>0.34273630428220825</v>
      </c>
      <c r="BB106" s="454">
        <f t="shared" si="72"/>
        <v>0.41836729515438575</v>
      </c>
      <c r="BC106" s="454">
        <f t="shared" si="72"/>
        <v>0.4895613766544944</v>
      </c>
      <c r="BD106" s="162">
        <f t="shared" si="72"/>
        <v>0.57848712949577785</v>
      </c>
      <c r="BE106" s="162">
        <f t="shared" si="72"/>
        <v>0.64269810130046268</v>
      </c>
      <c r="BF106" s="1118"/>
      <c r="BH106" s="68"/>
    </row>
    <row r="107" spans="2:62" ht="17.100000000000001" customHeight="1">
      <c r="U107" s="590"/>
      <c r="V107" s="1314" t="str">
        <f>'リンク切公表時非表示（グラフの添え物）'!$W$93</f>
        <v>発泡剤</v>
      </c>
      <c r="X107" s="590"/>
      <c r="Y107" s="462" t="str">
        <f>'リンク切公表時非表示（グラフの添え物）'!$X$93</f>
        <v>Foam Blowing</v>
      </c>
      <c r="Z107" s="315"/>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454">
        <f t="shared" si="72"/>
        <v>6.4436506456682974E-2</v>
      </c>
      <c r="AZ107" s="454">
        <f t="shared" si="72"/>
        <v>0.11415820309928182</v>
      </c>
      <c r="BA107" s="454">
        <f t="shared" si="72"/>
        <v>0.18915124594242294</v>
      </c>
      <c r="BB107" s="454">
        <f t="shared" si="72"/>
        <v>0.25661880459388642</v>
      </c>
      <c r="BC107" s="454">
        <f t="shared" si="72"/>
        <v>0.31070824352865944</v>
      </c>
      <c r="BD107" s="162">
        <f t="shared" si="72"/>
        <v>0.33616418985732111</v>
      </c>
      <c r="BE107" s="162">
        <f t="shared" si="72"/>
        <v>0.31205645739659604</v>
      </c>
      <c r="BF107" s="1118"/>
      <c r="BH107" s="68"/>
    </row>
    <row r="108" spans="2:62" ht="17.100000000000001" customHeight="1">
      <c r="U108" s="590"/>
      <c r="V108" s="460" t="str">
        <f>'リンク切公表時非表示（グラフの添え物）'!$W$94</f>
        <v>エアゾール・MDI（定量噴射剤）</v>
      </c>
      <c r="X108" s="590"/>
      <c r="Y108" s="462" t="str">
        <f>'リンク切公表時非表示（グラフの添え物）'!$X$94</f>
        <v>Aerosols / MDI</v>
      </c>
      <c r="Z108" s="314"/>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454">
        <f t="shared" si="72"/>
        <v>2.8723607133627205E-2</v>
      </c>
      <c r="AZ108" s="454">
        <f t="shared" si="72"/>
        <v>0.10356950002377374</v>
      </c>
      <c r="BA108" s="454">
        <f t="shared" si="72"/>
        <v>0.19966364217372945</v>
      </c>
      <c r="BB108" s="454">
        <f t="shared" si="72"/>
        <v>0.22654763822615376</v>
      </c>
      <c r="BC108" s="454">
        <f t="shared" si="72"/>
        <v>0.11149416574150894</v>
      </c>
      <c r="BD108" s="162">
        <f t="shared" si="72"/>
        <v>0.16916072701644103</v>
      </c>
      <c r="BE108" s="162">
        <f t="shared" si="72"/>
        <v>0.34563166817253355</v>
      </c>
      <c r="BF108" s="1118"/>
      <c r="BH108" s="68"/>
      <c r="BI108" s="68"/>
    </row>
    <row r="109" spans="2:62" ht="17.100000000000001" customHeight="1">
      <c r="U109" s="590"/>
      <c r="V109" s="1315" t="str">
        <f>'リンク切公表時非表示（グラフの添え物）'!$W$97</f>
        <v>洗浄剤・溶剤</v>
      </c>
      <c r="X109" s="590"/>
      <c r="Y109" s="462" t="str">
        <f>'リンク切公表時非表示（グラフの添え物）'!$X$97</f>
        <v>Solvents / Cleaning agents</v>
      </c>
      <c r="Z109" s="314"/>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454">
        <f t="shared" si="72"/>
        <v>0.12630688106561494</v>
      </c>
      <c r="AZ109" s="454">
        <f t="shared" si="72"/>
        <v>0.15739116325624192</v>
      </c>
      <c r="BA109" s="454">
        <f t="shared" si="72"/>
        <v>0.19383442693661013</v>
      </c>
      <c r="BB109" s="454">
        <f t="shared" si="72"/>
        <v>6.6710297501850535E-2</v>
      </c>
      <c r="BC109" s="454">
        <f t="shared" si="72"/>
        <v>7.9912157619447255E-2</v>
      </c>
      <c r="BD109" s="162">
        <f t="shared" si="72"/>
        <v>0.12567860602711778</v>
      </c>
      <c r="BE109" s="162">
        <f t="shared" si="72"/>
        <v>0.16528418637990927</v>
      </c>
      <c r="BF109" s="1118"/>
      <c r="BH109" s="68"/>
    </row>
    <row r="110" spans="2:62" ht="17.100000000000001" customHeight="1">
      <c r="U110" s="590"/>
      <c r="V110" s="460" t="str">
        <f>'リンク切公表時非表示（グラフの添え物）'!$W$98</f>
        <v>HFCsの製造時の漏出</v>
      </c>
      <c r="X110" s="590"/>
      <c r="Y110" s="462" t="str">
        <f>'リンク切公表時非表示（グラフの添え物）'!$X$98</f>
        <v>Fugitive emissions from HFCs manufacturing</v>
      </c>
      <c r="Z110" s="3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454">
        <f t="shared" si="72"/>
        <v>-0.23322506128378762</v>
      </c>
      <c r="AZ110" s="454">
        <f t="shared" si="72"/>
        <v>-0.36731081080277628</v>
      </c>
      <c r="BA110" s="454">
        <f t="shared" si="72"/>
        <v>0.13341956756223694</v>
      </c>
      <c r="BB110" s="454">
        <f t="shared" si="72"/>
        <v>-0.27603301795765578</v>
      </c>
      <c r="BC110" s="454">
        <f t="shared" si="72"/>
        <v>-0.32553519789937135</v>
      </c>
      <c r="BD110" s="162">
        <f t="shared" si="72"/>
        <v>-9.199829865242326E-2</v>
      </c>
      <c r="BE110" s="162">
        <f t="shared" si="72"/>
        <v>-0.42176824084271436</v>
      </c>
      <c r="BF110" s="1118"/>
      <c r="BJ110" s="68"/>
    </row>
    <row r="111" spans="2:62" ht="17.100000000000001" customHeight="1">
      <c r="U111" s="590"/>
      <c r="V111" s="565" t="str">
        <f>'リンク切公表時非表示（グラフの添え物）'!$W$95</f>
        <v>半導体製造</v>
      </c>
      <c r="X111" s="590"/>
      <c r="Y111" s="462" t="str">
        <f>'リンク切公表時非表示（グラフの添え物）'!$X$95</f>
        <v>Semiconductor Manufacturing</v>
      </c>
      <c r="Z111" s="314"/>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454">
        <f t="shared" si="72"/>
        <v>3.3441868327868329E-2</v>
      </c>
      <c r="AZ111" s="454">
        <f t="shared" si="72"/>
        <v>3.5159024803746108E-2</v>
      </c>
      <c r="BA111" s="454">
        <f t="shared" si="72"/>
        <v>7.4079224120157106E-2</v>
      </c>
      <c r="BB111" s="454">
        <f t="shared" si="72"/>
        <v>0.12711559478626921</v>
      </c>
      <c r="BC111" s="454">
        <f t="shared" si="72"/>
        <v>3.200826766913023E-2</v>
      </c>
      <c r="BD111" s="162">
        <f t="shared" si="72"/>
        <v>-8.9978276911594102E-2</v>
      </c>
      <c r="BE111" s="162">
        <f t="shared" si="72"/>
        <v>-9.3205109799240349E-3</v>
      </c>
      <c r="BF111" s="1118"/>
    </row>
    <row r="112" spans="2:62" ht="17.100000000000001" customHeight="1">
      <c r="U112" s="590"/>
      <c r="V112" s="460" t="str">
        <f>'リンク切公表時非表示（グラフの添え物）'!$W$96</f>
        <v>液晶製造</v>
      </c>
      <c r="X112" s="590"/>
      <c r="Y112" s="462" t="str">
        <f>'リンク切公表時非表示（グラフの添え物）'!$X$96</f>
        <v>Liquid Crystals</v>
      </c>
      <c r="Z112" s="314"/>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454">
        <f t="shared" si="72"/>
        <v>-4.5667289214914364E-2</v>
      </c>
      <c r="AZ112" s="454">
        <f t="shared" si="72"/>
        <v>-0.18404630408856681</v>
      </c>
      <c r="BA112" s="454">
        <f t="shared" si="72"/>
        <v>-0.18307868859836651</v>
      </c>
      <c r="BB112" s="454">
        <f t="shared" si="72"/>
        <v>-0.19398100852816091</v>
      </c>
      <c r="BC112" s="454">
        <f t="shared" si="72"/>
        <v>-9.1548344996737696E-2</v>
      </c>
      <c r="BD112" s="162">
        <f t="shared" si="72"/>
        <v>-0.25473099165185287</v>
      </c>
      <c r="BE112" s="162">
        <f t="shared" si="72"/>
        <v>-0.48366373393938078</v>
      </c>
      <c r="BF112" s="1118"/>
      <c r="BH112" s="68"/>
      <c r="BI112" s="68"/>
    </row>
    <row r="113" spans="21:61" ht="17.100000000000001" customHeight="1">
      <c r="U113" s="590"/>
      <c r="V113" s="460" t="str">
        <f>'リンク切公表時非表示（グラフの添え物）'!$W$99</f>
        <v>HCFC22製造時の副生HFC23</v>
      </c>
      <c r="X113" s="590"/>
      <c r="Y113" s="462" t="str">
        <f>'リンク切公表時非表示（グラフの添え物）'!$X$99</f>
        <v xml:space="preserve">By-product emissions from HCFC-22  </v>
      </c>
      <c r="Z113" s="314"/>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454">
        <f t="shared" si="72"/>
        <v>0.45454545454545436</v>
      </c>
      <c r="AZ113" s="454">
        <f t="shared" si="72"/>
        <v>0.81818181818181812</v>
      </c>
      <c r="BA113" s="454">
        <f t="shared" si="72"/>
        <v>0.45454545454545436</v>
      </c>
      <c r="BB113" s="454">
        <f t="shared" si="72"/>
        <v>1.3636363636363633</v>
      </c>
      <c r="BC113" s="454">
        <f t="shared" si="72"/>
        <v>-0.27272727272727282</v>
      </c>
      <c r="BD113" s="162">
        <f t="shared" si="72"/>
        <v>-0.18181818181818188</v>
      </c>
      <c r="BE113" s="162">
        <f t="shared" si="72"/>
        <v>7.6363636363636349</v>
      </c>
      <c r="BF113" s="1118"/>
      <c r="BH113" s="68"/>
      <c r="BI113" s="68"/>
    </row>
    <row r="114" spans="21:61" ht="17.100000000000001" customHeight="1">
      <c r="U114" s="590"/>
      <c r="V114" s="565" t="str">
        <f>'リンク切公表時非表示（グラフの添え物）'!$W$100</f>
        <v>消火剤</v>
      </c>
      <c r="X114" s="590"/>
      <c r="Y114" s="462" t="str">
        <f>'リンク切公表時非表示（グラフの添え物）'!$X$100</f>
        <v>Fire Extinguishers</v>
      </c>
      <c r="Z114" s="314"/>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454">
        <f t="shared" si="72"/>
        <v>2.8909665320128397E-2</v>
      </c>
      <c r="AZ114" s="454">
        <f t="shared" si="72"/>
        <v>6.5331139633486579E-2</v>
      </c>
      <c r="BA114" s="454">
        <f t="shared" si="72"/>
        <v>8.0788129293291711E-2</v>
      </c>
      <c r="BB114" s="454">
        <f t="shared" si="72"/>
        <v>0.10472303728381305</v>
      </c>
      <c r="BC114" s="454">
        <f t="shared" si="72"/>
        <v>0.11754948727738546</v>
      </c>
      <c r="BD114" s="162">
        <f t="shared" si="72"/>
        <v>0.13032953315332363</v>
      </c>
      <c r="BE114" s="162">
        <f t="shared" si="72"/>
        <v>0.13580216008108614</v>
      </c>
      <c r="BF114" s="1118"/>
      <c r="BH114" s="68"/>
    </row>
    <row r="115" spans="21:61" ht="17.100000000000001" customHeight="1">
      <c r="U115" s="590"/>
      <c r="V115" s="460" t="str">
        <f>'リンク切公表時非表示（グラフの添え物）'!$W$101</f>
        <v>マグネシウム鋳造</v>
      </c>
      <c r="X115" s="590"/>
      <c r="Y115" s="462" t="str">
        <f>'リンク切公表時非表示（グラフの添え物）'!$X$101</f>
        <v>Magnesium Foundries</v>
      </c>
      <c r="Z115" s="314"/>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454">
        <f t="shared" si="72"/>
        <v>0</v>
      </c>
      <c r="AZ115" s="454">
        <f t="shared" si="72"/>
        <v>-0.33333333333333326</v>
      </c>
      <c r="BA115" s="454">
        <f t="shared" si="72"/>
        <v>-0.11111111111111116</v>
      </c>
      <c r="BB115" s="454">
        <f t="shared" si="72"/>
        <v>0.11111111111111116</v>
      </c>
      <c r="BC115" s="454">
        <f t="shared" si="72"/>
        <v>0.33333333333333348</v>
      </c>
      <c r="BD115" s="162">
        <f t="shared" si="72"/>
        <v>0.11111111111111116</v>
      </c>
      <c r="BE115" s="162">
        <f t="shared" si="72"/>
        <v>0</v>
      </c>
      <c r="BF115" s="1118"/>
      <c r="BH115" s="68"/>
    </row>
    <row r="116" spans="21:61" ht="17.100000000000001" customHeight="1">
      <c r="U116" s="591" t="s">
        <v>19</v>
      </c>
      <c r="V116" s="592"/>
      <c r="X116" s="591" t="s">
        <v>19</v>
      </c>
      <c r="Y116" s="592"/>
      <c r="Z116" s="316"/>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230">
        <f t="shared" ref="AY116:BE116" si="73">AY16/$AX16-1</f>
        <v>2.3246413905391838E-2</v>
      </c>
      <c r="AZ116" s="1230">
        <f t="shared" si="73"/>
        <v>6.6444943101198195E-3</v>
      </c>
      <c r="BA116" s="1230">
        <f t="shared" si="73"/>
        <v>2.7100722659695986E-2</v>
      </c>
      <c r="BB116" s="1230">
        <f t="shared" si="73"/>
        <v>6.9780804996001811E-2</v>
      </c>
      <c r="BC116" s="1230">
        <f t="shared" si="73"/>
        <v>6.1218310087195693E-2</v>
      </c>
      <c r="BD116" s="1474">
        <f t="shared" si="73"/>
        <v>4.1485579949687379E-2</v>
      </c>
      <c r="BE116" s="1474">
        <f t="shared" si="73"/>
        <v>5.7289299983747766E-2</v>
      </c>
      <c r="BF116" s="1118"/>
      <c r="BH116" s="68"/>
      <c r="BI116" s="68"/>
    </row>
    <row r="117" spans="21:61" ht="17.100000000000001" customHeight="1">
      <c r="U117" s="593"/>
      <c r="V117" s="460" t="str">
        <f>'リンク切公表時非表示（グラフの添え物）'!$W$104</f>
        <v>半導体製造</v>
      </c>
      <c r="X117" s="594"/>
      <c r="Y117" s="460" t="str">
        <f>'リンク切公表時非表示（グラフの添え物）'!$X$104</f>
        <v>Semiconductor Manufacturing</v>
      </c>
      <c r="Z117" s="315"/>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454">
        <f t="shared" ref="AY117:BE122" si="74">IF(OR(AY17="NO",$AX17="NO"),"-",AY17/$AX17-1)</f>
        <v>3.929049229706516E-2</v>
      </c>
      <c r="AZ117" s="454">
        <f t="shared" si="74"/>
        <v>1.7027344081497642E-2</v>
      </c>
      <c r="BA117" s="454">
        <f t="shared" si="74"/>
        <v>0.1064053276015906</v>
      </c>
      <c r="BB117" s="454">
        <f t="shared" si="74"/>
        <v>0.18719036579930837</v>
      </c>
      <c r="BC117" s="454">
        <f t="shared" si="74"/>
        <v>0.14179268701133085</v>
      </c>
      <c r="BD117" s="162">
        <f t="shared" si="74"/>
        <v>7.7600288728320033E-2</v>
      </c>
      <c r="BE117" s="162">
        <f t="shared" si="74"/>
        <v>0.16376281879986565</v>
      </c>
      <c r="BF117" s="1118"/>
    </row>
    <row r="118" spans="21:61" ht="17.100000000000001" customHeight="1">
      <c r="U118" s="594"/>
      <c r="V118" s="460" t="str">
        <f>'リンク切公表時非表示（グラフの添え物）'!$W$105</f>
        <v>液晶製造</v>
      </c>
      <c r="X118" s="594"/>
      <c r="Y118" s="460" t="str">
        <f>'リンク切公表時非表示（グラフの添え物）'!$X$105</f>
        <v>Liquid Crystals</v>
      </c>
      <c r="Z118" s="315"/>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454">
        <f t="shared" si="74"/>
        <v>0.18652399915502382</v>
      </c>
      <c r="AZ118" s="454">
        <f t="shared" si="74"/>
        <v>0.14317532577111813</v>
      </c>
      <c r="BA118" s="454">
        <f t="shared" si="74"/>
        <v>-5.8416625904953889E-2</v>
      </c>
      <c r="BB118" s="454">
        <f t="shared" si="74"/>
        <v>0.11274898990807314</v>
      </c>
      <c r="BC118" s="454">
        <f t="shared" si="74"/>
        <v>4.9374348273724999E-2</v>
      </c>
      <c r="BD118" s="162">
        <f t="shared" si="74"/>
        <v>-5.8300074196976359E-3</v>
      </c>
      <c r="BE118" s="162">
        <f t="shared" si="74"/>
        <v>2.1395522902905917E-2</v>
      </c>
      <c r="BF118" s="1118"/>
    </row>
    <row r="119" spans="21:61" ht="17.100000000000001" customHeight="1">
      <c r="U119" s="594"/>
      <c r="V119" s="460" t="str">
        <f>'リンク切公表時非表示（グラフの添え物）'!$W$106</f>
        <v>洗浄剤・溶剤</v>
      </c>
      <c r="X119" s="594"/>
      <c r="Y119" s="460" t="str">
        <f>'リンク切公表時非表示（グラフの添え物）'!$X$106</f>
        <v>Solvents / Cleaning agents</v>
      </c>
      <c r="Z119" s="315"/>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454">
        <f t="shared" si="74"/>
        <v>1.2253406983129045E-2</v>
      </c>
      <c r="AZ119" s="454">
        <f t="shared" si="74"/>
        <v>-6.1267034915635232E-4</v>
      </c>
      <c r="BA119" s="454">
        <f t="shared" si="74"/>
        <v>-3.4922202890461884E-2</v>
      </c>
      <c r="BB119" s="454">
        <f t="shared" si="74"/>
        <v>-2.2460485557981746E-2</v>
      </c>
      <c r="BC119" s="454">
        <f t="shared" si="74"/>
        <v>-8.4548456766246893E-3</v>
      </c>
      <c r="BD119" s="162">
        <f t="shared" si="74"/>
        <v>2.6589894088250965E-2</v>
      </c>
      <c r="BE119" s="162">
        <f t="shared" si="74"/>
        <v>-4.043624538147772E-2</v>
      </c>
      <c r="BF119" s="1118"/>
    </row>
    <row r="120" spans="21:61" ht="17.100000000000001" customHeight="1">
      <c r="U120" s="594"/>
      <c r="V120" s="460" t="str">
        <f>'リンク切公表時非表示（グラフの添え物）'!$W$107</f>
        <v>PFCsの製造時の漏出</v>
      </c>
      <c r="X120" s="594"/>
      <c r="Y120" s="460" t="str">
        <f>'リンク切公表時非表示（グラフの添え物）'!$X$107</f>
        <v>Fugitive emissions from PFCs manufacturing</v>
      </c>
      <c r="Z120" s="315"/>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454">
        <f t="shared" si="74"/>
        <v>-3.0920856686431963E-2</v>
      </c>
      <c r="AZ120" s="454">
        <f t="shared" si="74"/>
        <v>3.4169983483605559E-2</v>
      </c>
      <c r="BA120" s="454">
        <f t="shared" si="74"/>
        <v>-0.12359316135298148</v>
      </c>
      <c r="BB120" s="454">
        <f t="shared" si="74"/>
        <v>-0.26803039092907466</v>
      </c>
      <c r="BC120" s="454">
        <f t="shared" si="74"/>
        <v>-0.21136473173968684</v>
      </c>
      <c r="BD120" s="162">
        <f t="shared" si="74"/>
        <v>-0.4211806972963843</v>
      </c>
      <c r="BE120" s="162">
        <f t="shared" si="74"/>
        <v>-0.33435951793134866</v>
      </c>
      <c r="BF120" s="1118"/>
    </row>
    <row r="121" spans="21:61" ht="17.100000000000001" customHeight="1">
      <c r="U121" s="593"/>
      <c r="V121" s="460" t="str">
        <f>'リンク切公表時非表示（グラフの添え物）'!$W$108</f>
        <v>その他</v>
      </c>
      <c r="X121" s="594"/>
      <c r="Y121" s="460" t="str">
        <f>'リンク切公表時非表示（グラフの添え物）'!$X$108</f>
        <v>Other</v>
      </c>
      <c r="Z121" s="314"/>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454">
        <f t="shared" si="74"/>
        <v>-0.13123723237929374</v>
      </c>
      <c r="AZ121" s="454">
        <f t="shared" si="74"/>
        <v>-0.24480907814020869</v>
      </c>
      <c r="BA121" s="454">
        <f t="shared" si="74"/>
        <v>1.0082239242321824</v>
      </c>
      <c r="BB121" s="454">
        <f t="shared" si="74"/>
        <v>0.88473130648380049</v>
      </c>
      <c r="BC121" s="454">
        <f t="shared" si="74"/>
        <v>2.7902054359778359</v>
      </c>
      <c r="BD121" s="162">
        <f t="shared" si="74"/>
        <v>3.6825499953123186</v>
      </c>
      <c r="BE121" s="162">
        <f t="shared" si="74"/>
        <v>4.4501088421492696</v>
      </c>
      <c r="BF121" s="1118"/>
    </row>
    <row r="122" spans="21:61" ht="17.100000000000001" customHeight="1">
      <c r="U122" s="595"/>
      <c r="V122" s="460" t="str">
        <f>'リンク切公表時非表示（グラフの添え物）'!$W$109</f>
        <v>アルミニウム精錬</v>
      </c>
      <c r="X122" s="1007"/>
      <c r="Y122" s="460" t="str">
        <f>'リンク切公表時非表示（グラフの添え物）'!$X$109</f>
        <v>Aluminum Production</v>
      </c>
      <c r="Z122" s="315"/>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454">
        <f t="shared" si="74"/>
        <v>-0.80067796610169495</v>
      </c>
      <c r="AZ122" s="162" t="str">
        <f t="shared" si="74"/>
        <v>-</v>
      </c>
      <c r="BA122" s="162" t="str">
        <f t="shared" si="74"/>
        <v>-</v>
      </c>
      <c r="BB122" s="162" t="str">
        <f t="shared" si="74"/>
        <v>-</v>
      </c>
      <c r="BC122" s="162" t="str">
        <f t="shared" si="74"/>
        <v>-</v>
      </c>
      <c r="BD122" s="162" t="str">
        <f t="shared" si="74"/>
        <v>-</v>
      </c>
      <c r="BE122" s="162" t="str">
        <f t="shared" si="74"/>
        <v>-</v>
      </c>
      <c r="BF122" s="1118"/>
    </row>
    <row r="123" spans="21:61" ht="17.100000000000001" customHeight="1">
      <c r="U123" s="596" t="s">
        <v>614</v>
      </c>
      <c r="V123" s="597"/>
      <c r="X123" s="596" t="s">
        <v>614</v>
      </c>
      <c r="Y123" s="597"/>
      <c r="Z123" s="450"/>
      <c r="AA123" s="449"/>
      <c r="AB123" s="449"/>
      <c r="AC123" s="449"/>
      <c r="AD123" s="449"/>
      <c r="AE123" s="449"/>
      <c r="AF123" s="449"/>
      <c r="AG123" s="449"/>
      <c r="AH123" s="449"/>
      <c r="AI123" s="449"/>
      <c r="AJ123" s="449"/>
      <c r="AK123" s="449"/>
      <c r="AL123" s="449"/>
      <c r="AM123" s="449"/>
      <c r="AN123" s="449"/>
      <c r="AO123" s="449"/>
      <c r="AP123" s="449"/>
      <c r="AQ123" s="449"/>
      <c r="AR123" s="449"/>
      <c r="AS123" s="449"/>
      <c r="AT123" s="449"/>
      <c r="AU123" s="449"/>
      <c r="AV123" s="449"/>
      <c r="AW123" s="449"/>
      <c r="AX123" s="449"/>
      <c r="AY123" s="1233">
        <f t="shared" ref="AY123:BE123" si="75">AY23/$AX23-1</f>
        <v>-1.7536067866265048E-2</v>
      </c>
      <c r="AZ123" s="1233">
        <f t="shared" si="75"/>
        <v>-7.0099873453410844E-5</v>
      </c>
      <c r="BA123" s="1233">
        <f t="shared" si="75"/>
        <v>4.0002126305302088E-2</v>
      </c>
      <c r="BB123" s="1233">
        <f t="shared" si="75"/>
        <v>-2.1669311611167696E-3</v>
      </c>
      <c r="BC123" s="1233">
        <f t="shared" si="75"/>
        <v>-9.7848074295882048E-3</v>
      </c>
      <c r="BD123" s="1475">
        <f t="shared" si="75"/>
        <v>-3.5765315544602938E-2</v>
      </c>
      <c r="BE123" s="1475">
        <f t="shared" si="75"/>
        <v>-2.2617092306850051E-2</v>
      </c>
      <c r="BF123" s="1118"/>
    </row>
    <row r="124" spans="21:61" ht="17.100000000000001" customHeight="1">
      <c r="U124" s="598"/>
      <c r="V124" s="460" t="str">
        <f>'リンク切公表時非表示（グラフの添え物）'!$W$113</f>
        <v>粒子加速器等</v>
      </c>
      <c r="X124" s="596"/>
      <c r="Y124" s="460" t="str">
        <f>'リンク切公表時非表示（グラフの添え物）'!$X$113</f>
        <v>Accelerators</v>
      </c>
      <c r="Z124" s="314"/>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454">
        <f t="shared" ref="AY124:BE129" si="76">IF(OR(AY24="NO",$AX24="NO"),"-",AY24/$AX24-1)</f>
        <v>-1.7288826739265684E-3</v>
      </c>
      <c r="AZ124" s="454">
        <f t="shared" si="76"/>
        <v>-2.3477370605838321E-2</v>
      </c>
      <c r="BA124" s="454">
        <f t="shared" si="76"/>
        <v>-4.7606980039955227E-2</v>
      </c>
      <c r="BB124" s="454">
        <f t="shared" si="76"/>
        <v>-3.3228747523433633E-2</v>
      </c>
      <c r="BC124" s="454">
        <f t="shared" si="76"/>
        <v>-1.7012451484002211E-2</v>
      </c>
      <c r="BD124" s="162">
        <f t="shared" si="76"/>
        <v>-1.4971848145156175E-2</v>
      </c>
      <c r="BE124" s="162">
        <f t="shared" si="76"/>
        <v>-5.3584725167953873E-2</v>
      </c>
      <c r="BF124" s="1118"/>
    </row>
    <row r="125" spans="21:61" ht="17.100000000000001" customHeight="1">
      <c r="U125" s="598"/>
      <c r="V125" s="460" t="str">
        <f>'リンク切公表時非表示（グラフの添え物）'!$W$114</f>
        <v>電気絶縁ガス使用機器</v>
      </c>
      <c r="X125" s="596"/>
      <c r="Y125" s="460" t="str">
        <f>'リンク切公表時非表示（グラフの添え物）'!$X$114</f>
        <v>Electrical Equipment</v>
      </c>
      <c r="Z125" s="315"/>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454">
        <f t="shared" si="76"/>
        <v>-6.3851103145802224E-2</v>
      </c>
      <c r="AZ125" s="454">
        <f t="shared" si="76"/>
        <v>-5.0797099835992676E-2</v>
      </c>
      <c r="BA125" s="454">
        <f t="shared" si="76"/>
        <v>1.9651950634874682E-2</v>
      </c>
      <c r="BB125" s="454">
        <f t="shared" si="76"/>
        <v>-3.5472835081001519E-2</v>
      </c>
      <c r="BC125" s="454">
        <f t="shared" si="76"/>
        <v>-0.10996578875110397</v>
      </c>
      <c r="BD125" s="162">
        <f t="shared" si="76"/>
        <v>-0.10890160369867463</v>
      </c>
      <c r="BE125" s="162">
        <f t="shared" si="76"/>
        <v>-0.11117186514385813</v>
      </c>
      <c r="BF125" s="1118"/>
    </row>
    <row r="126" spans="21:61" ht="17.100000000000001" customHeight="1">
      <c r="U126" s="598"/>
      <c r="V126" s="460" t="str">
        <f>'リンク切公表時非表示（グラフの添え物）'!$W$115</f>
        <v>マグネシウム鋳造</v>
      </c>
      <c r="X126" s="596"/>
      <c r="Y126" s="460" t="str">
        <f>'リンク切公表時非表示（グラフの添え物）'!$X$115</f>
        <v>Magnesium Foundries</v>
      </c>
      <c r="Z126" s="315"/>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454">
        <f t="shared" si="76"/>
        <v>0.14285714285714302</v>
      </c>
      <c r="AZ126" s="454">
        <f t="shared" si="76"/>
        <v>0.4285714285714286</v>
      </c>
      <c r="BA126" s="454">
        <f t="shared" si="76"/>
        <v>0.97142857142857131</v>
      </c>
      <c r="BB126" s="454">
        <f t="shared" si="76"/>
        <v>0.54285714285714315</v>
      </c>
      <c r="BC126" s="454">
        <f t="shared" si="76"/>
        <v>0.71428571428571441</v>
      </c>
      <c r="BD126" s="162">
        <f t="shared" si="76"/>
        <v>0.57142857142857162</v>
      </c>
      <c r="BE126" s="162">
        <f t="shared" si="76"/>
        <v>0.85714285714285698</v>
      </c>
      <c r="BF126" s="1118"/>
    </row>
    <row r="127" spans="21:61" ht="17.100000000000001" customHeight="1">
      <c r="U127" s="598"/>
      <c r="V127" s="460" t="str">
        <f>'リンク切公表時非表示（グラフの添え物）'!$W$116</f>
        <v>半導体製造</v>
      </c>
      <c r="X127" s="596"/>
      <c r="Y127" s="460" t="str">
        <f>'リンク切公表時非表示（グラフの添え物）'!$X$116</f>
        <v>Semiconductor Manufacturing</v>
      </c>
      <c r="Z127" s="315"/>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454">
        <f t="shared" si="76"/>
        <v>-3.6972442776658454E-2</v>
      </c>
      <c r="AZ127" s="454">
        <f t="shared" si="76"/>
        <v>1.3819714295052687E-2</v>
      </c>
      <c r="BA127" s="454">
        <f t="shared" si="76"/>
        <v>5.8867266419523556E-2</v>
      </c>
      <c r="BB127" s="454">
        <f t="shared" si="76"/>
        <v>0.10185092686663855</v>
      </c>
      <c r="BC127" s="454">
        <f t="shared" si="76"/>
        <v>3.5693512223307078E-3</v>
      </c>
      <c r="BD127" s="162">
        <f t="shared" si="76"/>
        <v>-4.2321590060354741E-2</v>
      </c>
      <c r="BE127" s="162">
        <f t="shared" si="76"/>
        <v>2.1826775283036337E-2</v>
      </c>
      <c r="BF127" s="1118"/>
    </row>
    <row r="128" spans="21:61" ht="17.100000000000001" customHeight="1">
      <c r="U128" s="598"/>
      <c r="V128" s="460" t="str">
        <f>'リンク切公表時非表示（グラフの添え物）'!$W$117</f>
        <v>液晶製造</v>
      </c>
      <c r="X128" s="598"/>
      <c r="Y128" s="460" t="str">
        <f>'リンク切公表時非表示（グラフの添え物）'!$X$117</f>
        <v>Liquid Crystals</v>
      </c>
      <c r="Z128" s="315"/>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454">
        <f t="shared" si="76"/>
        <v>0.12497538361093397</v>
      </c>
      <c r="AZ128" s="454">
        <f t="shared" si="76"/>
        <v>0.12605913297634519</v>
      </c>
      <c r="BA128" s="454">
        <f t="shared" si="76"/>
        <v>-7.79912096637978E-2</v>
      </c>
      <c r="BB128" s="454">
        <f t="shared" si="76"/>
        <v>-4.2281194431899038E-2</v>
      </c>
      <c r="BC128" s="454">
        <f t="shared" si="76"/>
        <v>-1.7263488754265865E-2</v>
      </c>
      <c r="BD128" s="162">
        <f t="shared" si="76"/>
        <v>-0.13360635476161287</v>
      </c>
      <c r="BE128" s="162">
        <f t="shared" si="76"/>
        <v>-0.18289852635119297</v>
      </c>
      <c r="BF128" s="1118"/>
    </row>
    <row r="129" spans="2:62" ht="17.100000000000001" customHeight="1">
      <c r="U129" s="599"/>
      <c r="V129" s="460" t="str">
        <f>'リンク切公表時非表示（グラフの添え物）'!$W$118</f>
        <v>SF6 製造時の漏出</v>
      </c>
      <c r="X129" s="599"/>
      <c r="Y129" s="460" t="str">
        <f>'リンク切公表時非表示（グラフの添え物）'!$X$118</f>
        <v>Fugitive emissions from SF6 manufacturing</v>
      </c>
      <c r="Z129" s="315"/>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454">
        <f t="shared" si="76"/>
        <v>-0.33660933660933656</v>
      </c>
      <c r="AZ129" s="454">
        <f t="shared" si="76"/>
        <v>-0.43488943488943499</v>
      </c>
      <c r="BA129" s="454">
        <f t="shared" si="76"/>
        <v>-0.45945945945945943</v>
      </c>
      <c r="BB129" s="454">
        <f t="shared" si="76"/>
        <v>-0.56142506962619199</v>
      </c>
      <c r="BC129" s="454">
        <f t="shared" si="76"/>
        <v>-0.50909091008676066</v>
      </c>
      <c r="BD129" s="162">
        <f t="shared" si="76"/>
        <v>-0.56732186550590269</v>
      </c>
      <c r="BE129" s="162">
        <f t="shared" si="76"/>
        <v>-0.43931203802329022</v>
      </c>
      <c r="BF129" s="1118"/>
    </row>
    <row r="130" spans="2:62" ht="17.100000000000001" customHeight="1">
      <c r="U130" s="532" t="s">
        <v>616</v>
      </c>
      <c r="V130" s="600"/>
      <c r="X130" s="532" t="s">
        <v>616</v>
      </c>
      <c r="Y130" s="600"/>
      <c r="Z130" s="451"/>
      <c r="AA130" s="447"/>
      <c r="AB130" s="447"/>
      <c r="AC130" s="447"/>
      <c r="AD130" s="447"/>
      <c r="AE130" s="447"/>
      <c r="AF130" s="447"/>
      <c r="AG130" s="447"/>
      <c r="AH130" s="447"/>
      <c r="AI130" s="447"/>
      <c r="AJ130" s="447"/>
      <c r="AK130" s="447"/>
      <c r="AL130" s="447"/>
      <c r="AM130" s="447"/>
      <c r="AN130" s="447"/>
      <c r="AO130" s="447"/>
      <c r="AP130" s="447"/>
      <c r="AQ130" s="447"/>
      <c r="AR130" s="447"/>
      <c r="AS130" s="447"/>
      <c r="AT130" s="447"/>
      <c r="AU130" s="447"/>
      <c r="AV130" s="447"/>
      <c r="AW130" s="447"/>
      <c r="AX130" s="447"/>
      <c r="AY130" s="1231">
        <f t="shared" ref="AY130:BE130" si="77">AY30/$AX30-1</f>
        <v>-0.30568798223277371</v>
      </c>
      <c r="AZ130" s="1231">
        <f t="shared" si="77"/>
        <v>-0.64690954196538453</v>
      </c>
      <c r="BA130" s="1231">
        <f t="shared" si="77"/>
        <v>-0.60770428782780983</v>
      </c>
      <c r="BB130" s="1231">
        <f t="shared" si="77"/>
        <v>-0.72188665241335892</v>
      </c>
      <c r="BC130" s="1231">
        <f t="shared" si="77"/>
        <v>-0.82532131287112842</v>
      </c>
      <c r="BD130" s="1476">
        <f t="shared" si="77"/>
        <v>-0.83832139580364218</v>
      </c>
      <c r="BE130" s="1476">
        <f t="shared" si="77"/>
        <v>-0.82140805400197858</v>
      </c>
      <c r="BF130" s="1118"/>
    </row>
    <row r="131" spans="2:62" ht="17.100000000000001" customHeight="1">
      <c r="U131" s="532"/>
      <c r="V131" s="565" t="str">
        <f>'リンク切公表時非表示（グラフの添え物）'!$W$122</f>
        <v>半導体製造</v>
      </c>
      <c r="X131" s="532"/>
      <c r="Y131" s="565" t="str">
        <f>'リンク切公表時非表示（グラフの添え物）'!$X$122</f>
        <v>Semiconductor Manufacturing</v>
      </c>
      <c r="Z131" s="314"/>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454">
        <f t="shared" ref="AY131:BE133" si="78">IF(OR(AY31="NO",$AX31="NO"),"-",AY31/$AX31-1)</f>
        <v>0.20253333189432898</v>
      </c>
      <c r="AZ131" s="454">
        <f t="shared" si="78"/>
        <v>0.31771354842414667</v>
      </c>
      <c r="BA131" s="454">
        <f t="shared" si="78"/>
        <v>0.66795731519188384</v>
      </c>
      <c r="BB131" s="454">
        <f t="shared" si="78"/>
        <v>0.76487403254326858</v>
      </c>
      <c r="BC131" s="454">
        <f t="shared" si="78"/>
        <v>0.85284629733034745</v>
      </c>
      <c r="BD131" s="162">
        <f t="shared" si="78"/>
        <v>1.0361949269790931</v>
      </c>
      <c r="BE131" s="162">
        <f t="shared" si="78"/>
        <v>1.320443311666486</v>
      </c>
      <c r="BF131" s="1118"/>
    </row>
    <row r="132" spans="2:62" ht="17.100000000000001" customHeight="1">
      <c r="U132" s="532"/>
      <c r="V132" s="565" t="str">
        <f>'リンク切公表時非表示（グラフの添え物）'!$W$123</f>
        <v>NF3の製造時の漏出</v>
      </c>
      <c r="X132" s="532"/>
      <c r="Y132" s="565" t="str">
        <f>'リンク切公表時非表示（グラフの添え物）'!$X$123</f>
        <v>Fugitive emissions from NF3 manufacturing</v>
      </c>
      <c r="Z132" s="314"/>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454">
        <f t="shared" si="78"/>
        <v>-0.35086342592592579</v>
      </c>
      <c r="AZ132" s="454">
        <f t="shared" si="78"/>
        <v>-0.72800925925925919</v>
      </c>
      <c r="BA132" s="454">
        <f t="shared" si="78"/>
        <v>-0.70949073632558179</v>
      </c>
      <c r="BB132" s="454">
        <f t="shared" si="78"/>
        <v>-0.84247684892680907</v>
      </c>
      <c r="BC132" s="454">
        <f t="shared" si="78"/>
        <v>-0.9609953706601152</v>
      </c>
      <c r="BD132" s="162">
        <f t="shared" si="78"/>
        <v>-0.98703703732678183</v>
      </c>
      <c r="BE132" s="162">
        <f t="shared" si="78"/>
        <v>-0.98983252327889204</v>
      </c>
      <c r="BF132" s="1118"/>
    </row>
    <row r="133" spans="2:62" ht="17.100000000000001" customHeight="1" thickBot="1">
      <c r="U133" s="532"/>
      <c r="V133" s="461" t="str">
        <f>'リンク切公表時非表示（グラフの添え物）'!$W$124</f>
        <v>液晶製造</v>
      </c>
      <c r="X133" s="532"/>
      <c r="Y133" s="461" t="str">
        <f>'リンク切公表時非表示（グラフの添え物）'!$X$124</f>
        <v>Liquid Crystals</v>
      </c>
      <c r="Z133" s="317"/>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1340">
        <f t="shared" si="78"/>
        <v>0.22485927846622511</v>
      </c>
      <c r="AZ133" s="1340">
        <f t="shared" si="78"/>
        <v>3.7244402442681457E-2</v>
      </c>
      <c r="BA133" s="1340">
        <f t="shared" si="78"/>
        <v>-8.2685324485161193E-2</v>
      </c>
      <c r="BB133" s="1340">
        <f t="shared" si="78"/>
        <v>2.62360911543007E-2</v>
      </c>
      <c r="BC133" s="1340">
        <f t="shared" si="78"/>
        <v>-1.1538029810561068E-2</v>
      </c>
      <c r="BD133" s="1477">
        <f t="shared" si="78"/>
        <v>-0.12619677242126182</v>
      </c>
      <c r="BE133" s="1477">
        <f t="shared" si="78"/>
        <v>-0.11200227539316765</v>
      </c>
      <c r="BF133" s="1118"/>
    </row>
    <row r="134" spans="2:62" ht="17.100000000000001" customHeight="1" thickTop="1">
      <c r="B134" s="1" t="s">
        <v>20</v>
      </c>
      <c r="U134" s="335" t="s">
        <v>50</v>
      </c>
      <c r="V134" s="602"/>
      <c r="X134" s="335" t="s">
        <v>526</v>
      </c>
      <c r="Y134" s="602"/>
      <c r="Z134" s="318"/>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1341">
        <f t="shared" ref="AY134:BE134" si="79">AY34/$AX34-1</f>
        <v>8.2509041903910285E-2</v>
      </c>
      <c r="AZ134" s="1341">
        <f t="shared" si="79"/>
        <v>0.15691562267881976</v>
      </c>
      <c r="BA134" s="1341">
        <f t="shared" si="79"/>
        <v>0.248354222281852</v>
      </c>
      <c r="BB134" s="1341">
        <f t="shared" si="79"/>
        <v>0.30411822034423563</v>
      </c>
      <c r="BC134" s="1341">
        <f t="shared" si="79"/>
        <v>0.35214867770968983</v>
      </c>
      <c r="BD134" s="1478">
        <f t="shared" si="79"/>
        <v>0.4173512250358653</v>
      </c>
      <c r="BE134" s="1478">
        <f t="shared" si="79"/>
        <v>0.47104431543796466</v>
      </c>
      <c r="BF134" s="1118"/>
      <c r="BH134" s="68"/>
      <c r="BI134" s="68"/>
      <c r="BJ134" s="68"/>
    </row>
    <row r="135" spans="2:62" s="154" customFormat="1" ht="17.100000000000001" customHeight="1">
      <c r="U135" s="201"/>
      <c r="V135" s="201"/>
      <c r="X135" s="1"/>
      <c r="Y135" s="1"/>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H135" s="203"/>
      <c r="BI135" s="203"/>
      <c r="BJ135" s="203"/>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14" orientation="landscape" r:id="rId1"/>
  <headerFooter alignWithMargins="0"/>
  <ignoredErrors>
    <ignoredError sqref="AY116:BE116 AY123:BE123 AY130:BE130 AB83:BE83 AB97:BE97 AB90:AT90 AU90:BE90"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339A-9E2A-497F-973F-95ABD6F767AA}">
  <sheetPr>
    <pageSetUpPr fitToPage="1"/>
  </sheetPr>
  <dimension ref="A1:IU35"/>
  <sheetViews>
    <sheetView workbookViewId="0">
      <pane xSplit="26" ySplit="4" topLeftCell="AA5" activePane="bottomRight" state="frozen"/>
      <selection pane="topRight" activeCell="AA1" sqref="AA1"/>
      <selection pane="bottomLeft" activeCell="A5" sqref="A5"/>
      <selection pane="bottomRight" activeCell="W1" sqref="W1"/>
    </sheetView>
  </sheetViews>
  <sheetFormatPr defaultColWidth="9" defaultRowHeight="14.25"/>
  <cols>
    <col min="1" max="1" width="1.625" style="153" customWidth="1"/>
    <col min="2" max="17" width="1.625" style="35" hidden="1" customWidth="1"/>
    <col min="18" max="19" width="2.125" style="35" customWidth="1"/>
    <col min="20" max="20" width="43.125" style="35" customWidth="1"/>
    <col min="21" max="21" width="15.125" style="35" customWidth="1"/>
    <col min="22" max="22" width="1.625" style="183" customWidth="1"/>
    <col min="23" max="24" width="2.125" style="35" customWidth="1"/>
    <col min="25" max="25" width="44.125" style="183" customWidth="1"/>
    <col min="26" max="26" width="15.25" style="35" customWidth="1"/>
    <col min="27" max="54" width="10.125" style="35" bestFit="1" customWidth="1"/>
    <col min="55" max="56" width="9.625" style="35" bestFit="1" customWidth="1"/>
    <col min="57" max="57" width="9.625" style="35" customWidth="1"/>
    <col min="58" max="58" width="38.25" style="35" customWidth="1"/>
    <col min="59" max="59" width="48.875" style="35" customWidth="1"/>
    <col min="60" max="16384" width="9" style="35"/>
  </cols>
  <sheetData>
    <row r="1" spans="1:255" ht="52.5" customHeight="1">
      <c r="R1" s="1620" t="s">
        <v>1034</v>
      </c>
      <c r="W1" s="1620" t="s">
        <v>1030</v>
      </c>
      <c r="Y1" s="35"/>
    </row>
    <row r="2" spans="1:255" ht="15.75">
      <c r="R2" s="1095" t="str">
        <f>'0.Contents'!$C$2</f>
        <v>＜確報値＞</v>
      </c>
      <c r="U2" s="1095"/>
      <c r="W2" s="1141" t="str">
        <f>'0.Contents'!$E$2</f>
        <v>&lt;Final Figures&gt;</v>
      </c>
      <c r="Y2" s="35"/>
    </row>
    <row r="3" spans="1:255" s="1" customFormat="1" ht="18.75" customHeight="1">
      <c r="A3" s="154"/>
      <c r="R3" s="1" t="s">
        <v>119</v>
      </c>
      <c r="U3" s="183"/>
      <c r="V3" s="183"/>
      <c r="W3" s="1" t="s">
        <v>1035</v>
      </c>
    </row>
    <row r="4" spans="1:255" s="1" customFormat="1">
      <c r="A4" s="154"/>
      <c r="R4" s="2005"/>
      <c r="S4" s="2006"/>
      <c r="T4" s="2007"/>
      <c r="U4" s="10" t="s">
        <v>116</v>
      </c>
      <c r="W4" s="2005"/>
      <c r="X4" s="2006"/>
      <c r="Y4" s="2007"/>
      <c r="Z4" s="151" t="s">
        <v>431</v>
      </c>
      <c r="AA4" s="10">
        <v>1990</v>
      </c>
      <c r="AB4" s="10">
        <f t="shared" ref="AB4:AT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ref="AY4:BE4" si="1">AX4+1</f>
        <v>2014</v>
      </c>
      <c r="AZ4" s="10">
        <f t="shared" si="1"/>
        <v>2015</v>
      </c>
      <c r="BA4" s="10">
        <f t="shared" si="1"/>
        <v>2016</v>
      </c>
      <c r="BB4" s="10">
        <f t="shared" si="1"/>
        <v>2017</v>
      </c>
      <c r="BC4" s="10">
        <f t="shared" si="1"/>
        <v>2018</v>
      </c>
      <c r="BD4" s="10">
        <f t="shared" si="1"/>
        <v>2019</v>
      </c>
      <c r="BE4" s="10">
        <f t="shared" si="1"/>
        <v>2020</v>
      </c>
      <c r="BF4" s="1912"/>
      <c r="BG4" s="1120"/>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4"/>
      <c r="HM4" s="154"/>
      <c r="HN4" s="154"/>
      <c r="HO4" s="154"/>
      <c r="HP4" s="154"/>
      <c r="HQ4" s="154"/>
      <c r="HR4" s="154"/>
      <c r="HS4" s="154"/>
      <c r="HT4" s="154"/>
      <c r="HU4" s="154"/>
      <c r="HV4" s="154"/>
      <c r="HW4" s="154"/>
      <c r="HX4" s="154"/>
      <c r="HY4" s="154"/>
      <c r="HZ4" s="154"/>
      <c r="IA4" s="154"/>
      <c r="IB4" s="154"/>
      <c r="IC4" s="154"/>
      <c r="ID4" s="154"/>
      <c r="IE4" s="154"/>
      <c r="IF4" s="154"/>
      <c r="IG4" s="154"/>
      <c r="IH4" s="154"/>
      <c r="II4" s="154"/>
      <c r="IJ4" s="154"/>
      <c r="IK4" s="154"/>
      <c r="IL4" s="154"/>
      <c r="IM4" s="154"/>
      <c r="IN4" s="154"/>
      <c r="IO4" s="154"/>
      <c r="IP4" s="154"/>
      <c r="IQ4" s="154"/>
      <c r="IR4" s="154"/>
      <c r="IS4" s="154"/>
      <c r="IT4" s="154"/>
      <c r="IU4" s="154"/>
    </row>
    <row r="5" spans="1:255" s="154" customFormat="1" ht="15.75" customHeight="1">
      <c r="R5" s="1602" t="s">
        <v>1036</v>
      </c>
      <c r="S5" s="1606"/>
      <c r="T5" s="1607"/>
      <c r="U5" s="159" t="s">
        <v>1037</v>
      </c>
      <c r="W5" s="1602" t="s">
        <v>965</v>
      </c>
      <c r="X5" s="1603"/>
      <c r="Y5" s="1604"/>
      <c r="Z5" s="159" t="s">
        <v>1022</v>
      </c>
      <c r="AA5" s="1598">
        <f>'1.Total'!AA15</f>
        <v>1275.4494512256028</v>
      </c>
      <c r="AB5" s="1598">
        <f>'1.Total'!AB15</f>
        <v>1289.7326923114069</v>
      </c>
      <c r="AC5" s="1598">
        <f>'1.Total'!AC15</f>
        <v>1301.3104262313095</v>
      </c>
      <c r="AD5" s="1598">
        <f>'1.Total'!AD15</f>
        <v>1296.8974382041429</v>
      </c>
      <c r="AE5" s="1598">
        <f>'1.Total'!AE15</f>
        <v>1358.0567558200132</v>
      </c>
      <c r="AF5" s="1598">
        <f>'1.Total'!AF15</f>
        <v>1379.48241265564</v>
      </c>
      <c r="AG5" s="1598">
        <f>'1.Total'!AG15</f>
        <v>1392.5694306611499</v>
      </c>
      <c r="AH5" s="1598">
        <f>'1.Total'!AH15</f>
        <v>1384.5299581837924</v>
      </c>
      <c r="AI5" s="1598">
        <f>'1.Total'!AI15</f>
        <v>1335.6912086464852</v>
      </c>
      <c r="AJ5" s="1598">
        <f>'1.Total'!AJ15</f>
        <v>1359.0874074647188</v>
      </c>
      <c r="AK5" s="1598">
        <f>'1.Total'!AK15</f>
        <v>1378.9322071486854</v>
      </c>
      <c r="AL5" s="1598">
        <f>'1.Total'!AL15</f>
        <v>1352.8175441508351</v>
      </c>
      <c r="AM5" s="1598">
        <f>'1.Total'!AM15</f>
        <v>1376.4407864190025</v>
      </c>
      <c r="AN5" s="1598">
        <f>'1.Total'!AN15</f>
        <v>1383.0044024667777</v>
      </c>
      <c r="AO5" s="1598">
        <f>'1.Total'!AO15</f>
        <v>1374.3501350735842</v>
      </c>
      <c r="AP5" s="1598">
        <f>'1.Total'!AP15</f>
        <v>1382.00288567901</v>
      </c>
      <c r="AQ5" s="1598">
        <f>'1.Total'!AQ15</f>
        <v>1360.652464491234</v>
      </c>
      <c r="AR5" s="1598">
        <f>'1.Total'!AR15</f>
        <v>1395.7971605387738</v>
      </c>
      <c r="AS5" s="1598">
        <f>'1.Total'!AS15</f>
        <v>1322.7408873117056</v>
      </c>
      <c r="AT5" s="1598">
        <f>'1.Total'!AT15</f>
        <v>1250.4222782990441</v>
      </c>
      <c r="AU5" s="1598">
        <f>'1.Total'!AU15</f>
        <v>1303.8707654597811</v>
      </c>
      <c r="AV5" s="1598">
        <f>'1.Total'!AV15</f>
        <v>1354.5510251469202</v>
      </c>
      <c r="AW5" s="1598">
        <f>'1.Total'!AW15</f>
        <v>1397.2507277398117</v>
      </c>
      <c r="AX5" s="1598">
        <f>'1.Total'!AX15</f>
        <v>1409.1164474703467</v>
      </c>
      <c r="AY5" s="1598">
        <f>'1.Total'!AY15</f>
        <v>1360.1818906863614</v>
      </c>
      <c r="AZ5" s="1598">
        <f>'1.Total'!AZ15</f>
        <v>1321.6240181959811</v>
      </c>
      <c r="BA5" s="1598">
        <f>'1.Total'!BA15</f>
        <v>1304.8866090249458</v>
      </c>
      <c r="BB5" s="1598">
        <f>'1.Total'!BB15</f>
        <v>1291.5800505983038</v>
      </c>
      <c r="BC5" s="1598">
        <f>'1.Total'!BC15</f>
        <v>1247.6519993494455</v>
      </c>
      <c r="BD5" s="1598">
        <f>'1.Total'!BD15</f>
        <v>1212.2214791279052</v>
      </c>
      <c r="BE5" s="1598">
        <f>'1.Total'!BE15</f>
        <v>1150.0855210699833</v>
      </c>
      <c r="BF5" s="1592"/>
      <c r="BG5" s="1593"/>
    </row>
    <row r="6" spans="1:255" s="154" customFormat="1" ht="15.75" customHeight="1">
      <c r="R6" s="905"/>
      <c r="S6" s="1602" t="s">
        <v>120</v>
      </c>
      <c r="T6" s="1607"/>
      <c r="U6" s="159" t="s">
        <v>22</v>
      </c>
      <c r="W6" s="905"/>
      <c r="X6" s="1602" t="s">
        <v>467</v>
      </c>
      <c r="Y6" s="1604"/>
      <c r="Z6" s="159" t="s">
        <v>22</v>
      </c>
      <c r="AA6" s="1598">
        <f>'1.Total'!AA5</f>
        <v>1163.6778559924051</v>
      </c>
      <c r="AB6" s="1598">
        <f>'1.Total'!AB5</f>
        <v>1175.149561746571</v>
      </c>
      <c r="AC6" s="1598">
        <f>'1.Total'!AC5</f>
        <v>1184.6017345757909</v>
      </c>
      <c r="AD6" s="1598">
        <f>'1.Total'!AD5</f>
        <v>1177.3635681757221</v>
      </c>
      <c r="AE6" s="1598">
        <f>'1.Total'!AE5</f>
        <v>1232.3793700771109</v>
      </c>
      <c r="AF6" s="1598">
        <f>'1.Total'!AF5</f>
        <v>1244.6769109409731</v>
      </c>
      <c r="AG6" s="1598">
        <f>'1.Total'!AG5</f>
        <v>1257.2444695299946</v>
      </c>
      <c r="AH6" s="1598">
        <f>'1.Total'!AH5</f>
        <v>1249.7708377106912</v>
      </c>
      <c r="AI6" s="1598">
        <f>'1.Total'!AI5</f>
        <v>1209.4933694864314</v>
      </c>
      <c r="AJ6" s="1598">
        <f>'1.Total'!AJ5</f>
        <v>1246.0740800484537</v>
      </c>
      <c r="AK6" s="1598">
        <f>'1.Total'!AK5</f>
        <v>1268.9004427541749</v>
      </c>
      <c r="AL6" s="1598">
        <f>'1.Total'!AL5</f>
        <v>1253.8458755900037</v>
      </c>
      <c r="AM6" s="1598">
        <f>'1.Total'!AM5</f>
        <v>1282.9616075343329</v>
      </c>
      <c r="AN6" s="1598">
        <f>'1.Total'!AN5</f>
        <v>1291.1412392001737</v>
      </c>
      <c r="AO6" s="1598">
        <f>'1.Total'!AO5</f>
        <v>1286.4358560688645</v>
      </c>
      <c r="AP6" s="1598">
        <f>'1.Total'!AP5</f>
        <v>1293.8556981296438</v>
      </c>
      <c r="AQ6" s="1598">
        <f>'1.Total'!AQ5</f>
        <v>1270.8129331991793</v>
      </c>
      <c r="AR6" s="1598">
        <f>'1.Total'!AR5</f>
        <v>1306.3961570689671</v>
      </c>
      <c r="AS6" s="1598">
        <f>'1.Total'!AS5</f>
        <v>1235.2336931622849</v>
      </c>
      <c r="AT6" s="1598">
        <f>'1.Total'!AT5</f>
        <v>1165.9115288779981</v>
      </c>
      <c r="AU6" s="1598">
        <f>'1.Total'!AU5</f>
        <v>1217.5229690935673</v>
      </c>
      <c r="AV6" s="1598">
        <f>'1.Total'!AV5</f>
        <v>1267.4109939688776</v>
      </c>
      <c r="AW6" s="1598">
        <f>'1.Total'!AW5</f>
        <v>1308.4807574011593</v>
      </c>
      <c r="AX6" s="1598">
        <f>'1.Total'!AX5</f>
        <v>1317.8739725360915</v>
      </c>
      <c r="AY6" s="1598">
        <f>'1.Total'!AY5</f>
        <v>1266.6453756848675</v>
      </c>
      <c r="AZ6" s="1598">
        <f>'1.Total'!AZ5</f>
        <v>1225.8185381788257</v>
      </c>
      <c r="BA6" s="1598">
        <f>'1.Total'!BA5</f>
        <v>1206.0609825969566</v>
      </c>
      <c r="BB6" s="1598">
        <f>'1.Total'!BB5</f>
        <v>1190.5048822836584</v>
      </c>
      <c r="BC6" s="1598">
        <f>'1.Total'!BC5</f>
        <v>1145.5218235702539</v>
      </c>
      <c r="BD6" s="1598">
        <f>'1.Total'!BD5</f>
        <v>1108.0773451770344</v>
      </c>
      <c r="BE6" s="1598">
        <f>'1.Total'!BE5</f>
        <v>1044.1874568767598</v>
      </c>
      <c r="BF6" s="1592"/>
      <c r="BG6" s="1593"/>
    </row>
    <row r="7" spans="1:255" s="154" customFormat="1" ht="15.75" customHeight="1">
      <c r="R7" s="1599"/>
      <c r="S7" s="907"/>
      <c r="T7" s="1596" t="s">
        <v>121</v>
      </c>
      <c r="U7" s="159" t="s">
        <v>22</v>
      </c>
      <c r="W7" s="905"/>
      <c r="X7" s="905"/>
      <c r="Y7" s="1601" t="s">
        <v>466</v>
      </c>
      <c r="Z7" s="159" t="s">
        <v>22</v>
      </c>
      <c r="AA7" s="1598">
        <f>'2.CO2-Sector'!AA5/1000</f>
        <v>1067.5618983855411</v>
      </c>
      <c r="AB7" s="1598">
        <f>'2.CO2-Sector'!AB5/1000</f>
        <v>1077.8112664300413</v>
      </c>
      <c r="AC7" s="1598">
        <f>'2.CO2-Sector'!AC5/1000</f>
        <v>1085.822118839797</v>
      </c>
      <c r="AD7" s="1598">
        <f>'2.CO2-Sector'!AD5/1000</f>
        <v>1081.0016257430209</v>
      </c>
      <c r="AE7" s="1598">
        <f>'2.CO2-Sector'!AE5/1000</f>
        <v>1130.9039129167625</v>
      </c>
      <c r="AF7" s="1598">
        <f>'2.CO2-Sector'!AF5/1000</f>
        <v>1142.1411813057227</v>
      </c>
      <c r="AG7" s="1598">
        <f>'2.CO2-Sector'!AG5/1000</f>
        <v>1153.5496329822022</v>
      </c>
      <c r="AH7" s="1598">
        <f>'2.CO2-Sector'!AH5/1000</f>
        <v>1147.0967505250376</v>
      </c>
      <c r="AI7" s="1598">
        <f>'2.CO2-Sector'!AI5/1000</f>
        <v>1113.1577684669046</v>
      </c>
      <c r="AJ7" s="1598">
        <f>'2.CO2-Sector'!AJ5/1000</f>
        <v>1149.4786834938734</v>
      </c>
      <c r="AK7" s="1598">
        <f>'2.CO2-Sector'!AK5/1000</f>
        <v>1170.3001609849173</v>
      </c>
      <c r="AL7" s="1598">
        <f>'2.CO2-Sector'!AL5/1000</f>
        <v>1157.3601408356458</v>
      </c>
      <c r="AM7" s="1598">
        <f>'2.CO2-Sector'!AM5/1000</f>
        <v>1188.9908054189971</v>
      </c>
      <c r="AN7" s="1598">
        <f>'2.CO2-Sector'!AN5/1000</f>
        <v>1197.2982133972207</v>
      </c>
      <c r="AO7" s="1598">
        <f>'2.CO2-Sector'!AO5/1000</f>
        <v>1193.4424110291955</v>
      </c>
      <c r="AP7" s="1598">
        <f>'2.CO2-Sector'!AP5/1000</f>
        <v>1200.5211122516496</v>
      </c>
      <c r="AQ7" s="1598">
        <f>'2.CO2-Sector'!AQ5/1000</f>
        <v>1178.7163480245581</v>
      </c>
      <c r="AR7" s="1598">
        <f>'2.CO2-Sector'!AR5/1000</f>
        <v>1214.4893158623697</v>
      </c>
      <c r="AS7" s="1598">
        <f>'2.CO2-Sector'!AS5/1000</f>
        <v>1146.9221417937933</v>
      </c>
      <c r="AT7" s="1598">
        <f>'2.CO2-Sector'!AT5/1000</f>
        <v>1087.1315649887183</v>
      </c>
      <c r="AU7" s="1598">
        <f>'2.CO2-Sector'!AU5/1000</f>
        <v>1137.0296587623225</v>
      </c>
      <c r="AV7" s="1598">
        <f>'2.CO2-Sector'!AV5/1000</f>
        <v>1187.9850714465933</v>
      </c>
      <c r="AW7" s="1598">
        <f>'2.CO2-Sector'!AW5/1000</f>
        <v>1227.315453541572</v>
      </c>
      <c r="AX7" s="1598">
        <f>'2.CO2-Sector'!AX5/1000</f>
        <v>1235.3936393310541</v>
      </c>
      <c r="AY7" s="1598">
        <f>'2.CO2-Sector'!AY5/1000</f>
        <v>1185.6230555570353</v>
      </c>
      <c r="AZ7" s="1598">
        <f>'2.CO2-Sector'!AZ5/1000</f>
        <v>1145.9126025612925</v>
      </c>
      <c r="BA7" s="1598">
        <f>'2.CO2-Sector'!BA5/1000</f>
        <v>1126.4734645511905</v>
      </c>
      <c r="BB7" s="1598">
        <f>'2.CO2-Sector'!BB5/1000</f>
        <v>1110.0697856710565</v>
      </c>
      <c r="BC7" s="1598">
        <f>'2.CO2-Sector'!BC5/1000</f>
        <v>1065.1423336585094</v>
      </c>
      <c r="BD7" s="1598">
        <f>'2.CO2-Sector'!BD5/1000</f>
        <v>1028.6048376492499</v>
      </c>
      <c r="BE7" s="1598">
        <f>'2.CO2-Sector'!BE5/1000</f>
        <v>967.40307048490035</v>
      </c>
      <c r="BF7" s="1592"/>
      <c r="BG7" s="1593"/>
    </row>
    <row r="8" spans="1:255" s="154" customFormat="1" ht="15.75" customHeight="1">
      <c r="A8" s="201"/>
      <c r="R8" s="1602" t="s">
        <v>1023</v>
      </c>
      <c r="S8" s="1606"/>
      <c r="T8" s="1607"/>
      <c r="U8" s="159" t="s">
        <v>1038</v>
      </c>
      <c r="W8" s="1602" t="s">
        <v>1025</v>
      </c>
      <c r="X8" s="1603"/>
      <c r="Y8" s="1604"/>
      <c r="Z8" s="159" t="s">
        <v>1026</v>
      </c>
      <c r="AA8" s="1600">
        <f>AA5*10^6/AA11/10^3</f>
        <v>10.318252026321305</v>
      </c>
      <c r="AB8" s="1600">
        <f t="shared" ref="AB8:BE8" si="2">AB5*10^6/AB11/10^3</f>
        <v>10.39260515476432</v>
      </c>
      <c r="AC8" s="1600">
        <f t="shared" si="2"/>
        <v>10.446670677075867</v>
      </c>
      <c r="AD8" s="1600">
        <f t="shared" si="2"/>
        <v>10.380328148394746</v>
      </c>
      <c r="AE8" s="1600">
        <f t="shared" si="2"/>
        <v>10.841470129884751</v>
      </c>
      <c r="AF8" s="1600">
        <f t="shared" si="2"/>
        <v>10.985764216418254</v>
      </c>
      <c r="AG8" s="1600">
        <f t="shared" si="2"/>
        <v>11.064520063413424</v>
      </c>
      <c r="AH8" s="1600">
        <f t="shared" si="2"/>
        <v>10.974658228903607</v>
      </c>
      <c r="AI8" s="1600">
        <f t="shared" si="2"/>
        <v>10.561161432146919</v>
      </c>
      <c r="AJ8" s="1600">
        <f t="shared" si="2"/>
        <v>10.729609191539382</v>
      </c>
      <c r="AK8" s="1600">
        <f t="shared" si="2"/>
        <v>10.864064156663611</v>
      </c>
      <c r="AL8" s="1600">
        <f t="shared" si="2"/>
        <v>10.625667976930119</v>
      </c>
      <c r="AM8" s="1600">
        <f t="shared" si="2"/>
        <v>10.79679954205954</v>
      </c>
      <c r="AN8" s="1600">
        <f t="shared" si="2"/>
        <v>10.830613830460145</v>
      </c>
      <c r="AO8" s="1600">
        <f t="shared" si="2"/>
        <v>10.755007434821884</v>
      </c>
      <c r="AP8" s="1600">
        <f t="shared" si="2"/>
        <v>10.816502455067074</v>
      </c>
      <c r="AQ8" s="1600">
        <f t="shared" si="2"/>
        <v>10.638325458684719</v>
      </c>
      <c r="AR8" s="1600">
        <f t="shared" si="2"/>
        <v>10.90185468229889</v>
      </c>
      <c r="AS8" s="1600">
        <f t="shared" si="2"/>
        <v>10.327135999123275</v>
      </c>
      <c r="AT8" s="1600">
        <f t="shared" si="2"/>
        <v>9.7664824286041316</v>
      </c>
      <c r="AU8" s="1600">
        <f t="shared" si="2"/>
        <v>10.181928214943733</v>
      </c>
      <c r="AV8" s="1600">
        <f t="shared" si="2"/>
        <v>10.596152480900168</v>
      </c>
      <c r="AW8" s="1600">
        <f t="shared" si="2"/>
        <v>10.950871003021842</v>
      </c>
      <c r="AX8" s="1600">
        <f t="shared" si="2"/>
        <v>11.059363069356667</v>
      </c>
      <c r="AY8" s="1600">
        <f t="shared" si="2"/>
        <v>10.690131700422096</v>
      </c>
      <c r="AZ8" s="1600">
        <f t="shared" si="2"/>
        <v>10.398730633559877</v>
      </c>
      <c r="BA8" s="1600">
        <f t="shared" si="2"/>
        <v>10.280139545246406</v>
      </c>
      <c r="BB8" s="1600">
        <f t="shared" si="2"/>
        <v>10.193502359500011</v>
      </c>
      <c r="BC8" s="1600">
        <f t="shared" si="2"/>
        <v>9.8672937468786035</v>
      </c>
      <c r="BD8" s="1600">
        <f t="shared" si="2"/>
        <v>9.6080748432458325</v>
      </c>
      <c r="BE8" s="1600">
        <f t="shared" si="2"/>
        <v>9.1170914533788583</v>
      </c>
      <c r="BF8" s="1594"/>
      <c r="BG8" s="1595"/>
    </row>
    <row r="9" spans="1:255" s="1" customFormat="1" ht="15.75" customHeight="1">
      <c r="A9" s="154"/>
      <c r="R9" s="495"/>
      <c r="S9" s="1605" t="s">
        <v>122</v>
      </c>
      <c r="T9" s="1608"/>
      <c r="U9" s="159" t="s">
        <v>1039</v>
      </c>
      <c r="W9" s="495"/>
      <c r="X9" s="1605" t="s">
        <v>468</v>
      </c>
      <c r="Y9" s="1597"/>
      <c r="Z9" s="896" t="s">
        <v>124</v>
      </c>
      <c r="AA9" s="150">
        <f t="shared" ref="AA9:BE9" si="3">AA6*10^6/AA11/10^3</f>
        <v>9.4140315667085055</v>
      </c>
      <c r="AB9" s="150">
        <f t="shared" si="3"/>
        <v>9.4692996973962416</v>
      </c>
      <c r="AC9" s="150">
        <f t="shared" si="3"/>
        <v>9.509755670248067</v>
      </c>
      <c r="AD9" s="150">
        <f t="shared" si="3"/>
        <v>9.423582642396406</v>
      </c>
      <c r="AE9" s="150">
        <f t="shared" si="3"/>
        <v>9.8381780232076874</v>
      </c>
      <c r="AF9" s="150">
        <f t="shared" si="3"/>
        <v>9.9122155844626345</v>
      </c>
      <c r="AG9" s="150">
        <f t="shared" si="3"/>
        <v>9.9893092232577292</v>
      </c>
      <c r="AH9" s="150">
        <f t="shared" si="3"/>
        <v>9.9064723932139422</v>
      </c>
      <c r="AI9" s="150">
        <f t="shared" si="3"/>
        <v>9.563329191334299</v>
      </c>
      <c r="AJ9" s="150">
        <f t="shared" si="3"/>
        <v>9.8374010598534234</v>
      </c>
      <c r="AK9" s="150">
        <f t="shared" si="3"/>
        <v>9.9971671899703356</v>
      </c>
      <c r="AL9" s="150">
        <f t="shared" si="3"/>
        <v>9.8482977441170299</v>
      </c>
      <c r="AM9" s="150">
        <f t="shared" si="3"/>
        <v>10.06354899780629</v>
      </c>
      <c r="AN9" s="150">
        <f t="shared" si="3"/>
        <v>10.111213049948891</v>
      </c>
      <c r="AO9" s="150">
        <f t="shared" si="3"/>
        <v>10.067032296468847</v>
      </c>
      <c r="AP9" s="150">
        <f t="shared" si="3"/>
        <v>10.126602107958515</v>
      </c>
      <c r="AQ9" s="150">
        <f t="shared" si="3"/>
        <v>9.9359108466640542</v>
      </c>
      <c r="AR9" s="150">
        <f t="shared" si="3"/>
        <v>10.203589364218344</v>
      </c>
      <c r="AS9" s="150">
        <f t="shared" si="3"/>
        <v>9.6439343958830523</v>
      </c>
      <c r="AT9" s="150">
        <f t="shared" si="3"/>
        <v>9.1064072175549722</v>
      </c>
      <c r="AU9" s="150">
        <f t="shared" si="3"/>
        <v>9.5076381799115097</v>
      </c>
      <c r="AV9" s="150">
        <f t="shared" si="3"/>
        <v>9.9144881947926837</v>
      </c>
      <c r="AW9" s="150">
        <f t="shared" si="3"/>
        <v>10.255141543146634</v>
      </c>
      <c r="AX9" s="150">
        <f t="shared" si="3"/>
        <v>10.343252162088419</v>
      </c>
      <c r="AY9" s="150">
        <f t="shared" si="3"/>
        <v>9.9549964431368334</v>
      </c>
      <c r="AZ9" s="150">
        <f t="shared" si="3"/>
        <v>9.6449191363405777</v>
      </c>
      <c r="BA9" s="150">
        <f t="shared" si="3"/>
        <v>9.5015728688014214</v>
      </c>
      <c r="BB9" s="150">
        <f t="shared" si="3"/>
        <v>9.3957895377318792</v>
      </c>
      <c r="BC9" s="150">
        <f t="shared" si="3"/>
        <v>9.0595777769133452</v>
      </c>
      <c r="BD9" s="150">
        <f t="shared" si="3"/>
        <v>8.7826278018315431</v>
      </c>
      <c r="BE9" s="150">
        <f t="shared" si="3"/>
        <v>8.2776040254463972</v>
      </c>
      <c r="BF9" s="1351"/>
      <c r="BG9" s="59"/>
    </row>
    <row r="10" spans="1:255" s="1" customFormat="1" ht="15.75" customHeight="1">
      <c r="A10" s="201"/>
      <c r="R10" s="42"/>
      <c r="S10" s="462"/>
      <c r="T10" s="460" t="s">
        <v>123</v>
      </c>
      <c r="U10" s="159" t="s">
        <v>1039</v>
      </c>
      <c r="W10" s="462"/>
      <c r="X10" s="462"/>
      <c r="Y10" s="460" t="s">
        <v>469</v>
      </c>
      <c r="Z10" s="896" t="s">
        <v>124</v>
      </c>
      <c r="AA10" s="150">
        <f t="shared" ref="AA10:BE10" si="4">AA7*10^6/AA11/10^3</f>
        <v>8.6364635702772503</v>
      </c>
      <c r="AB10" s="150">
        <f t="shared" si="4"/>
        <v>8.6849523084426483</v>
      </c>
      <c r="AC10" s="150">
        <f t="shared" si="4"/>
        <v>8.7167718484012386</v>
      </c>
      <c r="AD10" s="150">
        <f t="shared" si="4"/>
        <v>8.6523045490004709</v>
      </c>
      <c r="AE10" s="150">
        <f t="shared" si="4"/>
        <v>9.0280917488265864</v>
      </c>
      <c r="AF10" s="150">
        <f t="shared" si="4"/>
        <v>9.095653271527615</v>
      </c>
      <c r="AG10" s="150">
        <f t="shared" si="4"/>
        <v>9.1654123501871325</v>
      </c>
      <c r="AH10" s="150">
        <f t="shared" si="4"/>
        <v>9.0926127803057906</v>
      </c>
      <c r="AI10" s="150">
        <f t="shared" si="4"/>
        <v>8.8016143372992008</v>
      </c>
      <c r="AJ10" s="150">
        <f t="shared" si="4"/>
        <v>9.0748078307204985</v>
      </c>
      <c r="AK10" s="150">
        <f t="shared" si="4"/>
        <v>9.2203343758167531</v>
      </c>
      <c r="AL10" s="150">
        <f t="shared" si="4"/>
        <v>9.090453209617376</v>
      </c>
      <c r="AM10" s="150">
        <f t="shared" si="4"/>
        <v>9.3264421616412552</v>
      </c>
      <c r="AN10" s="150">
        <f t="shared" si="4"/>
        <v>9.376307527348354</v>
      </c>
      <c r="AO10" s="150">
        <f t="shared" si="4"/>
        <v>9.3393100317653239</v>
      </c>
      <c r="AP10" s="150">
        <f t="shared" si="4"/>
        <v>9.396101623658895</v>
      </c>
      <c r="AQ10" s="150">
        <f t="shared" si="4"/>
        <v>9.2158493524253764</v>
      </c>
      <c r="AR10" s="150">
        <f t="shared" si="4"/>
        <v>9.4857522346767613</v>
      </c>
      <c r="AS10" s="150">
        <f t="shared" si="4"/>
        <v>8.954452873066062</v>
      </c>
      <c r="AT10" s="150">
        <f t="shared" si="4"/>
        <v>8.4910925783297788</v>
      </c>
      <c r="AU10" s="150">
        <f t="shared" si="4"/>
        <v>8.8790658326460044</v>
      </c>
      <c r="AV10" s="150">
        <f t="shared" si="4"/>
        <v>9.293168532145792</v>
      </c>
      <c r="AW10" s="150">
        <f t="shared" si="4"/>
        <v>9.61901321281813</v>
      </c>
      <c r="AX10" s="150">
        <f t="shared" si="4"/>
        <v>9.6959103809080389</v>
      </c>
      <c r="AY10" s="150">
        <f t="shared" si="4"/>
        <v>9.3182144959788484</v>
      </c>
      <c r="AZ10" s="150">
        <f t="shared" si="4"/>
        <v>9.0162075746034382</v>
      </c>
      <c r="BA10" s="150">
        <f t="shared" si="4"/>
        <v>8.8745675904028207</v>
      </c>
      <c r="BB10" s="150">
        <f t="shared" si="4"/>
        <v>8.7609737965570638</v>
      </c>
      <c r="BC10" s="150">
        <f t="shared" si="4"/>
        <v>8.4238812536865133</v>
      </c>
      <c r="BD10" s="150">
        <f t="shared" si="4"/>
        <v>8.1527282220479016</v>
      </c>
      <c r="BE10" s="150">
        <f t="shared" si="4"/>
        <v>7.6689099239200438</v>
      </c>
      <c r="BF10" s="1351"/>
      <c r="BG10" s="59"/>
    </row>
    <row r="11" spans="1:255" s="871" customFormat="1" ht="15.75">
      <c r="A11" s="872"/>
      <c r="R11" s="941" t="s">
        <v>1040</v>
      </c>
      <c r="S11" s="1614"/>
      <c r="T11" s="1597"/>
      <c r="U11" s="869" t="s">
        <v>125</v>
      </c>
      <c r="W11" s="2001" t="s">
        <v>861</v>
      </c>
      <c r="X11" s="2002"/>
      <c r="Y11" s="2003"/>
      <c r="Z11" s="900" t="s">
        <v>429</v>
      </c>
      <c r="AA11" s="870">
        <v>123611</v>
      </c>
      <c r="AB11" s="870">
        <v>124101</v>
      </c>
      <c r="AC11" s="870">
        <v>124567</v>
      </c>
      <c r="AD11" s="870">
        <v>124938</v>
      </c>
      <c r="AE11" s="870">
        <v>125265</v>
      </c>
      <c r="AF11" s="870">
        <v>125570</v>
      </c>
      <c r="AG11" s="870">
        <v>125859</v>
      </c>
      <c r="AH11" s="870">
        <v>126157</v>
      </c>
      <c r="AI11" s="870">
        <v>126472</v>
      </c>
      <c r="AJ11" s="870">
        <v>126667</v>
      </c>
      <c r="AK11" s="870">
        <v>126926</v>
      </c>
      <c r="AL11" s="870">
        <v>127316</v>
      </c>
      <c r="AM11" s="870">
        <v>127486</v>
      </c>
      <c r="AN11" s="870">
        <v>127694</v>
      </c>
      <c r="AO11" s="870">
        <v>127787</v>
      </c>
      <c r="AP11" s="870">
        <v>127768</v>
      </c>
      <c r="AQ11" s="870">
        <v>127901</v>
      </c>
      <c r="AR11" s="870">
        <v>128033</v>
      </c>
      <c r="AS11" s="870">
        <v>128084</v>
      </c>
      <c r="AT11" s="870">
        <v>128032</v>
      </c>
      <c r="AU11" s="870">
        <v>128057.35199999998</v>
      </c>
      <c r="AV11" s="870">
        <v>127834.23300000001</v>
      </c>
      <c r="AW11" s="870">
        <v>127592.65700000001</v>
      </c>
      <c r="AX11" s="870">
        <v>127413.88800000001</v>
      </c>
      <c r="AY11" s="870">
        <v>127237.15</v>
      </c>
      <c r="AZ11" s="870">
        <v>127094.745</v>
      </c>
      <c r="BA11" s="870">
        <v>126932.772</v>
      </c>
      <c r="BB11" s="870">
        <v>126706.20999999999</v>
      </c>
      <c r="BC11" s="870">
        <v>126443.18</v>
      </c>
      <c r="BD11" s="870">
        <v>126166.94799999999</v>
      </c>
      <c r="BE11" s="870">
        <v>126146.099</v>
      </c>
      <c r="BF11" s="1352"/>
      <c r="BG11" s="60"/>
    </row>
    <row r="12" spans="1:255" s="871" customFormat="1" ht="54.75" customHeight="1">
      <c r="A12" s="872"/>
      <c r="R12" s="2008" t="s">
        <v>1051</v>
      </c>
      <c r="S12" s="2004"/>
      <c r="T12" s="2004"/>
      <c r="U12" s="2004"/>
      <c r="V12" s="1622"/>
      <c r="W12" s="2004" t="s">
        <v>1052</v>
      </c>
      <c r="X12" s="2004"/>
      <c r="Y12" s="2004"/>
      <c r="Z12" s="2004"/>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60"/>
      <c r="BG12" s="60"/>
    </row>
    <row r="13" spans="1:255" s="871" customFormat="1">
      <c r="A13" s="872"/>
      <c r="U13" s="470"/>
      <c r="V13" s="1346"/>
      <c r="W13" s="284"/>
      <c r="X13" s="470"/>
      <c r="Y13" s="1347"/>
      <c r="Z13" s="1348"/>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60"/>
      <c r="BG13" s="60"/>
    </row>
    <row r="14" spans="1:255" s="871" customFormat="1">
      <c r="A14" s="872"/>
      <c r="U14" s="470"/>
      <c r="V14" s="1346"/>
      <c r="W14" s="284"/>
      <c r="X14" s="470"/>
      <c r="Y14" s="1347"/>
      <c r="Z14" s="1348"/>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60"/>
      <c r="BG14" s="60"/>
    </row>
    <row r="15" spans="1:255" s="1" customFormat="1">
      <c r="A15" s="154"/>
      <c r="V15" s="183"/>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row>
    <row r="16" spans="1:255" s="1" customFormat="1">
      <c r="A16" s="154"/>
      <c r="R16" s="580" t="s">
        <v>76</v>
      </c>
      <c r="S16" s="183"/>
      <c r="W16" s="1" t="s">
        <v>461</v>
      </c>
    </row>
    <row r="17" spans="1:58" s="1" customFormat="1">
      <c r="A17" s="154"/>
      <c r="R17" s="756"/>
      <c r="S17" s="757"/>
      <c r="T17" s="757"/>
      <c r="U17" s="37"/>
      <c r="W17" s="756"/>
      <c r="X17" s="757"/>
      <c r="Y17" s="757"/>
      <c r="Z17" s="37"/>
      <c r="AA17" s="10">
        <v>1990</v>
      </c>
      <c r="AB17" s="10">
        <f t="shared" ref="AB17:BE17" si="5">AA17+1</f>
        <v>1991</v>
      </c>
      <c r="AC17" s="10">
        <f t="shared" si="5"/>
        <v>1992</v>
      </c>
      <c r="AD17" s="10">
        <f t="shared" si="5"/>
        <v>1993</v>
      </c>
      <c r="AE17" s="10">
        <f t="shared" si="5"/>
        <v>1994</v>
      </c>
      <c r="AF17" s="10">
        <f t="shared" si="5"/>
        <v>1995</v>
      </c>
      <c r="AG17" s="10">
        <f t="shared" si="5"/>
        <v>1996</v>
      </c>
      <c r="AH17" s="10">
        <f t="shared" si="5"/>
        <v>1997</v>
      </c>
      <c r="AI17" s="10">
        <f t="shared" si="5"/>
        <v>1998</v>
      </c>
      <c r="AJ17" s="10">
        <f t="shared" si="5"/>
        <v>1999</v>
      </c>
      <c r="AK17" s="10">
        <f t="shared" si="5"/>
        <v>2000</v>
      </c>
      <c r="AL17" s="10">
        <f t="shared" si="5"/>
        <v>2001</v>
      </c>
      <c r="AM17" s="10">
        <f t="shared" si="5"/>
        <v>2002</v>
      </c>
      <c r="AN17" s="10">
        <f t="shared" si="5"/>
        <v>2003</v>
      </c>
      <c r="AO17" s="10">
        <f t="shared" si="5"/>
        <v>2004</v>
      </c>
      <c r="AP17" s="10">
        <f t="shared" si="5"/>
        <v>2005</v>
      </c>
      <c r="AQ17" s="10">
        <f>AP17+1</f>
        <v>2006</v>
      </c>
      <c r="AR17" s="10">
        <f>AQ17+1</f>
        <v>2007</v>
      </c>
      <c r="AS17" s="10">
        <f>AR17+1</f>
        <v>2008</v>
      </c>
      <c r="AT17" s="10">
        <f t="shared" si="5"/>
        <v>2009</v>
      </c>
      <c r="AU17" s="10">
        <f t="shared" si="5"/>
        <v>2010</v>
      </c>
      <c r="AV17" s="10">
        <f t="shared" si="5"/>
        <v>2011</v>
      </c>
      <c r="AW17" s="10">
        <f t="shared" si="5"/>
        <v>2012</v>
      </c>
      <c r="AX17" s="10">
        <f t="shared" si="5"/>
        <v>2013</v>
      </c>
      <c r="AY17" s="10">
        <f t="shared" si="5"/>
        <v>2014</v>
      </c>
      <c r="AZ17" s="10">
        <f t="shared" si="5"/>
        <v>2015</v>
      </c>
      <c r="BA17" s="10">
        <f t="shared" si="5"/>
        <v>2016</v>
      </c>
      <c r="BB17" s="10">
        <f t="shared" si="5"/>
        <v>2017</v>
      </c>
      <c r="BC17" s="10">
        <f t="shared" si="5"/>
        <v>2018</v>
      </c>
      <c r="BD17" s="10">
        <f t="shared" si="5"/>
        <v>2019</v>
      </c>
      <c r="BE17" s="10">
        <f t="shared" si="5"/>
        <v>2020</v>
      </c>
    </row>
    <row r="18" spans="1:58" s="154" customFormat="1" ht="15.75" customHeight="1">
      <c r="R18" s="1602" t="s">
        <v>1036</v>
      </c>
      <c r="S18" s="1611"/>
      <c r="T18" s="201"/>
      <c r="U18" s="1613"/>
      <c r="W18" s="1602" t="s">
        <v>965</v>
      </c>
      <c r="X18" s="1611"/>
      <c r="Y18" s="1616"/>
      <c r="AA18" s="188"/>
      <c r="AB18" s="234">
        <f t="shared" ref="AB18:BE18" si="6">AB5/AA5-1</f>
        <v>1.1198594402999751E-2</v>
      </c>
      <c r="AC18" s="234">
        <f t="shared" si="6"/>
        <v>8.9768476746552306E-3</v>
      </c>
      <c r="AD18" s="234">
        <f t="shared" si="6"/>
        <v>-3.3911877890251407E-3</v>
      </c>
      <c r="AE18" s="234">
        <f t="shared" si="6"/>
        <v>4.7158175977708439E-2</v>
      </c>
      <c r="AF18" s="234">
        <f t="shared" si="6"/>
        <v>1.5776702073610815E-2</v>
      </c>
      <c r="AG18" s="234">
        <f t="shared" si="6"/>
        <v>9.4869045704730759E-3</v>
      </c>
      <c r="AH18" s="234">
        <f t="shared" si="6"/>
        <v>-5.7731214690965871E-3</v>
      </c>
      <c r="AI18" s="234">
        <f t="shared" si="6"/>
        <v>-3.5274606554106747E-2</v>
      </c>
      <c r="AJ18" s="234">
        <f t="shared" si="6"/>
        <v>1.751617339904632E-2</v>
      </c>
      <c r="AK18" s="234">
        <f t="shared" si="6"/>
        <v>1.460156247123634E-2</v>
      </c>
      <c r="AL18" s="234">
        <f t="shared" si="6"/>
        <v>-1.8938322611123382E-2</v>
      </c>
      <c r="AM18" s="234">
        <f t="shared" si="6"/>
        <v>1.7462253036491848E-2</v>
      </c>
      <c r="AN18" s="234">
        <f t="shared" si="6"/>
        <v>4.7685422522616427E-3</v>
      </c>
      <c r="AO18" s="234">
        <f t="shared" si="6"/>
        <v>-6.2575848477108842E-3</v>
      </c>
      <c r="AP18" s="234">
        <f t="shared" si="6"/>
        <v>5.5682685293410028E-3</v>
      </c>
      <c r="AQ18" s="234">
        <f t="shared" si="6"/>
        <v>-1.5448897689736785E-2</v>
      </c>
      <c r="AR18" s="234">
        <f t="shared" si="6"/>
        <v>2.5829296579917616E-2</v>
      </c>
      <c r="AS18" s="234">
        <f t="shared" si="6"/>
        <v>-5.2340178997690945E-2</v>
      </c>
      <c r="AT18" s="234">
        <f t="shared" si="6"/>
        <v>-5.467329974175017E-2</v>
      </c>
      <c r="AU18" s="234">
        <f t="shared" si="6"/>
        <v>4.2744349719554986E-2</v>
      </c>
      <c r="AV18" s="234">
        <f t="shared" si="6"/>
        <v>3.8869081990091203E-2</v>
      </c>
      <c r="AW18" s="234">
        <f t="shared" si="6"/>
        <v>3.1523140730900234E-2</v>
      </c>
      <c r="AX18" s="234">
        <f t="shared" si="6"/>
        <v>8.4921907678865427E-3</v>
      </c>
      <c r="AY18" s="234">
        <f t="shared" si="6"/>
        <v>-3.4727120581008686E-2</v>
      </c>
      <c r="AZ18" s="234">
        <f t="shared" si="6"/>
        <v>-2.8347585535728359E-2</v>
      </c>
      <c r="BA18" s="234">
        <f t="shared" si="6"/>
        <v>-1.2664274362902295E-2</v>
      </c>
      <c r="BB18" s="234">
        <f t="shared" si="6"/>
        <v>-1.0197482551058568E-2</v>
      </c>
      <c r="BC18" s="234">
        <f t="shared" si="6"/>
        <v>-3.4011094572503953E-2</v>
      </c>
      <c r="BD18" s="234">
        <f t="shared" si="6"/>
        <v>-2.8397758541656271E-2</v>
      </c>
      <c r="BE18" s="234">
        <f t="shared" si="6"/>
        <v>-5.1257925327823473E-2</v>
      </c>
      <c r="BF18" s="1610"/>
    </row>
    <row r="19" spans="1:58" s="1" customFormat="1" ht="15.75" customHeight="1">
      <c r="A19" s="154"/>
      <c r="R19" s="495"/>
      <c r="S19" s="1605" t="s">
        <v>120</v>
      </c>
      <c r="T19" s="1612"/>
      <c r="U19" s="1608"/>
      <c r="W19" s="495"/>
      <c r="X19" s="1605" t="s">
        <v>467</v>
      </c>
      <c r="Y19" s="1617"/>
      <c r="Z19" s="1608"/>
      <c r="AA19" s="188"/>
      <c r="AB19" s="15">
        <f t="shared" ref="AB19:BE19" si="7">AB6/AA6-1</f>
        <v>9.8581456157234015E-3</v>
      </c>
      <c r="AC19" s="15">
        <f t="shared" si="7"/>
        <v>8.043378593590722E-3</v>
      </c>
      <c r="AD19" s="15">
        <f t="shared" si="7"/>
        <v>-6.110210874088251E-3</v>
      </c>
      <c r="AE19" s="15">
        <f t="shared" si="7"/>
        <v>4.6727963552187779E-2</v>
      </c>
      <c r="AF19" s="15">
        <f t="shared" si="7"/>
        <v>9.9786974388356153E-3</v>
      </c>
      <c r="AG19" s="15">
        <f t="shared" si="7"/>
        <v>1.0097044846377301E-2</v>
      </c>
      <c r="AH19" s="15">
        <f t="shared" si="7"/>
        <v>-5.9444539231875426E-3</v>
      </c>
      <c r="AI19" s="15">
        <f t="shared" si="7"/>
        <v>-3.2227882911749939E-2</v>
      </c>
      <c r="AJ19" s="15">
        <f t="shared" si="7"/>
        <v>3.0244655725194081E-2</v>
      </c>
      <c r="AK19" s="15">
        <f t="shared" si="7"/>
        <v>1.8318624126130389E-2</v>
      </c>
      <c r="AL19" s="15">
        <f t="shared" si="7"/>
        <v>-1.1864261889210859E-2</v>
      </c>
      <c r="AM19" s="15">
        <f t="shared" si="7"/>
        <v>2.3221141059804218E-2</v>
      </c>
      <c r="AN19" s="15">
        <f t="shared" si="7"/>
        <v>6.375585690019836E-3</v>
      </c>
      <c r="AO19" s="15">
        <f t="shared" si="7"/>
        <v>-3.6443597249081749E-3</v>
      </c>
      <c r="AP19" s="15">
        <f t="shared" si="7"/>
        <v>5.767751284120104E-3</v>
      </c>
      <c r="AQ19" s="15">
        <f t="shared" si="7"/>
        <v>-1.7809377787472269E-2</v>
      </c>
      <c r="AR19" s="15">
        <f t="shared" si="7"/>
        <v>2.8000363342391976E-2</v>
      </c>
      <c r="AS19" s="15">
        <f t="shared" si="7"/>
        <v>-5.4472346325897369E-2</v>
      </c>
      <c r="AT19" s="15">
        <f t="shared" si="7"/>
        <v>-5.612068766260514E-2</v>
      </c>
      <c r="AU19" s="15">
        <f t="shared" si="7"/>
        <v>4.4267029647812928E-2</v>
      </c>
      <c r="AV19" s="15">
        <f t="shared" si="7"/>
        <v>4.0975017426120086E-2</v>
      </c>
      <c r="AW19" s="15">
        <f t="shared" si="7"/>
        <v>3.2404455719349912E-2</v>
      </c>
      <c r="AX19" s="15">
        <f t="shared" si="7"/>
        <v>7.1787185877985049E-3</v>
      </c>
      <c r="AY19" s="15">
        <f t="shared" si="7"/>
        <v>-3.8872151600839788E-2</v>
      </c>
      <c r="AZ19" s="15">
        <f t="shared" si="7"/>
        <v>-3.2232255601901905E-2</v>
      </c>
      <c r="BA19" s="15">
        <f t="shared" si="7"/>
        <v>-1.6117846945945646E-2</v>
      </c>
      <c r="BB19" s="15">
        <f t="shared" si="7"/>
        <v>-1.2898270102231435E-2</v>
      </c>
      <c r="BC19" s="15">
        <f t="shared" si="7"/>
        <v>-3.7784858661912279E-2</v>
      </c>
      <c r="BD19" s="15">
        <f t="shared" si="7"/>
        <v>-3.268770408626176E-2</v>
      </c>
      <c r="BE19" s="15">
        <f t="shared" si="7"/>
        <v>-5.7658329157579735E-2</v>
      </c>
      <c r="BF19" s="179"/>
    </row>
    <row r="20" spans="1:58" s="1" customFormat="1" ht="15.75" customHeight="1">
      <c r="A20" s="154"/>
      <c r="R20" s="39"/>
      <c r="S20" s="462"/>
      <c r="T20" s="1605" t="s">
        <v>121</v>
      </c>
      <c r="U20" s="1608"/>
      <c r="W20" s="39"/>
      <c r="X20" s="495"/>
      <c r="Y20" s="1605" t="s">
        <v>466</v>
      </c>
      <c r="Z20" s="1608"/>
      <c r="AA20" s="188"/>
      <c r="AB20" s="15">
        <f t="shared" ref="AB20:BE20" si="8">AB7/AA7-1</f>
        <v>9.6007248478988672E-3</v>
      </c>
      <c r="AC20" s="15">
        <f t="shared" si="8"/>
        <v>7.4325187157204819E-3</v>
      </c>
      <c r="AD20" s="15">
        <f t="shared" si="8"/>
        <v>-4.4394869225234945E-3</v>
      </c>
      <c r="AE20" s="15">
        <f t="shared" si="8"/>
        <v>4.6163008440844422E-2</v>
      </c>
      <c r="AF20" s="15">
        <f t="shared" si="8"/>
        <v>9.9365368362531736E-3</v>
      </c>
      <c r="AG20" s="15">
        <f t="shared" si="8"/>
        <v>9.9886527718378026E-3</v>
      </c>
      <c r="AH20" s="15">
        <f t="shared" si="8"/>
        <v>-5.593935685699436E-3</v>
      </c>
      <c r="AI20" s="15">
        <f t="shared" si="8"/>
        <v>-2.9586852235959027E-2</v>
      </c>
      <c r="AJ20" s="15">
        <f t="shared" si="8"/>
        <v>3.2628721692336438E-2</v>
      </c>
      <c r="AK20" s="15">
        <f t="shared" si="8"/>
        <v>1.8113843945114727E-2</v>
      </c>
      <c r="AL20" s="15">
        <f t="shared" si="8"/>
        <v>-1.1057009629376835E-2</v>
      </c>
      <c r="AM20" s="15">
        <f t="shared" si="8"/>
        <v>2.7330010311667596E-2</v>
      </c>
      <c r="AN20" s="15">
        <f t="shared" si="8"/>
        <v>6.9869404711637717E-3</v>
      </c>
      <c r="AO20" s="15">
        <f t="shared" si="8"/>
        <v>-3.2204193782974233E-3</v>
      </c>
      <c r="AP20" s="15">
        <f t="shared" si="8"/>
        <v>5.9313303742487555E-3</v>
      </c>
      <c r="AQ20" s="15">
        <f t="shared" si="8"/>
        <v>-1.8162749496504316E-2</v>
      </c>
      <c r="AR20" s="15">
        <f t="shared" si="8"/>
        <v>3.0349089412193608E-2</v>
      </c>
      <c r="AS20" s="15">
        <f t="shared" si="8"/>
        <v>-5.5634226819524679E-2</v>
      </c>
      <c r="AT20" s="15">
        <f t="shared" si="8"/>
        <v>-5.2131330128095899E-2</v>
      </c>
      <c r="AU20" s="15">
        <f t="shared" si="8"/>
        <v>4.589885472980626E-2</v>
      </c>
      <c r="AV20" s="15">
        <f t="shared" si="8"/>
        <v>4.4814497398191655E-2</v>
      </c>
      <c r="AW20" s="15">
        <f t="shared" si="8"/>
        <v>3.3106798258909498E-2</v>
      </c>
      <c r="AX20" s="15">
        <f t="shared" si="8"/>
        <v>6.5819963124977843E-3</v>
      </c>
      <c r="AY20" s="15">
        <f t="shared" si="8"/>
        <v>-4.0287226831578038E-2</v>
      </c>
      <c r="AZ20" s="15">
        <f t="shared" si="8"/>
        <v>-3.349332050318965E-2</v>
      </c>
      <c r="BA20" s="15">
        <f t="shared" si="8"/>
        <v>-1.6963892330577823E-2</v>
      </c>
      <c r="BB20" s="15">
        <f t="shared" si="8"/>
        <v>-1.4561975400520955E-2</v>
      </c>
      <c r="BC20" s="15">
        <f t="shared" si="8"/>
        <v>-4.0472637479622597E-2</v>
      </c>
      <c r="BD20" s="15">
        <f t="shared" si="8"/>
        <v>-3.430292351986608E-2</v>
      </c>
      <c r="BE20" s="15">
        <f t="shared" si="8"/>
        <v>-5.9499785461070487E-2</v>
      </c>
      <c r="BF20" s="179"/>
    </row>
    <row r="21" spans="1:58" s="154" customFormat="1" ht="15.75" customHeight="1">
      <c r="R21" s="1602" t="s">
        <v>1041</v>
      </c>
      <c r="S21" s="1337"/>
      <c r="T21" s="1609"/>
      <c r="U21" s="1604"/>
      <c r="W21" s="1602" t="s">
        <v>1024</v>
      </c>
      <c r="X21" s="1611"/>
      <c r="Y21" s="1616"/>
      <c r="Z21" s="1607"/>
      <c r="AA21" s="188"/>
      <c r="AB21" s="234">
        <f t="shared" ref="AB21:BE21" si="9">AB8/AA8-1</f>
        <v>7.2059810376161604E-3</v>
      </c>
      <c r="AC21" s="234">
        <f t="shared" si="9"/>
        <v>5.2023069775493092E-3</v>
      </c>
      <c r="AD21" s="234">
        <f t="shared" si="9"/>
        <v>-6.3505906074652341E-3</v>
      </c>
      <c r="AE21" s="234">
        <f t="shared" si="9"/>
        <v>4.4424605359062674E-2</v>
      </c>
      <c r="AF21" s="234">
        <f t="shared" si="9"/>
        <v>1.3309457555553461E-2</v>
      </c>
      <c r="AG21" s="234">
        <f t="shared" si="9"/>
        <v>7.1689001733232782E-3</v>
      </c>
      <c r="AH21" s="234">
        <f t="shared" si="9"/>
        <v>-8.12162063919597E-3</v>
      </c>
      <c r="AI21" s="234">
        <f t="shared" si="9"/>
        <v>-3.7677419025922365E-2</v>
      </c>
      <c r="AJ21" s="234">
        <f t="shared" si="9"/>
        <v>1.5949738149037884E-2</v>
      </c>
      <c r="AK21" s="234">
        <f t="shared" si="9"/>
        <v>1.2531208054646692E-2</v>
      </c>
      <c r="AL21" s="234">
        <f t="shared" si="9"/>
        <v>-2.1943554115268049E-2</v>
      </c>
      <c r="AM21" s="234">
        <f t="shared" si="9"/>
        <v>1.6105487720957656E-2</v>
      </c>
      <c r="AN21" s="234">
        <f t="shared" si="9"/>
        <v>3.1318807271432103E-3</v>
      </c>
      <c r="AO21" s="234">
        <f t="shared" si="9"/>
        <v>-6.9808043035958223E-3</v>
      </c>
      <c r="AP21" s="234">
        <f t="shared" si="9"/>
        <v>5.7178036015190781E-3</v>
      </c>
      <c r="AQ21" s="234">
        <f t="shared" si="9"/>
        <v>-1.6472699666322033E-2</v>
      </c>
      <c r="AR21" s="234">
        <f t="shared" si="9"/>
        <v>2.4771682783875981E-2</v>
      </c>
      <c r="AS21" s="234">
        <f t="shared" si="9"/>
        <v>-5.2717514581144931E-2</v>
      </c>
      <c r="AT21" s="234">
        <f t="shared" si="9"/>
        <v>-5.4289356755516716E-2</v>
      </c>
      <c r="AU21" s="234">
        <f t="shared" si="9"/>
        <v>4.253791366304438E-2</v>
      </c>
      <c r="AV21" s="234">
        <f t="shared" si="9"/>
        <v>4.0682300759937506E-2</v>
      </c>
      <c r="AW21" s="234">
        <f t="shared" si="9"/>
        <v>3.347616248077423E-2</v>
      </c>
      <c r="AX21" s="234">
        <f t="shared" si="9"/>
        <v>9.9071632114822172E-3</v>
      </c>
      <c r="AY21" s="234">
        <f t="shared" si="9"/>
        <v>-3.3386314077854862E-2</v>
      </c>
      <c r="AZ21" s="234">
        <f t="shared" si="9"/>
        <v>-2.7258884645051995E-2</v>
      </c>
      <c r="BA21" s="234">
        <f t="shared" si="9"/>
        <v>-1.1404381216563175E-2</v>
      </c>
      <c r="BB21" s="234">
        <f t="shared" si="9"/>
        <v>-8.4276274037988763E-3</v>
      </c>
      <c r="BC21" s="234">
        <f t="shared" si="9"/>
        <v>-3.2001622319476009E-2</v>
      </c>
      <c r="BD21" s="234">
        <f t="shared" si="9"/>
        <v>-2.6270516545103484E-2</v>
      </c>
      <c r="BE21" s="234">
        <f t="shared" si="9"/>
        <v>-5.1101120451004789E-2</v>
      </c>
      <c r="BF21" s="1610"/>
    </row>
    <row r="22" spans="1:58" s="1" customFormat="1" ht="15.75" customHeight="1">
      <c r="A22" s="154"/>
      <c r="R22" s="495"/>
      <c r="S22" s="1605" t="s">
        <v>122</v>
      </c>
      <c r="T22" s="1612"/>
      <c r="U22" s="1608"/>
      <c r="W22" s="495"/>
      <c r="X22" s="1605" t="s">
        <v>468</v>
      </c>
      <c r="Y22" s="1617"/>
      <c r="Z22" s="1608"/>
      <c r="AA22" s="188"/>
      <c r="AB22" s="15">
        <f t="shared" ref="AB22:BE22" si="10">AB9/AA9-1</f>
        <v>5.8708248741361491E-3</v>
      </c>
      <c r="AC22" s="15">
        <f t="shared" si="10"/>
        <v>4.2723299657470015E-3</v>
      </c>
      <c r="AD22" s="15">
        <f t="shared" si="10"/>
        <v>-9.0615396272755167E-3</v>
      </c>
      <c r="AE22" s="15">
        <f t="shared" si="10"/>
        <v>4.3995515988370482E-2</v>
      </c>
      <c r="AF22" s="15">
        <f t="shared" si="10"/>
        <v>7.5255358340027279E-3</v>
      </c>
      <c r="AG22" s="15">
        <f t="shared" si="10"/>
        <v>7.7776394326953824E-3</v>
      </c>
      <c r="AH22" s="15">
        <f t="shared" si="10"/>
        <v>-8.2925483827170909E-3</v>
      </c>
      <c r="AI22" s="15">
        <f t="shared" si="10"/>
        <v>-3.4638283766348588E-2</v>
      </c>
      <c r="AJ22" s="15">
        <f t="shared" si="10"/>
        <v>2.8658625363170653E-2</v>
      </c>
      <c r="AK22" s="15">
        <f t="shared" si="10"/>
        <v>1.6240684825682195E-2</v>
      </c>
      <c r="AL22" s="15">
        <f t="shared" si="10"/>
        <v>-1.4891162968911797E-2</v>
      </c>
      <c r="AM22" s="15">
        <f t="shared" si="10"/>
        <v>2.1856696383681484E-2</v>
      </c>
      <c r="AN22" s="15">
        <f t="shared" si="10"/>
        <v>4.7363064613676897E-3</v>
      </c>
      <c r="AO22" s="15">
        <f t="shared" si="10"/>
        <v>-4.3694810169455645E-3</v>
      </c>
      <c r="AP22" s="15">
        <f t="shared" si="10"/>
        <v>5.9173160207863784E-3</v>
      </c>
      <c r="AQ22" s="15">
        <f t="shared" si="10"/>
        <v>-1.8830725179238228E-2</v>
      </c>
      <c r="AR22" s="15">
        <f t="shared" si="10"/>
        <v>2.6940511210822748E-2</v>
      </c>
      <c r="AS22" s="15">
        <f t="shared" si="10"/>
        <v>-5.4848832931073566E-2</v>
      </c>
      <c r="AT22" s="15">
        <f t="shared" si="10"/>
        <v>-5.5737332530750971E-2</v>
      </c>
      <c r="AU22" s="15">
        <f t="shared" si="10"/>
        <v>4.4060292140577717E-2</v>
      </c>
      <c r="AV22" s="15">
        <f t="shared" si="10"/>
        <v>4.2791911848391484E-2</v>
      </c>
      <c r="AW22" s="15">
        <f t="shared" si="10"/>
        <v>3.4359146096201831E-2</v>
      </c>
      <c r="AX22" s="15">
        <f t="shared" si="10"/>
        <v>8.5918481545159686E-3</v>
      </c>
      <c r="AY22" s="15">
        <f t="shared" si="10"/>
        <v>-3.7537102728160909E-2</v>
      </c>
      <c r="AZ22" s="15">
        <f t="shared" si="10"/>
        <v>-3.1147907341546932E-2</v>
      </c>
      <c r="BA22" s="15">
        <f t="shared" si="10"/>
        <v>-1.4862360742771807E-2</v>
      </c>
      <c r="BB22" s="15">
        <f t="shared" si="10"/>
        <v>-1.1133244203902715E-2</v>
      </c>
      <c r="BC22" s="15">
        <f t="shared" si="10"/>
        <v>-3.578323667940464E-2</v>
      </c>
      <c r="BD22" s="15">
        <f t="shared" si="10"/>
        <v>-3.0569854567346177E-2</v>
      </c>
      <c r="BE22" s="15">
        <f t="shared" si="10"/>
        <v>-5.7502582117828993E-2</v>
      </c>
      <c r="BF22" s="179"/>
    </row>
    <row r="23" spans="1:58" s="1" customFormat="1" ht="15.75" customHeight="1">
      <c r="A23" s="154"/>
      <c r="R23" s="39"/>
      <c r="S23" s="42"/>
      <c r="T23" s="1605" t="s">
        <v>123</v>
      </c>
      <c r="U23" s="1608"/>
      <c r="W23" s="39"/>
      <c r="X23" s="462"/>
      <c r="Y23" s="1605" t="s">
        <v>469</v>
      </c>
      <c r="Z23" s="1608"/>
      <c r="AA23" s="188"/>
      <c r="AB23" s="15">
        <f t="shared" ref="AB23:BE23" si="11">AB10/AA10-1</f>
        <v>5.6144205056656293E-3</v>
      </c>
      <c r="AC23" s="15">
        <f t="shared" si="11"/>
        <v>3.6637552894398517E-3</v>
      </c>
      <c r="AD23" s="15">
        <f t="shared" si="11"/>
        <v>-7.3957768451392569E-3</v>
      </c>
      <c r="AE23" s="15">
        <f t="shared" si="11"/>
        <v>4.3432035673030889E-2</v>
      </c>
      <c r="AF23" s="15">
        <f t="shared" si="11"/>
        <v>7.4834776363243982E-3</v>
      </c>
      <c r="AG23" s="15">
        <f t="shared" si="11"/>
        <v>7.669496250245933E-3</v>
      </c>
      <c r="AH23" s="15">
        <f t="shared" si="11"/>
        <v>-7.942858117000684E-3</v>
      </c>
      <c r="AI23" s="15">
        <f t="shared" si="11"/>
        <v>-3.2003831026091834E-2</v>
      </c>
      <c r="AJ23" s="15">
        <f t="shared" si="11"/>
        <v>3.103902113315371E-2</v>
      </c>
      <c r="AK23" s="15">
        <f t="shared" si="11"/>
        <v>1.6036322510721401E-2</v>
      </c>
      <c r="AL23" s="15">
        <f t="shared" si="11"/>
        <v>-1.4086383519889667E-2</v>
      </c>
      <c r="AM23" s="15">
        <f t="shared" si="11"/>
        <v>2.5960086541583216E-2</v>
      </c>
      <c r="AN23" s="15">
        <f t="shared" si="11"/>
        <v>5.3466654103309086E-3</v>
      </c>
      <c r="AO23" s="15">
        <f t="shared" si="11"/>
        <v>-3.945849202910412E-3</v>
      </c>
      <c r="AP23" s="15">
        <f t="shared" si="11"/>
        <v>6.0809194362763108E-3</v>
      </c>
      <c r="AQ23" s="15">
        <f t="shared" si="11"/>
        <v>-1.9183729428772112E-2</v>
      </c>
      <c r="AR23" s="15">
        <f t="shared" si="11"/>
        <v>2.9286815781157882E-2</v>
      </c>
      <c r="AS23" s="15">
        <f t="shared" si="11"/>
        <v>-5.6010250791544536E-2</v>
      </c>
      <c r="AT23" s="15">
        <f t="shared" si="11"/>
        <v>-5.1746354724811372E-2</v>
      </c>
      <c r="AU23" s="15">
        <f t="shared" si="11"/>
        <v>4.5691794163966293E-2</v>
      </c>
      <c r="AV23" s="15">
        <f t="shared" si="11"/>
        <v>4.663809316259826E-2</v>
      </c>
      <c r="AW23" s="15">
        <f t="shared" si="11"/>
        <v>3.5062818407437302E-2</v>
      </c>
      <c r="AX23" s="15">
        <f t="shared" si="11"/>
        <v>7.994288643603964E-3</v>
      </c>
      <c r="AY23" s="15">
        <f t="shared" si="11"/>
        <v>-3.8954143560660515E-2</v>
      </c>
      <c r="AZ23" s="15">
        <f t="shared" si="11"/>
        <v>-3.2410385219801219E-2</v>
      </c>
      <c r="BA23" s="15">
        <f t="shared" si="11"/>
        <v>-1.5709485726524752E-2</v>
      </c>
      <c r="BB23" s="15">
        <f t="shared" si="11"/>
        <v>-1.2799924355593406E-2</v>
      </c>
      <c r="BC23" s="15">
        <f t="shared" si="11"/>
        <v>-3.8476606676192016E-2</v>
      </c>
      <c r="BD23" s="15">
        <f t="shared" si="11"/>
        <v>-3.2188610389058847E-2</v>
      </c>
      <c r="BE23" s="15">
        <f t="shared" si="11"/>
        <v>-5.9344342770980552E-2</v>
      </c>
      <c r="BF23" s="179"/>
    </row>
    <row r="24" spans="1:58" s="1" customFormat="1" ht="15.75" customHeight="1">
      <c r="A24" s="154"/>
      <c r="R24" s="941" t="s">
        <v>126</v>
      </c>
      <c r="S24" s="1619"/>
      <c r="T24" s="1614"/>
      <c r="U24" s="1597"/>
      <c r="W24" s="941" t="s">
        <v>428</v>
      </c>
      <c r="X24" s="1337"/>
      <c r="Y24" s="1615"/>
      <c r="Z24" s="1597"/>
      <c r="AA24" s="188"/>
      <c r="AB24" s="15">
        <f t="shared" ref="AB24:BE24" si="12">AB11/AA11-1</f>
        <v>3.9640485070098208E-3</v>
      </c>
      <c r="AC24" s="15">
        <f t="shared" si="12"/>
        <v>3.7550060031747989E-3</v>
      </c>
      <c r="AD24" s="15">
        <f t="shared" si="12"/>
        <v>2.9783168897059564E-3</v>
      </c>
      <c r="AE24" s="15">
        <f t="shared" si="12"/>
        <v>2.6172981798973094E-3</v>
      </c>
      <c r="AF24" s="15">
        <f t="shared" si="12"/>
        <v>2.4348381431364974E-3</v>
      </c>
      <c r="AG24" s="15">
        <f t="shared" si="12"/>
        <v>2.30150513657712E-3</v>
      </c>
      <c r="AH24" s="15">
        <f t="shared" si="12"/>
        <v>2.3677289665420265E-3</v>
      </c>
      <c r="AI24" s="15">
        <f t="shared" si="12"/>
        <v>2.4968887972922627E-3</v>
      </c>
      <c r="AJ24" s="15">
        <f t="shared" si="12"/>
        <v>1.5418432538427673E-3</v>
      </c>
      <c r="AK24" s="15">
        <f t="shared" si="12"/>
        <v>2.0447314612330736E-3</v>
      </c>
      <c r="AL24" s="15">
        <f t="shared" si="12"/>
        <v>3.0726565085168467E-3</v>
      </c>
      <c r="AM24" s="15">
        <f t="shared" si="12"/>
        <v>1.3352602972132033E-3</v>
      </c>
      <c r="AN24" s="15">
        <f t="shared" si="12"/>
        <v>1.6315516997944535E-3</v>
      </c>
      <c r="AO24" s="15">
        <f t="shared" si="12"/>
        <v>7.2830360079567669E-4</v>
      </c>
      <c r="AP24" s="15">
        <f t="shared" si="12"/>
        <v>-1.486849210013963E-4</v>
      </c>
      <c r="AQ24" s="15">
        <f t="shared" si="12"/>
        <v>1.0409492204621618E-3</v>
      </c>
      <c r="AR24" s="15">
        <f t="shared" si="12"/>
        <v>1.0320482247989649E-3</v>
      </c>
      <c r="AS24" s="15">
        <f t="shared" si="12"/>
        <v>3.983348043081758E-4</v>
      </c>
      <c r="AT24" s="15">
        <f t="shared" si="12"/>
        <v>-4.0598357328003321E-4</v>
      </c>
      <c r="AU24" s="15">
        <f t="shared" si="12"/>
        <v>1.9801299675070716E-4</v>
      </c>
      <c r="AV24" s="15">
        <f t="shared" si="12"/>
        <v>-1.7423365118465206E-3</v>
      </c>
      <c r="AW24" s="15">
        <f t="shared" si="12"/>
        <v>-1.8897598423420758E-3</v>
      </c>
      <c r="AX24" s="15">
        <f t="shared" si="12"/>
        <v>-1.4010916004358887E-3</v>
      </c>
      <c r="AY24" s="15">
        <f t="shared" si="12"/>
        <v>-1.3871172348183247E-3</v>
      </c>
      <c r="AZ24" s="15">
        <f t="shared" si="12"/>
        <v>-1.119209287539058E-3</v>
      </c>
      <c r="BA24" s="15">
        <f t="shared" si="12"/>
        <v>-1.2744271999601819E-3</v>
      </c>
      <c r="BB24" s="15">
        <f t="shared" si="12"/>
        <v>-1.7848975991795468E-3</v>
      </c>
      <c r="BC24" s="15">
        <f t="shared" si="12"/>
        <v>-2.0759045669506149E-3</v>
      </c>
      <c r="BD24" s="15">
        <f t="shared" si="12"/>
        <v>-2.1846334456314676E-3</v>
      </c>
      <c r="BE24" s="15">
        <f t="shared" si="12"/>
        <v>-1.6524930126693427E-4</v>
      </c>
      <c r="BF24" s="179"/>
    </row>
    <row r="25" spans="1:58" s="1" customFormat="1">
      <c r="A25" s="1556"/>
      <c r="B25" s="1591"/>
      <c r="C25" s="1591"/>
      <c r="D25" s="1591"/>
      <c r="E25" s="1591"/>
      <c r="F25" s="1591"/>
      <c r="G25" s="1591"/>
      <c r="H25" s="1591"/>
      <c r="I25" s="1591"/>
      <c r="J25" s="1591"/>
      <c r="K25" s="1591"/>
      <c r="L25" s="1591"/>
      <c r="M25" s="1591"/>
      <c r="N25" s="1591"/>
      <c r="O25" s="1591"/>
      <c r="P25" s="1591"/>
      <c r="Q25" s="1591"/>
      <c r="S25" s="183"/>
    </row>
    <row r="26" spans="1:58" s="1" customFormat="1">
      <c r="A26" s="154"/>
      <c r="R26" s="1" t="s">
        <v>118</v>
      </c>
      <c r="S26" s="183"/>
      <c r="W26" s="1" t="s">
        <v>696</v>
      </c>
      <c r="X26" s="183"/>
    </row>
    <row r="27" spans="1:58" s="1" customFormat="1">
      <c r="A27" s="154"/>
      <c r="R27" s="756"/>
      <c r="S27" s="757"/>
      <c r="T27" s="757"/>
      <c r="U27" s="37"/>
      <c r="W27" s="756"/>
      <c r="X27" s="757"/>
      <c r="Y27" s="757"/>
      <c r="Z27" s="37"/>
      <c r="AA27" s="10">
        <v>1990</v>
      </c>
      <c r="AB27" s="10">
        <f t="shared" ref="AB27:BA27" si="13">AA27+1</f>
        <v>1991</v>
      </c>
      <c r="AC27" s="10">
        <f t="shared" si="13"/>
        <v>1992</v>
      </c>
      <c r="AD27" s="10">
        <f t="shared" si="13"/>
        <v>1993</v>
      </c>
      <c r="AE27" s="10">
        <f t="shared" si="13"/>
        <v>1994</v>
      </c>
      <c r="AF27" s="10">
        <f t="shared" si="13"/>
        <v>1995</v>
      </c>
      <c r="AG27" s="10">
        <f t="shared" si="13"/>
        <v>1996</v>
      </c>
      <c r="AH27" s="10">
        <f t="shared" si="13"/>
        <v>1997</v>
      </c>
      <c r="AI27" s="10">
        <f t="shared" si="13"/>
        <v>1998</v>
      </c>
      <c r="AJ27" s="10">
        <f t="shared" si="13"/>
        <v>1999</v>
      </c>
      <c r="AK27" s="10">
        <f t="shared" si="13"/>
        <v>2000</v>
      </c>
      <c r="AL27" s="10">
        <f t="shared" si="13"/>
        <v>2001</v>
      </c>
      <c r="AM27" s="10">
        <f t="shared" si="13"/>
        <v>2002</v>
      </c>
      <c r="AN27" s="10">
        <f t="shared" si="13"/>
        <v>2003</v>
      </c>
      <c r="AO27" s="10">
        <f t="shared" si="13"/>
        <v>2004</v>
      </c>
      <c r="AP27" s="10">
        <f t="shared" si="13"/>
        <v>2005</v>
      </c>
      <c r="AQ27" s="10">
        <f t="shared" si="13"/>
        <v>2006</v>
      </c>
      <c r="AR27" s="10">
        <f t="shared" si="13"/>
        <v>2007</v>
      </c>
      <c r="AS27" s="10">
        <f t="shared" si="13"/>
        <v>2008</v>
      </c>
      <c r="AT27" s="10">
        <f t="shared" si="13"/>
        <v>2009</v>
      </c>
      <c r="AU27" s="10">
        <f t="shared" si="13"/>
        <v>2010</v>
      </c>
      <c r="AV27" s="10">
        <f t="shared" si="13"/>
        <v>2011</v>
      </c>
      <c r="AW27" s="10">
        <f t="shared" si="13"/>
        <v>2012</v>
      </c>
      <c r="AX27" s="10">
        <f t="shared" si="13"/>
        <v>2013</v>
      </c>
      <c r="AY27" s="10">
        <f t="shared" si="13"/>
        <v>2014</v>
      </c>
      <c r="AZ27" s="10">
        <f t="shared" si="13"/>
        <v>2015</v>
      </c>
      <c r="BA27" s="10">
        <f t="shared" si="13"/>
        <v>2016</v>
      </c>
      <c r="BB27" s="10">
        <f>BA27+1</f>
        <v>2017</v>
      </c>
      <c r="BC27" s="10">
        <f>BB27+1</f>
        <v>2018</v>
      </c>
      <c r="BD27" s="10">
        <f>BC27+1</f>
        <v>2019</v>
      </c>
      <c r="BE27" s="10">
        <f>BD27+1</f>
        <v>2020</v>
      </c>
    </row>
    <row r="28" spans="1:58" s="1" customFormat="1" ht="15.75" customHeight="1">
      <c r="A28" s="154"/>
      <c r="R28" s="1602" t="s">
        <v>1036</v>
      </c>
      <c r="S28" s="1611"/>
      <c r="T28" s="201"/>
      <c r="U28" s="1613"/>
      <c r="W28" s="1602" t="s">
        <v>965</v>
      </c>
      <c r="X28" s="1611"/>
      <c r="Y28" s="1616"/>
      <c r="Z28" s="154"/>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5">
        <f t="shared" ref="AY28:BE29" si="14">AY6/$AX6-1</f>
        <v>-3.8872151600839788E-2</v>
      </c>
      <c r="AZ28" s="15">
        <f t="shared" si="14"/>
        <v>-6.9851470076547684E-2</v>
      </c>
      <c r="BA28" s="15">
        <f t="shared" si="14"/>
        <v>-8.4843461718850155E-2</v>
      </c>
      <c r="BB28" s="15">
        <f t="shared" si="14"/>
        <v>-9.664739793542354E-2</v>
      </c>
      <c r="BC28" s="15">
        <f t="shared" si="14"/>
        <v>-0.1307804483263042</v>
      </c>
      <c r="BD28" s="15">
        <f t="shared" si="14"/>
        <v>-0.15919323981740718</v>
      </c>
      <c r="BE28" s="15">
        <f t="shared" si="14"/>
        <v>-0.20767275275393338</v>
      </c>
      <c r="BF28" s="179"/>
    </row>
    <row r="29" spans="1:58" s="1" customFormat="1" ht="15.75" customHeight="1">
      <c r="A29" s="154"/>
      <c r="R29" s="495"/>
      <c r="S29" s="1605" t="s">
        <v>120</v>
      </c>
      <c r="T29" s="1612"/>
      <c r="U29" s="1608"/>
      <c r="W29" s="495"/>
      <c r="X29" s="1605" t="s">
        <v>467</v>
      </c>
      <c r="Y29" s="1617"/>
      <c r="Z29" s="160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5">
        <f t="shared" si="14"/>
        <v>-4.0287226831578038E-2</v>
      </c>
      <c r="AZ29" s="15">
        <f t="shared" si="14"/>
        <v>-7.2431194334312887E-2</v>
      </c>
      <c r="BA29" s="15">
        <f t="shared" si="14"/>
        <v>-8.816637168282826E-2</v>
      </c>
      <c r="BB29" s="15">
        <f t="shared" si="14"/>
        <v>-0.10144447054775074</v>
      </c>
      <c r="BC29" s="15">
        <f t="shared" si="14"/>
        <v>-0.137811382746582</v>
      </c>
      <c r="BD29" s="15">
        <f t="shared" si="14"/>
        <v>-0.16738697294392502</v>
      </c>
      <c r="BE29" s="15">
        <f t="shared" si="14"/>
        <v>-0.21692726942585394</v>
      </c>
      <c r="BF29" s="179"/>
    </row>
    <row r="30" spans="1:58" s="154" customFormat="1" ht="15.75" customHeight="1">
      <c r="R30" s="39"/>
      <c r="S30" s="462"/>
      <c r="T30" s="1605" t="s">
        <v>121</v>
      </c>
      <c r="U30" s="1608"/>
      <c r="W30" s="39"/>
      <c r="X30" s="495"/>
      <c r="Y30" s="1605" t="s">
        <v>466</v>
      </c>
      <c r="Z30" s="160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234">
        <f t="shared" ref="AY30:BE30" si="15">AY5/$AX5-1</f>
        <v>-3.4727120581008686E-2</v>
      </c>
      <c r="AZ30" s="234">
        <f t="shared" si="15"/>
        <v>-6.2090276095657315E-2</v>
      </c>
      <c r="BA30" s="234">
        <f t="shared" si="15"/>
        <v>-7.3968222166815867E-2</v>
      </c>
      <c r="BB30" s="234">
        <f t="shared" si="15"/>
        <v>-8.3411415062995542E-2</v>
      </c>
      <c r="BC30" s="234">
        <f t="shared" si="15"/>
        <v>-0.11458559610936547</v>
      </c>
      <c r="BD30" s="234">
        <f t="shared" si="15"/>
        <v>-0.13972938056035633</v>
      </c>
      <c r="BE30" s="234">
        <f t="shared" si="15"/>
        <v>-0.18382506773331408</v>
      </c>
      <c r="BF30" s="1610"/>
    </row>
    <row r="31" spans="1:58" s="1" customFormat="1" ht="15.75" customHeight="1">
      <c r="A31" s="154"/>
      <c r="R31" s="1602" t="s">
        <v>1041</v>
      </c>
      <c r="S31" s="1337"/>
      <c r="T31" s="1609"/>
      <c r="U31" s="1604"/>
      <c r="W31" s="1602" t="s">
        <v>1024</v>
      </c>
      <c r="X31" s="1611"/>
      <c r="Y31" s="1616"/>
      <c r="Z31" s="1607"/>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5">
        <f t="shared" ref="AY31:BE32" si="16">AY9/$AX9-1</f>
        <v>-3.7537102728160909E-2</v>
      </c>
      <c r="AZ31" s="15">
        <f t="shared" si="16"/>
        <v>-6.7515807872061018E-2</v>
      </c>
      <c r="BA31" s="15">
        <f t="shared" si="16"/>
        <v>-8.1374724322398562E-2</v>
      </c>
      <c r="BB31" s="15">
        <f t="shared" si="16"/>
        <v>-9.1602003848394675E-2</v>
      </c>
      <c r="BC31" s="15">
        <f t="shared" si="16"/>
        <v>-0.12410742434378452</v>
      </c>
      <c r="BD31" s="15">
        <f t="shared" si="16"/>
        <v>-0.15088333299821322</v>
      </c>
      <c r="BE31" s="15">
        <f t="shared" si="16"/>
        <v>-0.19970973387010071</v>
      </c>
      <c r="BF31" s="179"/>
    </row>
    <row r="32" spans="1:58" s="1" customFormat="1" ht="15.75" customHeight="1">
      <c r="A32" s="154"/>
      <c r="R32" s="495"/>
      <c r="S32" s="1605" t="s">
        <v>122</v>
      </c>
      <c r="T32" s="1612"/>
      <c r="U32" s="1608"/>
      <c r="W32" s="495"/>
      <c r="X32" s="1605" t="s">
        <v>468</v>
      </c>
      <c r="Y32" s="1617"/>
      <c r="Z32" s="160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5">
        <f t="shared" si="16"/>
        <v>-3.8954143560660515E-2</v>
      </c>
      <c r="AZ32" s="15">
        <f t="shared" si="16"/>
        <v>-7.010200998175331E-2</v>
      </c>
      <c r="BA32" s="15">
        <f t="shared" si="16"/>
        <v>-8.471022918306903E-2</v>
      </c>
      <c r="BB32" s="15">
        <f t="shared" si="16"/>
        <v>-9.642586901297423E-2</v>
      </c>
      <c r="BC32" s="15">
        <f t="shared" si="16"/>
        <v>-0.13119233545374398</v>
      </c>
      <c r="BD32" s="15">
        <f t="shared" si="16"/>
        <v>-0.15915804687085155</v>
      </c>
      <c r="BE32" s="15">
        <f t="shared" si="16"/>
        <v>-0.2090572599535685</v>
      </c>
      <c r="BF32" s="179"/>
    </row>
    <row r="33" spans="1:58" s="154" customFormat="1" ht="15.75" customHeight="1">
      <c r="R33" s="39"/>
      <c r="S33" s="42"/>
      <c r="T33" s="1605" t="s">
        <v>123</v>
      </c>
      <c r="U33" s="1608"/>
      <c r="W33" s="39"/>
      <c r="X33" s="462"/>
      <c r="Y33" s="1605" t="s">
        <v>469</v>
      </c>
      <c r="Z33" s="160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234">
        <f t="shared" ref="AY33:BE33" si="17">AY8/$AX8-1</f>
        <v>-3.3386314077854862E-2</v>
      </c>
      <c r="AZ33" s="234">
        <f t="shared" si="17"/>
        <v>-5.9735125038735126E-2</v>
      </c>
      <c r="BA33" s="234">
        <f t="shared" si="17"/>
        <v>-7.0458264117337577E-2</v>
      </c>
      <c r="BB33" s="234">
        <f t="shared" si="17"/>
        <v>-7.829209552363714E-2</v>
      </c>
      <c r="BC33" s="234">
        <f t="shared" si="17"/>
        <v>-0.10778824377156537</v>
      </c>
      <c r="BD33" s="234">
        <f t="shared" si="17"/>
        <v>-0.13122710747530031</v>
      </c>
      <c r="BE33" s="234">
        <f t="shared" si="17"/>
        <v>-0.17562237570077288</v>
      </c>
      <c r="BF33" s="1610"/>
    </row>
    <row r="34" spans="1:58" s="1" customFormat="1" ht="15.75" customHeight="1">
      <c r="A34" s="154"/>
      <c r="R34" s="941" t="s">
        <v>126</v>
      </c>
      <c r="S34" s="1619"/>
      <c r="T34" s="1614"/>
      <c r="U34" s="1597"/>
      <c r="W34" s="941" t="s">
        <v>428</v>
      </c>
      <c r="X34" s="1337"/>
      <c r="Y34" s="1615"/>
      <c r="Z34" s="1597"/>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5">
        <f t="shared" ref="AY34:BE34" si="18">AY11/$AX11-1</f>
        <v>-1.3871172348183247E-3</v>
      </c>
      <c r="AZ34" s="15">
        <f t="shared" si="18"/>
        <v>-2.5047740478653102E-3</v>
      </c>
      <c r="BA34" s="15">
        <f t="shared" si="18"/>
        <v>-3.7760090956490133E-3</v>
      </c>
      <c r="BB34" s="15">
        <f t="shared" si="18"/>
        <v>-5.554166905259339E-3</v>
      </c>
      <c r="BC34" s="15">
        <f t="shared" si="18"/>
        <v>-7.6185415517656674E-3</v>
      </c>
      <c r="BD34" s="15">
        <f t="shared" si="18"/>
        <v>-9.7865312767162482E-3</v>
      </c>
      <c r="BE34" s="15">
        <f t="shared" si="18"/>
        <v>-9.9501633605278972E-3</v>
      </c>
      <c r="BF34" s="179"/>
    </row>
    <row r="35" spans="1:58" s="1" customFormat="1" ht="18.75" customHeight="1">
      <c r="A35" s="154"/>
      <c r="R35" s="55"/>
      <c r="S35" s="163"/>
      <c r="W35" s="55"/>
      <c r="X35" s="899"/>
      <c r="Y35" s="163"/>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179"/>
    </row>
  </sheetData>
  <mergeCells count="5">
    <mergeCell ref="W11:Y11"/>
    <mergeCell ref="W12:Z12"/>
    <mergeCell ref="W4:Y4"/>
    <mergeCell ref="R4:T4"/>
    <mergeCell ref="R12:U12"/>
  </mergeCells>
  <phoneticPr fontId="9"/>
  <pageMargins left="0.28000000000000003" right="0.32" top="0.71" bottom="0.24" header="0.51181102362204722" footer="0.26"/>
  <pageSetup paperSize="9" scale="41" orientation="landscape" r:id="rId1"/>
  <headerFooter alignWithMargins="0"/>
  <ignoredErrors>
    <ignoredError sqref="AY30:BE30"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F5DC-65A2-48A0-8633-284D314DEC81}">
  <sheetPr>
    <pageSetUpPr fitToPage="1"/>
  </sheetPr>
  <dimension ref="A1:BG36"/>
  <sheetViews>
    <sheetView workbookViewId="0">
      <pane xSplit="26" ySplit="4" topLeftCell="AA11" activePane="bottomRight" state="frozen"/>
      <selection pane="topRight" activeCell="AA1" sqref="AA1"/>
      <selection pane="bottomLeft" activeCell="A5" sqref="A5"/>
      <selection pane="bottomRight" activeCell="W1" sqref="W1"/>
    </sheetView>
  </sheetViews>
  <sheetFormatPr defaultColWidth="9" defaultRowHeight="14.25"/>
  <cols>
    <col min="1" max="1" width="1.125" style="153" customWidth="1"/>
    <col min="2" max="17" width="1.625" style="35" hidden="1" customWidth="1"/>
    <col min="18" max="19" width="2.125" style="35" customWidth="1"/>
    <col min="20" max="20" width="43.125" style="35" customWidth="1"/>
    <col min="21" max="21" width="17" style="35" customWidth="1"/>
    <col min="22" max="22" width="1.625" style="161" customWidth="1"/>
    <col min="23" max="23" width="2.125" style="153" customWidth="1"/>
    <col min="24" max="24" width="2.125" style="35" customWidth="1"/>
    <col min="25" max="25" width="44.125" style="161" customWidth="1"/>
    <col min="26" max="26" width="19.375" style="35" customWidth="1"/>
    <col min="27" max="56" width="10.125" style="35" bestFit="1" customWidth="1"/>
    <col min="57" max="57" width="10.125" style="35" customWidth="1"/>
    <col min="58" max="58" width="32.125" style="35" customWidth="1"/>
    <col min="59" max="59" width="39.875" style="35" customWidth="1"/>
    <col min="60" max="16384" width="9" style="35"/>
  </cols>
  <sheetData>
    <row r="1" spans="1:59" ht="53.25" customHeight="1">
      <c r="R1" s="1209" t="s">
        <v>1042</v>
      </c>
      <c r="W1" s="1209" t="s">
        <v>1031</v>
      </c>
      <c r="Y1" s="469"/>
      <c r="Z1" s="469"/>
    </row>
    <row r="2" spans="1:59" ht="14.25" customHeight="1">
      <c r="R2" s="1095" t="str">
        <f>'0.Contents'!$C$2</f>
        <v>＜確報値＞</v>
      </c>
      <c r="U2" s="1095"/>
      <c r="V2" s="153"/>
      <c r="W2" s="1141" t="str">
        <f>'0.Contents'!$E$2</f>
        <v>&lt;Final Figures&gt;</v>
      </c>
      <c r="Y2" s="35"/>
    </row>
    <row r="3" spans="1:59" s="1" customFormat="1" ht="18.75" customHeight="1">
      <c r="A3" s="154"/>
      <c r="R3" s="1" t="s">
        <v>631</v>
      </c>
      <c r="V3" s="154"/>
      <c r="W3" s="1" t="s">
        <v>1043</v>
      </c>
    </row>
    <row r="4" spans="1:59" s="1" customFormat="1">
      <c r="A4" s="154"/>
      <c r="R4" s="756"/>
      <c r="S4" s="757"/>
      <c r="T4" s="37"/>
      <c r="U4" s="10" t="s">
        <v>116</v>
      </c>
      <c r="W4" s="2005"/>
      <c r="X4" s="2006"/>
      <c r="Y4" s="2007"/>
      <c r="Z4" s="151" t="s">
        <v>431</v>
      </c>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si="0"/>
        <v>2014</v>
      </c>
      <c r="AZ4" s="10">
        <f t="shared" si="0"/>
        <v>2015</v>
      </c>
      <c r="BA4" s="10">
        <f t="shared" si="0"/>
        <v>2016</v>
      </c>
      <c r="BB4" s="10">
        <f>BA4+1</f>
        <v>2017</v>
      </c>
      <c r="BC4" s="10">
        <f>BB4+1</f>
        <v>2018</v>
      </c>
      <c r="BD4" s="10">
        <f>BC4+1</f>
        <v>2019</v>
      </c>
      <c r="BE4" s="10">
        <f>BD4+1</f>
        <v>2020</v>
      </c>
      <c r="BF4" s="1361"/>
      <c r="BG4" s="1120"/>
    </row>
    <row r="5" spans="1:59" s="154" customFormat="1" ht="15.75" customHeight="1">
      <c r="R5" s="1602" t="s">
        <v>1036</v>
      </c>
      <c r="S5" s="1606"/>
      <c r="T5" s="1607"/>
      <c r="U5" s="159" t="s">
        <v>1037</v>
      </c>
      <c r="W5" s="1602" t="s">
        <v>965</v>
      </c>
      <c r="X5" s="1603"/>
      <c r="Y5" s="1604"/>
      <c r="Z5" s="159" t="s">
        <v>1022</v>
      </c>
      <c r="AA5" s="1598">
        <f>'1.Total'!AA15</f>
        <v>1275.4494512256028</v>
      </c>
      <c r="AB5" s="1598">
        <f>'1.Total'!AB15</f>
        <v>1289.7326923114069</v>
      </c>
      <c r="AC5" s="1598">
        <f>'1.Total'!AC15</f>
        <v>1301.3104262313095</v>
      </c>
      <c r="AD5" s="1598">
        <f>'1.Total'!AD15</f>
        <v>1296.8974382041429</v>
      </c>
      <c r="AE5" s="1598">
        <f>'1.Total'!AE15</f>
        <v>1358.0567558200132</v>
      </c>
      <c r="AF5" s="1598">
        <f>'1.Total'!AF15</f>
        <v>1379.48241265564</v>
      </c>
      <c r="AG5" s="1598">
        <f>'1.Total'!AG15</f>
        <v>1392.5694306611499</v>
      </c>
      <c r="AH5" s="1598">
        <f>'1.Total'!AH15</f>
        <v>1384.5299581837924</v>
      </c>
      <c r="AI5" s="1598">
        <f>'1.Total'!AI15</f>
        <v>1335.6912086464852</v>
      </c>
      <c r="AJ5" s="1598">
        <f>'1.Total'!AJ15</f>
        <v>1359.0874074647188</v>
      </c>
      <c r="AK5" s="1598">
        <f>'1.Total'!AK15</f>
        <v>1378.9322071486854</v>
      </c>
      <c r="AL5" s="1598">
        <f>'1.Total'!AL15</f>
        <v>1352.8175441508351</v>
      </c>
      <c r="AM5" s="1598">
        <f>'1.Total'!AM15</f>
        <v>1376.4407864190025</v>
      </c>
      <c r="AN5" s="1598">
        <f>'1.Total'!AN15</f>
        <v>1383.0044024667777</v>
      </c>
      <c r="AO5" s="1598">
        <f>'1.Total'!AO15</f>
        <v>1374.3501350735842</v>
      </c>
      <c r="AP5" s="1598">
        <f>'1.Total'!AP15</f>
        <v>1382.00288567901</v>
      </c>
      <c r="AQ5" s="1598">
        <f>'1.Total'!AQ15</f>
        <v>1360.652464491234</v>
      </c>
      <c r="AR5" s="1598">
        <f>'1.Total'!AR15</f>
        <v>1395.7971605387738</v>
      </c>
      <c r="AS5" s="1598">
        <f>'1.Total'!AS15</f>
        <v>1322.7408873117056</v>
      </c>
      <c r="AT5" s="1598">
        <f>'1.Total'!AT15</f>
        <v>1250.4222782990441</v>
      </c>
      <c r="AU5" s="1598">
        <f>'1.Total'!AU15</f>
        <v>1303.8707654597811</v>
      </c>
      <c r="AV5" s="1598">
        <f>'1.Total'!AV15</f>
        <v>1354.5510251469202</v>
      </c>
      <c r="AW5" s="1598">
        <f>'1.Total'!AW15</f>
        <v>1397.2507277398117</v>
      </c>
      <c r="AX5" s="1598">
        <f>'1.Total'!AX15</f>
        <v>1409.1164474703467</v>
      </c>
      <c r="AY5" s="1598">
        <f>'1.Total'!AY15</f>
        <v>1360.1818906863614</v>
      </c>
      <c r="AZ5" s="1598">
        <f>'1.Total'!AZ15</f>
        <v>1321.6240181959811</v>
      </c>
      <c r="BA5" s="1598">
        <f>'1.Total'!BA15</f>
        <v>1304.8866090249458</v>
      </c>
      <c r="BB5" s="1598">
        <f>'1.Total'!BB15</f>
        <v>1291.5800505983038</v>
      </c>
      <c r="BC5" s="1598">
        <f>'1.Total'!BC15</f>
        <v>1247.6519993494455</v>
      </c>
      <c r="BD5" s="1598">
        <f>'1.Total'!BD15</f>
        <v>1212.2214791279052</v>
      </c>
      <c r="BE5" s="1598">
        <f>'1.Total'!BE15</f>
        <v>1150.0855210699833</v>
      </c>
      <c r="BF5" s="1592"/>
      <c r="BG5" s="1593"/>
    </row>
    <row r="6" spans="1:59" s="1" customFormat="1" ht="15.75" customHeight="1">
      <c r="A6" s="154"/>
      <c r="R6" s="905"/>
      <c r="S6" s="1602" t="s">
        <v>120</v>
      </c>
      <c r="T6" s="1607"/>
      <c r="U6" s="159" t="s">
        <v>22</v>
      </c>
      <c r="W6" s="905"/>
      <c r="X6" s="1602" t="s">
        <v>467</v>
      </c>
      <c r="Y6" s="1604"/>
      <c r="Z6" s="896" t="s">
        <v>22</v>
      </c>
      <c r="AA6" s="149">
        <f>'1.Total'!AA5</f>
        <v>1163.6778559924051</v>
      </c>
      <c r="AB6" s="149">
        <f>'1.Total'!AB5</f>
        <v>1175.149561746571</v>
      </c>
      <c r="AC6" s="149">
        <f>'1.Total'!AC5</f>
        <v>1184.6017345757909</v>
      </c>
      <c r="AD6" s="149">
        <f>'1.Total'!AD5</f>
        <v>1177.3635681757221</v>
      </c>
      <c r="AE6" s="149">
        <f>'1.Total'!AE5</f>
        <v>1232.3793700771109</v>
      </c>
      <c r="AF6" s="149">
        <f>'1.Total'!AF5</f>
        <v>1244.6769109409731</v>
      </c>
      <c r="AG6" s="149">
        <f>'1.Total'!AG5</f>
        <v>1257.2444695299946</v>
      </c>
      <c r="AH6" s="149">
        <f>'1.Total'!AH5</f>
        <v>1249.7708377106912</v>
      </c>
      <c r="AI6" s="149">
        <f>'1.Total'!AI5</f>
        <v>1209.4933694864314</v>
      </c>
      <c r="AJ6" s="149">
        <f>'1.Total'!AJ5</f>
        <v>1246.0740800484537</v>
      </c>
      <c r="AK6" s="149">
        <f>'1.Total'!AK5</f>
        <v>1268.9004427541749</v>
      </c>
      <c r="AL6" s="149">
        <f>'1.Total'!AL5</f>
        <v>1253.8458755900037</v>
      </c>
      <c r="AM6" s="149">
        <f>'1.Total'!AM5</f>
        <v>1282.9616075343329</v>
      </c>
      <c r="AN6" s="149">
        <f>'1.Total'!AN5</f>
        <v>1291.1412392001737</v>
      </c>
      <c r="AO6" s="149">
        <f>'1.Total'!AO5</f>
        <v>1286.4358560688645</v>
      </c>
      <c r="AP6" s="149">
        <f>'1.Total'!AP5</f>
        <v>1293.8556981296438</v>
      </c>
      <c r="AQ6" s="149">
        <f>'1.Total'!AQ5</f>
        <v>1270.8129331991793</v>
      </c>
      <c r="AR6" s="149">
        <f>'1.Total'!AR5</f>
        <v>1306.3961570689671</v>
      </c>
      <c r="AS6" s="149">
        <f>'1.Total'!AS5</f>
        <v>1235.2336931622849</v>
      </c>
      <c r="AT6" s="149">
        <f>'1.Total'!AT5</f>
        <v>1165.9115288779981</v>
      </c>
      <c r="AU6" s="149">
        <f>'1.Total'!AU5</f>
        <v>1217.5229690935673</v>
      </c>
      <c r="AV6" s="149">
        <f>'1.Total'!AV5</f>
        <v>1267.4109939688776</v>
      </c>
      <c r="AW6" s="149">
        <f>'1.Total'!AW5</f>
        <v>1308.4807574011593</v>
      </c>
      <c r="AX6" s="149">
        <f>'1.Total'!AX5</f>
        <v>1317.8739725360915</v>
      </c>
      <c r="AY6" s="149">
        <f>'1.Total'!AY5</f>
        <v>1266.6453756848675</v>
      </c>
      <c r="AZ6" s="149">
        <f>'1.Total'!AZ5</f>
        <v>1225.8185381788257</v>
      </c>
      <c r="BA6" s="149">
        <f>'1.Total'!BA5</f>
        <v>1206.0609825969566</v>
      </c>
      <c r="BB6" s="149">
        <f>'1.Total'!BB5</f>
        <v>1190.5048822836584</v>
      </c>
      <c r="BC6" s="149">
        <f>'1.Total'!BC5</f>
        <v>1145.5218235702539</v>
      </c>
      <c r="BD6" s="149">
        <f>'1.Total'!BD5</f>
        <v>1108.0773451770344</v>
      </c>
      <c r="BE6" s="149">
        <f>'1.Total'!BE5</f>
        <v>1044.1874568767598</v>
      </c>
      <c r="BF6" s="1350"/>
      <c r="BG6" s="1358"/>
    </row>
    <row r="7" spans="1:59" s="1" customFormat="1" ht="15.75" customHeight="1">
      <c r="A7" s="154"/>
      <c r="R7" s="1599"/>
      <c r="S7" s="907"/>
      <c r="T7" s="1596" t="s">
        <v>121</v>
      </c>
      <c r="U7" s="159" t="s">
        <v>22</v>
      </c>
      <c r="W7" s="905"/>
      <c r="X7" s="905"/>
      <c r="Y7" s="1601" t="s">
        <v>466</v>
      </c>
      <c r="Z7" s="896" t="s">
        <v>22</v>
      </c>
      <c r="AA7" s="149">
        <f>'2.CO2-Sector'!AA5/1000</f>
        <v>1067.5618983855411</v>
      </c>
      <c r="AB7" s="149">
        <f>'2.CO2-Sector'!AB5/1000</f>
        <v>1077.8112664300413</v>
      </c>
      <c r="AC7" s="149">
        <f>'2.CO2-Sector'!AC5/1000</f>
        <v>1085.822118839797</v>
      </c>
      <c r="AD7" s="149">
        <f>'2.CO2-Sector'!AD5/1000</f>
        <v>1081.0016257430209</v>
      </c>
      <c r="AE7" s="149">
        <f>'2.CO2-Sector'!AE5/1000</f>
        <v>1130.9039129167625</v>
      </c>
      <c r="AF7" s="149">
        <f>'2.CO2-Sector'!AF5/1000</f>
        <v>1142.1411813057227</v>
      </c>
      <c r="AG7" s="149">
        <f>'2.CO2-Sector'!AG5/1000</f>
        <v>1153.5496329822022</v>
      </c>
      <c r="AH7" s="149">
        <f>'2.CO2-Sector'!AH5/1000</f>
        <v>1147.0967505250376</v>
      </c>
      <c r="AI7" s="149">
        <f>'2.CO2-Sector'!AI5/1000</f>
        <v>1113.1577684669046</v>
      </c>
      <c r="AJ7" s="149">
        <f>'2.CO2-Sector'!AJ5/1000</f>
        <v>1149.4786834938734</v>
      </c>
      <c r="AK7" s="149">
        <f>'2.CO2-Sector'!AK5/1000</f>
        <v>1170.3001609849173</v>
      </c>
      <c r="AL7" s="149">
        <f>'2.CO2-Sector'!AL5/1000</f>
        <v>1157.3601408356458</v>
      </c>
      <c r="AM7" s="149">
        <f>'2.CO2-Sector'!AM5/1000</f>
        <v>1188.9908054189971</v>
      </c>
      <c r="AN7" s="149">
        <f>'2.CO2-Sector'!AN5/1000</f>
        <v>1197.2982133972207</v>
      </c>
      <c r="AO7" s="149">
        <f>'2.CO2-Sector'!AO5/1000</f>
        <v>1193.4424110291955</v>
      </c>
      <c r="AP7" s="149">
        <f>'2.CO2-Sector'!AP5/1000</f>
        <v>1200.5211122516496</v>
      </c>
      <c r="AQ7" s="149">
        <f>'2.CO2-Sector'!AQ5/1000</f>
        <v>1178.7163480245581</v>
      </c>
      <c r="AR7" s="149">
        <f>'2.CO2-Sector'!AR5/1000</f>
        <v>1214.4893158623697</v>
      </c>
      <c r="AS7" s="149">
        <f>'2.CO2-Sector'!AS5/1000</f>
        <v>1146.9221417937933</v>
      </c>
      <c r="AT7" s="149">
        <f>'2.CO2-Sector'!AT5/1000</f>
        <v>1087.1315649887183</v>
      </c>
      <c r="AU7" s="149">
        <f>'2.CO2-Sector'!AU5/1000</f>
        <v>1137.0296587623225</v>
      </c>
      <c r="AV7" s="149">
        <f>'2.CO2-Sector'!AV5/1000</f>
        <v>1187.9850714465933</v>
      </c>
      <c r="AW7" s="149">
        <f>'2.CO2-Sector'!AW5/1000</f>
        <v>1227.315453541572</v>
      </c>
      <c r="AX7" s="149">
        <f>'2.CO2-Sector'!AX5/1000</f>
        <v>1235.3936393310541</v>
      </c>
      <c r="AY7" s="149">
        <f>'2.CO2-Sector'!AY5/1000</f>
        <v>1185.6230555570353</v>
      </c>
      <c r="AZ7" s="149">
        <f>'2.CO2-Sector'!AZ5/1000</f>
        <v>1145.9126025612925</v>
      </c>
      <c r="BA7" s="149">
        <f>'2.CO2-Sector'!BA5/1000</f>
        <v>1126.4734645511905</v>
      </c>
      <c r="BB7" s="149">
        <f>'2.CO2-Sector'!BB5/1000</f>
        <v>1110.0697856710565</v>
      </c>
      <c r="BC7" s="149">
        <f>'2.CO2-Sector'!BC5/1000</f>
        <v>1065.1423336585094</v>
      </c>
      <c r="BD7" s="149">
        <f>'2.CO2-Sector'!BD5/1000</f>
        <v>1028.6048376492499</v>
      </c>
      <c r="BE7" s="149">
        <f>'2.CO2-Sector'!BE5/1000</f>
        <v>967.40307048490035</v>
      </c>
      <c r="BF7" s="1350"/>
      <c r="BG7" s="1358"/>
    </row>
    <row r="8" spans="1:59" s="154" customFormat="1" ht="15.75" customHeight="1">
      <c r="R8" s="1602" t="s">
        <v>1044</v>
      </c>
      <c r="S8" s="1606"/>
      <c r="T8" s="1607"/>
      <c r="U8" s="159" t="s">
        <v>1045</v>
      </c>
      <c r="W8" s="1602" t="s">
        <v>1029</v>
      </c>
      <c r="X8" s="1603"/>
      <c r="Y8" s="1604"/>
      <c r="Z8" s="159" t="s">
        <v>1033</v>
      </c>
      <c r="AA8" s="1550"/>
      <c r="AB8" s="1550"/>
      <c r="AC8" s="1550"/>
      <c r="AD8" s="1550"/>
      <c r="AE8" s="1600">
        <f>AE5/AE11*10^3</f>
        <v>3.0318294312700118</v>
      </c>
      <c r="AF8" s="1600">
        <f t="shared" ref="AF8:BD8" si="1">AF5/AF11*10^3</f>
        <v>2.9847188078966345</v>
      </c>
      <c r="AG8" s="1600">
        <f t="shared" si="1"/>
        <v>2.9267650206726494</v>
      </c>
      <c r="AH8" s="1600">
        <f t="shared" si="1"/>
        <v>2.9135075413575331</v>
      </c>
      <c r="AI8" s="1600">
        <f t="shared" si="1"/>
        <v>2.8388139614509718</v>
      </c>
      <c r="AJ8" s="1600">
        <f t="shared" si="1"/>
        <v>2.8713989816690582</v>
      </c>
      <c r="AK8" s="1600">
        <f t="shared" si="1"/>
        <v>2.839501209881961</v>
      </c>
      <c r="AL8" s="1600">
        <f t="shared" si="1"/>
        <v>2.8060262909116154</v>
      </c>
      <c r="AM8" s="1600">
        <f t="shared" si="1"/>
        <v>2.8290067496633462</v>
      </c>
      <c r="AN8" s="1600">
        <f t="shared" si="1"/>
        <v>2.7887358869175789</v>
      </c>
      <c r="AO8" s="1600">
        <f t="shared" si="1"/>
        <v>2.7254521631951136</v>
      </c>
      <c r="AP8" s="1600">
        <f t="shared" si="1"/>
        <v>2.6827839506939699</v>
      </c>
      <c r="AQ8" s="1600">
        <f t="shared" si="1"/>
        <v>2.6076749706034295</v>
      </c>
      <c r="AR8" s="1600">
        <f t="shared" si="1"/>
        <v>2.6472152038590737</v>
      </c>
      <c r="AS8" s="1600">
        <f t="shared" si="1"/>
        <v>2.6024789332265619</v>
      </c>
      <c r="AT8" s="1600">
        <f t="shared" si="1"/>
        <v>2.5216354408075468</v>
      </c>
      <c r="AU8" s="1600">
        <f t="shared" si="1"/>
        <v>2.5463057925406178</v>
      </c>
      <c r="AV8" s="1600">
        <f t="shared" si="1"/>
        <v>2.6318319894499864</v>
      </c>
      <c r="AW8" s="1600">
        <f t="shared" si="1"/>
        <v>2.6977972928394189</v>
      </c>
      <c r="AX8" s="1600">
        <f t="shared" si="1"/>
        <v>2.6483148927687368</v>
      </c>
      <c r="AY8" s="1600">
        <f t="shared" si="1"/>
        <v>2.5654534901842307</v>
      </c>
      <c r="AZ8" s="1600">
        <f t="shared" si="1"/>
        <v>2.4501320577824313</v>
      </c>
      <c r="BA8" s="1600">
        <f t="shared" si="1"/>
        <v>2.4010609913746501</v>
      </c>
      <c r="BB8" s="1600">
        <f t="shared" si="1"/>
        <v>2.3346809423723003</v>
      </c>
      <c r="BC8" s="1600">
        <f t="shared" si="1"/>
        <v>2.2510217660356431</v>
      </c>
      <c r="BD8" s="1600">
        <f t="shared" si="1"/>
        <v>2.2015357067216752</v>
      </c>
      <c r="BE8" s="1600">
        <f>BE5/BE11*10^3</f>
        <v>2.187443753248794</v>
      </c>
      <c r="BF8" s="1594"/>
      <c r="BG8" s="1595"/>
    </row>
    <row r="9" spans="1:59" s="1" customFormat="1" ht="15.75" customHeight="1">
      <c r="A9" s="154"/>
      <c r="R9" s="495"/>
      <c r="S9" s="1605" t="s">
        <v>1027</v>
      </c>
      <c r="T9" s="1608"/>
      <c r="U9" s="159" t="s">
        <v>632</v>
      </c>
      <c r="W9" s="495"/>
      <c r="X9" s="1605" t="s">
        <v>633</v>
      </c>
      <c r="Y9" s="1597"/>
      <c r="Z9" s="897" t="s">
        <v>634</v>
      </c>
      <c r="AA9" s="1550"/>
      <c r="AB9" s="1550"/>
      <c r="AC9" s="1550"/>
      <c r="AD9" s="1550"/>
      <c r="AE9" s="150">
        <f t="shared" ref="AE9:BE9" si="2">AE6/AE11*10^3</f>
        <v>2.7512576544959746</v>
      </c>
      <c r="AF9" s="150">
        <f t="shared" si="2"/>
        <v>2.6930467193767584</v>
      </c>
      <c r="AG9" s="150">
        <f t="shared" si="2"/>
        <v>2.6423523702567113</v>
      </c>
      <c r="AH9" s="150">
        <f t="shared" si="2"/>
        <v>2.6299299188984828</v>
      </c>
      <c r="AI9" s="150">
        <f t="shared" si="2"/>
        <v>2.570599133507665</v>
      </c>
      <c r="AJ9" s="150">
        <f t="shared" si="2"/>
        <v>2.6326311500522239</v>
      </c>
      <c r="AK9" s="150">
        <f t="shared" si="2"/>
        <v>2.6129234807492843</v>
      </c>
      <c r="AL9" s="150">
        <f t="shared" si="2"/>
        <v>2.6007383677634817</v>
      </c>
      <c r="AM9" s="150">
        <f t="shared" si="2"/>
        <v>2.636878449901372</v>
      </c>
      <c r="AN9" s="150">
        <f t="shared" si="2"/>
        <v>2.6034999616881205</v>
      </c>
      <c r="AO9" s="150">
        <f t="shared" si="2"/>
        <v>2.5511107375464577</v>
      </c>
      <c r="AP9" s="150">
        <f t="shared" si="2"/>
        <v>2.5116700821870581</v>
      </c>
      <c r="AQ9" s="150">
        <f t="shared" si="2"/>
        <v>2.4354985308182475</v>
      </c>
      <c r="AR9" s="150">
        <f t="shared" si="2"/>
        <v>2.4776606995826937</v>
      </c>
      <c r="AS9" s="150">
        <f t="shared" si="2"/>
        <v>2.4303094392129032</v>
      </c>
      <c r="AT9" s="150">
        <f t="shared" si="2"/>
        <v>2.3512087740984375</v>
      </c>
      <c r="AU9" s="150">
        <f t="shared" si="2"/>
        <v>2.3776787323404633</v>
      </c>
      <c r="AV9" s="150">
        <f t="shared" si="2"/>
        <v>2.46252281071959</v>
      </c>
      <c r="AW9" s="150">
        <f t="shared" si="2"/>
        <v>2.5264011497488803</v>
      </c>
      <c r="AX9" s="150">
        <f t="shared" si="2"/>
        <v>2.4768323970138564</v>
      </c>
      <c r="AY9" s="150">
        <f t="shared" si="2"/>
        <v>2.389033277186714</v>
      </c>
      <c r="AZ9" s="150">
        <f t="shared" si="2"/>
        <v>2.2725202145732855</v>
      </c>
      <c r="BA9" s="150">
        <f t="shared" si="2"/>
        <v>2.2192165652587925</v>
      </c>
      <c r="BB9" s="150">
        <f t="shared" si="2"/>
        <v>2.1519758370232656</v>
      </c>
      <c r="BC9" s="150">
        <f t="shared" si="2"/>
        <v>2.06675784567333</v>
      </c>
      <c r="BD9" s="150">
        <f t="shared" si="2"/>
        <v>2.0123978028929184</v>
      </c>
      <c r="BE9" s="150">
        <f t="shared" si="2"/>
        <v>1.9860273761561631</v>
      </c>
      <c r="BF9" s="1351"/>
      <c r="BG9" s="1359"/>
    </row>
    <row r="10" spans="1:59" s="1" customFormat="1" ht="15.75" customHeight="1">
      <c r="A10" s="154"/>
      <c r="R10" s="42"/>
      <c r="S10" s="462"/>
      <c r="T10" s="460" t="s">
        <v>1028</v>
      </c>
      <c r="U10" s="159" t="s">
        <v>632</v>
      </c>
      <c r="W10" s="462"/>
      <c r="X10" s="462"/>
      <c r="Y10" s="460" t="s">
        <v>635</v>
      </c>
      <c r="Z10" s="897" t="s">
        <v>634</v>
      </c>
      <c r="AA10" s="1550"/>
      <c r="AB10" s="1550"/>
      <c r="AC10" s="1550"/>
      <c r="AD10" s="1550"/>
      <c r="AE10" s="150">
        <f t="shared" ref="AE10:BE10" si="3">AE7/AE11*10^3</f>
        <v>2.5247161080901646</v>
      </c>
      <c r="AF10" s="150">
        <f t="shared" si="3"/>
        <v>2.4711951626507989</v>
      </c>
      <c r="AG10" s="150">
        <f t="shared" si="3"/>
        <v>2.4244167946579003</v>
      </c>
      <c r="AH10" s="150">
        <f t="shared" si="3"/>
        <v>2.4138697856025497</v>
      </c>
      <c r="AI10" s="150">
        <f t="shared" si="3"/>
        <v>2.3658520726685572</v>
      </c>
      <c r="AJ10" s="150">
        <f t="shared" si="3"/>
        <v>2.4285501455654388</v>
      </c>
      <c r="AK10" s="150">
        <f t="shared" si="3"/>
        <v>2.4098854938728778</v>
      </c>
      <c r="AL10" s="150">
        <f t="shared" si="3"/>
        <v>2.4006067908266986</v>
      </c>
      <c r="AM10" s="150">
        <f t="shared" si="3"/>
        <v>2.4437397140555728</v>
      </c>
      <c r="AN10" s="150">
        <f t="shared" si="3"/>
        <v>2.4142717760606249</v>
      </c>
      <c r="AO10" s="150">
        <f t="shared" si="3"/>
        <v>2.366696897522524</v>
      </c>
      <c r="AP10" s="150">
        <f t="shared" si="3"/>
        <v>2.3304862860945299</v>
      </c>
      <c r="AQ10" s="150">
        <f t="shared" si="3"/>
        <v>2.2589964729414</v>
      </c>
      <c r="AR10" s="150">
        <f t="shared" si="3"/>
        <v>2.3033537198444245</v>
      </c>
      <c r="AS10" s="150">
        <f t="shared" si="3"/>
        <v>2.2565573807397192</v>
      </c>
      <c r="AT10" s="150">
        <f t="shared" si="3"/>
        <v>2.1923389647417322</v>
      </c>
      <c r="AU10" s="150">
        <f t="shared" si="3"/>
        <v>2.2204847927363773</v>
      </c>
      <c r="AV10" s="150">
        <f t="shared" si="3"/>
        <v>2.3082017996945154</v>
      </c>
      <c r="AW10" s="150">
        <f t="shared" si="3"/>
        <v>2.3696880182559483</v>
      </c>
      <c r="AX10" s="150">
        <f t="shared" si="3"/>
        <v>2.3218176037513394</v>
      </c>
      <c r="AY10" s="150">
        <f t="shared" si="3"/>
        <v>2.2362162198666207</v>
      </c>
      <c r="AZ10" s="150">
        <f t="shared" si="3"/>
        <v>2.1243842154024639</v>
      </c>
      <c r="BA10" s="150">
        <f t="shared" si="3"/>
        <v>2.0727712851414597</v>
      </c>
      <c r="BB10" s="150">
        <f t="shared" si="3"/>
        <v>2.0065800583626041</v>
      </c>
      <c r="BC10" s="150">
        <f t="shared" si="3"/>
        <v>1.9217366527216713</v>
      </c>
      <c r="BD10" s="150">
        <f t="shared" si="3"/>
        <v>1.868066452526981</v>
      </c>
      <c r="BE10" s="150">
        <f t="shared" si="3"/>
        <v>1.8399847356022228</v>
      </c>
      <c r="BF10" s="1351"/>
      <c r="BG10" s="1359"/>
    </row>
    <row r="11" spans="1:59" s="1" customFormat="1" ht="45.75" customHeight="1">
      <c r="A11" s="154"/>
      <c r="R11" s="2009" t="s">
        <v>1046</v>
      </c>
      <c r="S11" s="2010"/>
      <c r="T11" s="2011"/>
      <c r="U11" s="159" t="s">
        <v>117</v>
      </c>
      <c r="W11" s="2014" t="s">
        <v>902</v>
      </c>
      <c r="X11" s="2015"/>
      <c r="Y11" s="2016"/>
      <c r="Z11" s="898" t="s">
        <v>432</v>
      </c>
      <c r="AA11" s="1551"/>
      <c r="AB11" s="1551"/>
      <c r="AC11" s="1551"/>
      <c r="AD11" s="1551"/>
      <c r="AE11" s="152">
        <v>447933.1</v>
      </c>
      <c r="AF11" s="152">
        <v>462181.7</v>
      </c>
      <c r="AG11" s="152">
        <v>475805</v>
      </c>
      <c r="AH11" s="152">
        <v>475210.7</v>
      </c>
      <c r="AI11" s="152">
        <v>470510.3</v>
      </c>
      <c r="AJ11" s="152">
        <v>473318.9</v>
      </c>
      <c r="AK11" s="152">
        <v>485624.8</v>
      </c>
      <c r="AL11" s="152">
        <v>482111.5</v>
      </c>
      <c r="AM11" s="152">
        <v>486545.6</v>
      </c>
      <c r="AN11" s="152">
        <v>495925.2</v>
      </c>
      <c r="AO11" s="152">
        <v>504265</v>
      </c>
      <c r="AP11" s="152">
        <v>515137.6</v>
      </c>
      <c r="AQ11" s="152">
        <v>521787.6</v>
      </c>
      <c r="AR11" s="152">
        <v>527270</v>
      </c>
      <c r="AS11" s="152">
        <v>508261.9</v>
      </c>
      <c r="AT11" s="152">
        <v>495877.5</v>
      </c>
      <c r="AU11" s="152">
        <v>512063.7</v>
      </c>
      <c r="AV11" s="152">
        <v>514679.9</v>
      </c>
      <c r="AW11" s="152">
        <v>517922.8</v>
      </c>
      <c r="AX11" s="152">
        <v>532080.4</v>
      </c>
      <c r="AY11" s="152">
        <v>530191.6</v>
      </c>
      <c r="AZ11" s="152">
        <v>539409.30000000005</v>
      </c>
      <c r="BA11" s="152">
        <v>543462.5</v>
      </c>
      <c r="BB11" s="152">
        <v>553214.80000000005</v>
      </c>
      <c r="BC11" s="152">
        <v>554260.30000000005</v>
      </c>
      <c r="BD11" s="152">
        <v>550625.4</v>
      </c>
      <c r="BE11" s="152">
        <v>525766.9</v>
      </c>
      <c r="BF11" s="1360"/>
      <c r="BG11" s="1354"/>
    </row>
    <row r="12" spans="1:59" s="1100" customFormat="1" ht="33" customHeight="1">
      <c r="A12" s="154"/>
      <c r="R12" s="2012" t="s">
        <v>1160</v>
      </c>
      <c r="S12" s="2013"/>
      <c r="T12" s="2013"/>
      <c r="U12" s="2013"/>
      <c r="W12" s="2004" t="s">
        <v>905</v>
      </c>
      <c r="X12" s="2004"/>
      <c r="Y12" s="2004"/>
      <c r="Z12" s="2004"/>
      <c r="AA12" s="1362"/>
      <c r="AB12" s="1362"/>
      <c r="AC12" s="1362"/>
      <c r="AD12" s="1362"/>
      <c r="AE12" s="1362"/>
      <c r="AF12" s="1362"/>
      <c r="AG12" s="1362"/>
      <c r="AH12" s="1362"/>
      <c r="AI12" s="1362"/>
      <c r="AJ12" s="1362"/>
      <c r="AK12" s="1362"/>
      <c r="AL12" s="1362"/>
      <c r="AM12" s="1362"/>
      <c r="AN12" s="1362"/>
      <c r="AO12" s="1362"/>
      <c r="AP12" s="1362"/>
      <c r="AQ12" s="1362"/>
      <c r="AR12" s="1362"/>
      <c r="AS12" s="1362"/>
      <c r="AT12" s="1362"/>
      <c r="AU12" s="1362"/>
      <c r="AV12" s="1362"/>
      <c r="AW12" s="1362"/>
      <c r="AX12" s="1362"/>
      <c r="AY12" s="1362"/>
      <c r="AZ12" s="1362"/>
      <c r="BA12" s="1362"/>
      <c r="BB12" s="1362"/>
      <c r="BC12" s="1362"/>
      <c r="BD12" s="1362"/>
      <c r="BE12" s="1362"/>
      <c r="BF12" s="1363"/>
      <c r="BG12" s="1363"/>
    </row>
    <row r="13" spans="1:59" s="154" customFormat="1">
      <c r="U13" s="290"/>
      <c r="V13" s="1353"/>
      <c r="X13" s="290"/>
      <c r="Y13" s="1355"/>
      <c r="Z13" s="1356"/>
      <c r="AA13" s="1356"/>
      <c r="AB13" s="1356"/>
      <c r="AC13" s="1356"/>
      <c r="AD13" s="1356"/>
      <c r="AE13" s="1356"/>
      <c r="AF13" s="1356"/>
      <c r="AG13" s="1356"/>
      <c r="AH13" s="1356"/>
      <c r="AI13" s="1356"/>
      <c r="AJ13" s="1356"/>
      <c r="AK13" s="1356"/>
      <c r="AL13" s="1356"/>
      <c r="AM13" s="1356"/>
      <c r="AN13" s="1356"/>
      <c r="AO13" s="1356"/>
      <c r="AP13" s="1356"/>
      <c r="AQ13" s="1356"/>
      <c r="AR13" s="1356"/>
      <c r="AS13" s="1356"/>
      <c r="AT13" s="1356"/>
      <c r="AU13" s="1356"/>
      <c r="AV13" s="1356"/>
      <c r="AW13" s="1356"/>
      <c r="AX13" s="1356"/>
      <c r="AY13" s="1356"/>
      <c r="AZ13" s="1356"/>
      <c r="BA13" s="1356"/>
      <c r="BB13" s="1356"/>
      <c r="BC13" s="1356"/>
      <c r="BD13" s="1356"/>
      <c r="BE13" s="1356"/>
      <c r="BF13" s="1357"/>
      <c r="BG13" s="1357"/>
    </row>
    <row r="14" spans="1:59" s="154" customFormat="1">
      <c r="U14" s="290"/>
      <c r="V14" s="1353"/>
      <c r="X14" s="290"/>
      <c r="Y14" s="1355"/>
      <c r="Z14" s="1356"/>
      <c r="AA14" s="1356"/>
      <c r="AB14" s="1356"/>
      <c r="AC14" s="1356"/>
      <c r="AD14" s="1356"/>
      <c r="AE14" s="1356"/>
      <c r="AF14" s="1356"/>
      <c r="AG14" s="1356"/>
      <c r="AH14" s="1356"/>
      <c r="AI14" s="1356"/>
      <c r="AJ14" s="1356"/>
      <c r="AK14" s="1356"/>
      <c r="AL14" s="1356"/>
      <c r="AM14" s="1356"/>
      <c r="AN14" s="1356"/>
      <c r="AO14" s="1356"/>
      <c r="AP14" s="1356"/>
      <c r="AQ14" s="1356"/>
      <c r="AR14" s="1356"/>
      <c r="AS14" s="1356"/>
      <c r="AT14" s="1356"/>
      <c r="AU14" s="1356"/>
      <c r="AV14" s="1356"/>
      <c r="AW14" s="1356"/>
      <c r="AX14" s="1356"/>
      <c r="AY14" s="1356"/>
      <c r="AZ14" s="1356"/>
      <c r="BA14" s="1356"/>
      <c r="BB14" s="1356"/>
      <c r="BC14" s="1356"/>
      <c r="BD14" s="1356"/>
      <c r="BE14" s="1356"/>
      <c r="BF14" s="1357"/>
      <c r="BG14" s="1357"/>
    </row>
    <row r="15" spans="1:59" s="1" customFormat="1">
      <c r="A15" s="154"/>
      <c r="V15" s="154"/>
      <c r="W15" s="154"/>
      <c r="Y15" s="22"/>
      <c r="Z15" s="22"/>
      <c r="AA15" s="22"/>
      <c r="AB15" s="22"/>
      <c r="AC15" s="22"/>
      <c r="AD15" s="22"/>
      <c r="AE15" s="22"/>
      <c r="AF15" s="22"/>
      <c r="AG15" s="22"/>
      <c r="AH15" s="22"/>
      <c r="AI15" s="22"/>
      <c r="AJ15" s="22"/>
      <c r="AK15" s="22"/>
      <c r="AL15" s="22"/>
      <c r="AM15" s="22"/>
      <c r="AN15" s="22"/>
      <c r="AO15" s="22"/>
      <c r="AP15" s="22"/>
      <c r="AQ15" s="22"/>
      <c r="AR15" s="160"/>
      <c r="AS15" s="160"/>
      <c r="AT15" s="22"/>
      <c r="AU15" s="22"/>
      <c r="AV15" s="22"/>
      <c r="AW15" s="22"/>
      <c r="AX15" s="22"/>
      <c r="AY15" s="22"/>
      <c r="AZ15" s="22"/>
      <c r="BA15" s="22"/>
      <c r="BB15" s="22"/>
      <c r="BC15" s="22"/>
      <c r="BD15" s="22"/>
      <c r="BE15" s="22"/>
    </row>
    <row r="16" spans="1:59" s="1" customFormat="1">
      <c r="A16" s="154"/>
      <c r="R16" s="157" t="s">
        <v>76</v>
      </c>
      <c r="V16" s="154"/>
      <c r="W16" s="1" t="s">
        <v>461</v>
      </c>
    </row>
    <row r="17" spans="1:59" s="1" customFormat="1">
      <c r="A17" s="154"/>
      <c r="R17" s="756"/>
      <c r="S17" s="757"/>
      <c r="T17" s="757"/>
      <c r="U17" s="37"/>
      <c r="V17" s="154"/>
      <c r="W17" s="2005"/>
      <c r="X17" s="2006"/>
      <c r="Y17" s="2006"/>
      <c r="Z17" s="755"/>
      <c r="AA17" s="10">
        <v>1990</v>
      </c>
      <c r="AB17" s="10">
        <f t="shared" ref="AB17:BA17" si="4">AA17+1</f>
        <v>1991</v>
      </c>
      <c r="AC17" s="10">
        <f t="shared" si="4"/>
        <v>1992</v>
      </c>
      <c r="AD17" s="10">
        <f t="shared" si="4"/>
        <v>1993</v>
      </c>
      <c r="AE17" s="10">
        <f t="shared" si="4"/>
        <v>1994</v>
      </c>
      <c r="AF17" s="10">
        <f t="shared" si="4"/>
        <v>1995</v>
      </c>
      <c r="AG17" s="10">
        <f t="shared" si="4"/>
        <v>1996</v>
      </c>
      <c r="AH17" s="10">
        <f t="shared" si="4"/>
        <v>1997</v>
      </c>
      <c r="AI17" s="10">
        <f t="shared" si="4"/>
        <v>1998</v>
      </c>
      <c r="AJ17" s="10">
        <f t="shared" si="4"/>
        <v>1999</v>
      </c>
      <c r="AK17" s="10">
        <f t="shared" si="4"/>
        <v>2000</v>
      </c>
      <c r="AL17" s="10">
        <f t="shared" si="4"/>
        <v>2001</v>
      </c>
      <c r="AM17" s="10">
        <f t="shared" si="4"/>
        <v>2002</v>
      </c>
      <c r="AN17" s="10">
        <f t="shared" si="4"/>
        <v>2003</v>
      </c>
      <c r="AO17" s="10">
        <f t="shared" si="4"/>
        <v>2004</v>
      </c>
      <c r="AP17" s="10">
        <f t="shared" si="4"/>
        <v>2005</v>
      </c>
      <c r="AQ17" s="10">
        <f>AP17+1</f>
        <v>2006</v>
      </c>
      <c r="AR17" s="10">
        <f>AQ17+1</f>
        <v>2007</v>
      </c>
      <c r="AS17" s="10">
        <f>AR17+1</f>
        <v>2008</v>
      </c>
      <c r="AT17" s="10">
        <f t="shared" si="4"/>
        <v>2009</v>
      </c>
      <c r="AU17" s="10">
        <f>AT17+1</f>
        <v>2010</v>
      </c>
      <c r="AV17" s="10">
        <f>AU17+1</f>
        <v>2011</v>
      </c>
      <c r="AW17" s="10">
        <f>AV17+1</f>
        <v>2012</v>
      </c>
      <c r="AX17" s="10">
        <f>AW17+1</f>
        <v>2013</v>
      </c>
      <c r="AY17" s="10">
        <f t="shared" si="4"/>
        <v>2014</v>
      </c>
      <c r="AZ17" s="10">
        <f t="shared" si="4"/>
        <v>2015</v>
      </c>
      <c r="BA17" s="10">
        <f t="shared" si="4"/>
        <v>2016</v>
      </c>
      <c r="BB17" s="10">
        <f>BA17+1</f>
        <v>2017</v>
      </c>
      <c r="BC17" s="10">
        <f>BB17+1</f>
        <v>2018</v>
      </c>
      <c r="BD17" s="10">
        <f>BC17+1</f>
        <v>2019</v>
      </c>
      <c r="BE17" s="10">
        <f>BD17+1</f>
        <v>2020</v>
      </c>
    </row>
    <row r="18" spans="1:59" s="1" customFormat="1" ht="15.75" customHeight="1">
      <c r="A18" s="154"/>
      <c r="R18" s="1602" t="s">
        <v>1036</v>
      </c>
      <c r="S18" s="1606"/>
      <c r="T18" s="1606"/>
      <c r="U18" s="1597"/>
      <c r="V18" s="1120"/>
      <c r="W18" s="1602" t="s">
        <v>965</v>
      </c>
      <c r="X18" s="1603"/>
      <c r="Y18" s="1603"/>
      <c r="Z18" s="1338"/>
      <c r="AA18" s="188"/>
      <c r="AB18" s="188"/>
      <c r="AC18" s="188"/>
      <c r="AD18" s="188"/>
      <c r="AE18" s="188"/>
      <c r="AF18" s="178">
        <f t="shared" ref="AF18:BE18" si="5">AF5/AE5-1</f>
        <v>1.5776702073610815E-2</v>
      </c>
      <c r="AG18" s="178">
        <f t="shared" si="5"/>
        <v>9.4869045704730759E-3</v>
      </c>
      <c r="AH18" s="178">
        <f t="shared" si="5"/>
        <v>-5.7731214690965871E-3</v>
      </c>
      <c r="AI18" s="178">
        <f t="shared" si="5"/>
        <v>-3.5274606554106747E-2</v>
      </c>
      <c r="AJ18" s="178">
        <f t="shared" si="5"/>
        <v>1.751617339904632E-2</v>
      </c>
      <c r="AK18" s="178">
        <f t="shared" si="5"/>
        <v>1.460156247123634E-2</v>
      </c>
      <c r="AL18" s="178">
        <f t="shared" si="5"/>
        <v>-1.8938322611123382E-2</v>
      </c>
      <c r="AM18" s="178">
        <f t="shared" si="5"/>
        <v>1.7462253036491848E-2</v>
      </c>
      <c r="AN18" s="178">
        <f t="shared" si="5"/>
        <v>4.7685422522616427E-3</v>
      </c>
      <c r="AO18" s="178">
        <f t="shared" si="5"/>
        <v>-6.2575848477108842E-3</v>
      </c>
      <c r="AP18" s="178">
        <f t="shared" si="5"/>
        <v>5.5682685293410028E-3</v>
      </c>
      <c r="AQ18" s="178">
        <f t="shared" si="5"/>
        <v>-1.5448897689736785E-2</v>
      </c>
      <c r="AR18" s="178">
        <f t="shared" si="5"/>
        <v>2.5829296579917616E-2</v>
      </c>
      <c r="AS18" s="178">
        <f t="shared" si="5"/>
        <v>-5.2340178997690945E-2</v>
      </c>
      <c r="AT18" s="178">
        <f t="shared" si="5"/>
        <v>-5.467329974175017E-2</v>
      </c>
      <c r="AU18" s="178">
        <f t="shared" si="5"/>
        <v>4.2744349719554986E-2</v>
      </c>
      <c r="AV18" s="178">
        <f t="shared" si="5"/>
        <v>3.8869081990091203E-2</v>
      </c>
      <c r="AW18" s="178">
        <f t="shared" si="5"/>
        <v>3.1523140730900234E-2</v>
      </c>
      <c r="AX18" s="178">
        <f t="shared" si="5"/>
        <v>8.4921907678865427E-3</v>
      </c>
      <c r="AY18" s="178">
        <f t="shared" si="5"/>
        <v>-3.4727120581008686E-2</v>
      </c>
      <c r="AZ18" s="178">
        <f t="shared" si="5"/>
        <v>-2.8347585535728359E-2</v>
      </c>
      <c r="BA18" s="178">
        <f t="shared" si="5"/>
        <v>-1.2664274362902295E-2</v>
      </c>
      <c r="BB18" s="178">
        <f t="shared" si="5"/>
        <v>-1.0197482551058568E-2</v>
      </c>
      <c r="BC18" s="178">
        <f t="shared" si="5"/>
        <v>-3.4011094572503953E-2</v>
      </c>
      <c r="BD18" s="178">
        <f t="shared" si="5"/>
        <v>-2.8397758541656271E-2</v>
      </c>
      <c r="BE18" s="178">
        <f t="shared" si="5"/>
        <v>-5.1257925327823473E-2</v>
      </c>
      <c r="BF18" s="179"/>
      <c r="BG18" s="179"/>
    </row>
    <row r="19" spans="1:59" s="1" customFormat="1" ht="15.75" customHeight="1">
      <c r="A19" s="154"/>
      <c r="R19" s="905"/>
      <c r="S19" s="1602" t="s">
        <v>120</v>
      </c>
      <c r="T19" s="1606"/>
      <c r="U19" s="1597"/>
      <c r="V19" s="899"/>
      <c r="W19" s="905"/>
      <c r="X19" s="1602" t="s">
        <v>467</v>
      </c>
      <c r="Y19" s="1603"/>
      <c r="Z19" s="1338"/>
      <c r="AA19" s="188"/>
      <c r="AB19" s="188"/>
      <c r="AC19" s="188"/>
      <c r="AD19" s="188"/>
      <c r="AE19" s="188"/>
      <c r="AF19" s="178">
        <f t="shared" ref="AF19:BE19" si="6">AF6/AE6-1</f>
        <v>9.9786974388356153E-3</v>
      </c>
      <c r="AG19" s="178">
        <f t="shared" si="6"/>
        <v>1.0097044846377301E-2</v>
      </c>
      <c r="AH19" s="178">
        <f t="shared" si="6"/>
        <v>-5.9444539231875426E-3</v>
      </c>
      <c r="AI19" s="178">
        <f t="shared" si="6"/>
        <v>-3.2227882911749939E-2</v>
      </c>
      <c r="AJ19" s="178">
        <f t="shared" si="6"/>
        <v>3.0244655725194081E-2</v>
      </c>
      <c r="AK19" s="178">
        <f t="shared" si="6"/>
        <v>1.8318624126130389E-2</v>
      </c>
      <c r="AL19" s="178">
        <f t="shared" si="6"/>
        <v>-1.1864261889210859E-2</v>
      </c>
      <c r="AM19" s="178">
        <f t="shared" si="6"/>
        <v>2.3221141059804218E-2</v>
      </c>
      <c r="AN19" s="178">
        <f t="shared" si="6"/>
        <v>6.375585690019836E-3</v>
      </c>
      <c r="AO19" s="178">
        <f t="shared" si="6"/>
        <v>-3.6443597249081749E-3</v>
      </c>
      <c r="AP19" s="178">
        <f t="shared" si="6"/>
        <v>5.767751284120104E-3</v>
      </c>
      <c r="AQ19" s="178">
        <f t="shared" si="6"/>
        <v>-1.7809377787472269E-2</v>
      </c>
      <c r="AR19" s="178">
        <f t="shared" si="6"/>
        <v>2.8000363342391976E-2</v>
      </c>
      <c r="AS19" s="178">
        <f t="shared" si="6"/>
        <v>-5.4472346325897369E-2</v>
      </c>
      <c r="AT19" s="178">
        <f t="shared" si="6"/>
        <v>-5.612068766260514E-2</v>
      </c>
      <c r="AU19" s="178">
        <f t="shared" si="6"/>
        <v>4.4267029647812928E-2</v>
      </c>
      <c r="AV19" s="178">
        <f t="shared" si="6"/>
        <v>4.0975017426120086E-2</v>
      </c>
      <c r="AW19" s="178">
        <f t="shared" si="6"/>
        <v>3.2404455719349912E-2</v>
      </c>
      <c r="AX19" s="178">
        <f t="shared" si="6"/>
        <v>7.1787185877985049E-3</v>
      </c>
      <c r="AY19" s="178">
        <f t="shared" si="6"/>
        <v>-3.8872151600839788E-2</v>
      </c>
      <c r="AZ19" s="178">
        <f t="shared" si="6"/>
        <v>-3.2232255601901905E-2</v>
      </c>
      <c r="BA19" s="178">
        <f t="shared" si="6"/>
        <v>-1.6117846945945646E-2</v>
      </c>
      <c r="BB19" s="178">
        <f t="shared" si="6"/>
        <v>-1.2898270102231435E-2</v>
      </c>
      <c r="BC19" s="178">
        <f t="shared" si="6"/>
        <v>-3.7784858661912279E-2</v>
      </c>
      <c r="BD19" s="178">
        <f t="shared" si="6"/>
        <v>-3.268770408626176E-2</v>
      </c>
      <c r="BE19" s="178">
        <f t="shared" si="6"/>
        <v>-5.7658329157579735E-2</v>
      </c>
      <c r="BF19" s="179"/>
      <c r="BG19" s="179"/>
    </row>
    <row r="20" spans="1:59" s="1" customFormat="1" ht="15.75" customHeight="1">
      <c r="A20" s="154"/>
      <c r="R20" s="1599"/>
      <c r="S20" s="907"/>
      <c r="T20" s="1609" t="s">
        <v>121</v>
      </c>
      <c r="U20" s="1597"/>
      <c r="V20" s="899"/>
      <c r="W20" s="905"/>
      <c r="X20" s="905"/>
      <c r="Y20" s="1602" t="s">
        <v>466</v>
      </c>
      <c r="Z20" s="1338"/>
      <c r="AA20" s="188"/>
      <c r="AB20" s="188"/>
      <c r="AC20" s="188"/>
      <c r="AD20" s="188"/>
      <c r="AE20" s="188"/>
      <c r="AF20" s="178">
        <f t="shared" ref="AF20:BE20" si="7">AF7/AE7-1</f>
        <v>9.9365368362531736E-3</v>
      </c>
      <c r="AG20" s="178">
        <f t="shared" si="7"/>
        <v>9.9886527718378026E-3</v>
      </c>
      <c r="AH20" s="178">
        <f t="shared" si="7"/>
        <v>-5.593935685699436E-3</v>
      </c>
      <c r="AI20" s="178">
        <f t="shared" si="7"/>
        <v>-2.9586852235959027E-2</v>
      </c>
      <c r="AJ20" s="178">
        <f t="shared" si="7"/>
        <v>3.2628721692336438E-2</v>
      </c>
      <c r="AK20" s="178">
        <f t="shared" si="7"/>
        <v>1.8113843945114727E-2</v>
      </c>
      <c r="AL20" s="178">
        <f t="shared" si="7"/>
        <v>-1.1057009629376835E-2</v>
      </c>
      <c r="AM20" s="178">
        <f t="shared" si="7"/>
        <v>2.7330010311667596E-2</v>
      </c>
      <c r="AN20" s="178">
        <f t="shared" si="7"/>
        <v>6.9869404711637717E-3</v>
      </c>
      <c r="AO20" s="178">
        <f t="shared" si="7"/>
        <v>-3.2204193782974233E-3</v>
      </c>
      <c r="AP20" s="178">
        <f t="shared" si="7"/>
        <v>5.9313303742487555E-3</v>
      </c>
      <c r="AQ20" s="178">
        <f t="shared" si="7"/>
        <v>-1.8162749496504316E-2</v>
      </c>
      <c r="AR20" s="178">
        <f t="shared" si="7"/>
        <v>3.0349089412193608E-2</v>
      </c>
      <c r="AS20" s="178">
        <f t="shared" si="7"/>
        <v>-5.5634226819524679E-2</v>
      </c>
      <c r="AT20" s="178">
        <f t="shared" si="7"/>
        <v>-5.2131330128095899E-2</v>
      </c>
      <c r="AU20" s="178">
        <f t="shared" si="7"/>
        <v>4.589885472980626E-2</v>
      </c>
      <c r="AV20" s="178">
        <f t="shared" si="7"/>
        <v>4.4814497398191655E-2</v>
      </c>
      <c r="AW20" s="178">
        <f t="shared" si="7"/>
        <v>3.3106798258909498E-2</v>
      </c>
      <c r="AX20" s="178">
        <f t="shared" si="7"/>
        <v>6.5819963124977843E-3</v>
      </c>
      <c r="AY20" s="178">
        <f t="shared" si="7"/>
        <v>-4.0287226831578038E-2</v>
      </c>
      <c r="AZ20" s="178">
        <f t="shared" si="7"/>
        <v>-3.349332050318965E-2</v>
      </c>
      <c r="BA20" s="178">
        <f t="shared" si="7"/>
        <v>-1.6963892330577823E-2</v>
      </c>
      <c r="BB20" s="178">
        <f t="shared" si="7"/>
        <v>-1.4561975400520955E-2</v>
      </c>
      <c r="BC20" s="178">
        <f t="shared" si="7"/>
        <v>-4.0472637479622597E-2</v>
      </c>
      <c r="BD20" s="178">
        <f t="shared" si="7"/>
        <v>-3.430292351986608E-2</v>
      </c>
      <c r="BE20" s="178">
        <f t="shared" si="7"/>
        <v>-5.9499785461070487E-2</v>
      </c>
      <c r="BF20" s="179"/>
      <c r="BG20" s="179"/>
    </row>
    <row r="21" spans="1:59" s="1" customFormat="1" ht="15.75" customHeight="1">
      <c r="A21" s="154"/>
      <c r="R21" s="1602" t="s">
        <v>1044</v>
      </c>
      <c r="S21" s="1606"/>
      <c r="T21" s="1606"/>
      <c r="U21" s="1597"/>
      <c r="V21" s="899"/>
      <c r="W21" s="1602" t="s">
        <v>1029</v>
      </c>
      <c r="X21" s="1603"/>
      <c r="Y21" s="1603"/>
      <c r="Z21" s="1338"/>
      <c r="AA21" s="188"/>
      <c r="AB21" s="188"/>
      <c r="AC21" s="188"/>
      <c r="AD21" s="188"/>
      <c r="AE21" s="188"/>
      <c r="AF21" s="178">
        <f t="shared" ref="AF21:BE21" si="8">AF8/AE8-1</f>
        <v>-1.5538678689336116E-2</v>
      </c>
      <c r="AG21" s="178">
        <f t="shared" si="8"/>
        <v>-1.9416833194020655E-2</v>
      </c>
      <c r="AH21" s="178">
        <f t="shared" si="8"/>
        <v>-4.5297381995050845E-3</v>
      </c>
      <c r="AI21" s="178">
        <f t="shared" si="8"/>
        <v>-2.5636995561630904E-2</v>
      </c>
      <c r="AJ21" s="178">
        <f t="shared" si="8"/>
        <v>1.1478392265420467E-2</v>
      </c>
      <c r="AK21" s="178">
        <f t="shared" si="8"/>
        <v>-1.1108791216661862E-2</v>
      </c>
      <c r="AL21" s="178">
        <f t="shared" si="8"/>
        <v>-1.1789013807723348E-2</v>
      </c>
      <c r="AM21" s="178">
        <f t="shared" si="8"/>
        <v>8.1896804838079706E-3</v>
      </c>
      <c r="AN21" s="178">
        <f t="shared" si="8"/>
        <v>-1.4234982914254068E-2</v>
      </c>
      <c r="AO21" s="178">
        <f t="shared" si="8"/>
        <v>-2.2692619985757556E-2</v>
      </c>
      <c r="AP21" s="178">
        <f t="shared" si="8"/>
        <v>-1.5655461899989009E-2</v>
      </c>
      <c r="AQ21" s="178">
        <f t="shared" si="8"/>
        <v>-2.7996656261161657E-2</v>
      </c>
      <c r="AR21" s="178">
        <f t="shared" si="8"/>
        <v>1.5163022117934633E-2</v>
      </c>
      <c r="AS21" s="178">
        <f t="shared" si="8"/>
        <v>-1.6899370541275216E-2</v>
      </c>
      <c r="AT21" s="178">
        <f t="shared" si="8"/>
        <v>-3.1064033367134702E-2</v>
      </c>
      <c r="AU21" s="178">
        <f t="shared" si="8"/>
        <v>9.7834727946124467E-3</v>
      </c>
      <c r="AV21" s="178">
        <f t="shared" si="8"/>
        <v>3.3588344793432423E-2</v>
      </c>
      <c r="AW21" s="178">
        <f t="shared" si="8"/>
        <v>2.5064405195264206E-2</v>
      </c>
      <c r="AX21" s="178">
        <f t="shared" si="8"/>
        <v>-1.8341778384172835E-2</v>
      </c>
      <c r="AY21" s="178">
        <f t="shared" si="8"/>
        <v>-3.1288349739209798E-2</v>
      </c>
      <c r="AZ21" s="178">
        <f t="shared" si="8"/>
        <v>-4.4951675344353292E-2</v>
      </c>
      <c r="BA21" s="178">
        <f t="shared" si="8"/>
        <v>-2.0027927169033677E-2</v>
      </c>
      <c r="BB21" s="178">
        <f t="shared" si="8"/>
        <v>-2.7646131956167497E-2</v>
      </c>
      <c r="BC21" s="178">
        <f t="shared" si="8"/>
        <v>-3.5833237346620028E-2</v>
      </c>
      <c r="BD21" s="178">
        <f t="shared" si="8"/>
        <v>-2.1983820885534855E-2</v>
      </c>
      <c r="BE21" s="178">
        <f t="shared" si="8"/>
        <v>-6.4009652125359695E-3</v>
      </c>
      <c r="BF21" s="179"/>
      <c r="BG21" s="179"/>
    </row>
    <row r="22" spans="1:59" s="1" customFormat="1" ht="15.75" customHeight="1">
      <c r="A22" s="154"/>
      <c r="R22" s="495"/>
      <c r="S22" s="1605" t="s">
        <v>1027</v>
      </c>
      <c r="T22" s="1612"/>
      <c r="U22" s="1597"/>
      <c r="V22" s="899"/>
      <c r="W22" s="495"/>
      <c r="X22" s="1605" t="s">
        <v>633</v>
      </c>
      <c r="Y22" s="1614"/>
      <c r="Z22" s="1338"/>
      <c r="AA22" s="188"/>
      <c r="AB22" s="1552"/>
      <c r="AC22" s="1552"/>
      <c r="AD22" s="1552"/>
      <c r="AE22" s="1552"/>
      <c r="AF22" s="178">
        <f t="shared" ref="AF22:BE22" si="9">AF9/AE9-1</f>
        <v>-2.1157936634575325E-2</v>
      </c>
      <c r="AG22" s="178">
        <f t="shared" si="9"/>
        <v>-1.8824162520202803E-2</v>
      </c>
      <c r="AH22" s="178">
        <f t="shared" si="9"/>
        <v>-4.7012849225032127E-3</v>
      </c>
      <c r="AI22" s="178">
        <f t="shared" si="9"/>
        <v>-2.2559835136469308E-2</v>
      </c>
      <c r="AJ22" s="178">
        <f t="shared" si="9"/>
        <v>2.4131345776933433E-2</v>
      </c>
      <c r="AK22" s="178">
        <f t="shared" si="9"/>
        <v>-7.4859211866989961E-3</v>
      </c>
      <c r="AL22" s="178">
        <f t="shared" si="9"/>
        <v>-4.6634021530199687E-3</v>
      </c>
      <c r="AM22" s="178">
        <f t="shared" si="9"/>
        <v>1.3896085275570957E-2</v>
      </c>
      <c r="AN22" s="178">
        <f t="shared" si="9"/>
        <v>-1.2658334029200358E-2</v>
      </c>
      <c r="AO22" s="178">
        <f t="shared" si="9"/>
        <v>-2.0122613755559016E-2</v>
      </c>
      <c r="AP22" s="178">
        <f t="shared" si="9"/>
        <v>-1.546018946920813E-2</v>
      </c>
      <c r="AQ22" s="178">
        <f t="shared" si="9"/>
        <v>-3.0327052867741067E-2</v>
      </c>
      <c r="AR22" s="178">
        <f t="shared" si="9"/>
        <v>1.7311514760093516E-2</v>
      </c>
      <c r="AS22" s="178">
        <f t="shared" si="9"/>
        <v>-1.9111277172764507E-2</v>
      </c>
      <c r="AT22" s="178">
        <f t="shared" si="9"/>
        <v>-3.2547569391033537E-2</v>
      </c>
      <c r="AU22" s="178">
        <f t="shared" si="9"/>
        <v>1.1258021207485314E-2</v>
      </c>
      <c r="AV22" s="178">
        <f t="shared" si="9"/>
        <v>3.5683575423838043E-2</v>
      </c>
      <c r="AW22" s="178">
        <f t="shared" si="9"/>
        <v>2.5940201955174658E-2</v>
      </c>
      <c r="AX22" s="178">
        <f t="shared" si="9"/>
        <v>-1.9620301684849628E-2</v>
      </c>
      <c r="AY22" s="178">
        <f t="shared" si="9"/>
        <v>-3.5448147372828198E-2</v>
      </c>
      <c r="AZ22" s="178">
        <f t="shared" si="9"/>
        <v>-4.8769962196019478E-2</v>
      </c>
      <c r="BA22" s="178">
        <f t="shared" si="9"/>
        <v>-2.3455742647596978E-2</v>
      </c>
      <c r="BB22" s="178">
        <f t="shared" si="9"/>
        <v>-3.02993089039445E-2</v>
      </c>
      <c r="BC22" s="178">
        <f t="shared" si="9"/>
        <v>-3.9599882993023749E-2</v>
      </c>
      <c r="BD22" s="178">
        <f t="shared" si="9"/>
        <v>-2.6302086088223708E-2</v>
      </c>
      <c r="BE22" s="178">
        <f t="shared" si="9"/>
        <v>-1.3103983068778247E-2</v>
      </c>
      <c r="BF22" s="179"/>
      <c r="BG22" s="179"/>
    </row>
    <row r="23" spans="1:59" s="1" customFormat="1" ht="15.75" customHeight="1">
      <c r="A23" s="154"/>
      <c r="R23" s="42"/>
      <c r="S23" s="462"/>
      <c r="T23" s="941" t="s">
        <v>1028</v>
      </c>
      <c r="U23" s="1597"/>
      <c r="V23" s="899"/>
      <c r="W23" s="462"/>
      <c r="X23" s="462"/>
      <c r="Y23" s="941" t="s">
        <v>635</v>
      </c>
      <c r="Z23" s="1338"/>
      <c r="AA23" s="188"/>
      <c r="AB23" s="1552"/>
      <c r="AC23" s="1552"/>
      <c r="AD23" s="1552"/>
      <c r="AE23" s="1552"/>
      <c r="AF23" s="178">
        <f t="shared" ref="AF23:BE23" si="10">AF10/AE10-1</f>
        <v>-2.1198797467906982E-2</v>
      </c>
      <c r="AG23" s="178">
        <f t="shared" si="10"/>
        <v>-1.8929451101191264E-2</v>
      </c>
      <c r="AH23" s="178">
        <f t="shared" si="10"/>
        <v>-4.3503283258020664E-3</v>
      </c>
      <c r="AI23" s="178">
        <f t="shared" si="10"/>
        <v>-1.9892420552422796E-2</v>
      </c>
      <c r="AJ23" s="178">
        <f t="shared" si="10"/>
        <v>2.6501265071134039E-2</v>
      </c>
      <c r="AK23" s="178">
        <f t="shared" si="10"/>
        <v>-7.6855121672668725E-3</v>
      </c>
      <c r="AL23" s="178">
        <f t="shared" si="10"/>
        <v>-3.8502671889474316E-3</v>
      </c>
      <c r="AM23" s="178">
        <f t="shared" si="10"/>
        <v>1.7967508628941475E-2</v>
      </c>
      <c r="AN23" s="178">
        <f t="shared" si="10"/>
        <v>-1.2058542006523121E-2</v>
      </c>
      <c r="AO23" s="178">
        <f t="shared" si="10"/>
        <v>-1.9705684757549968E-2</v>
      </c>
      <c r="AP23" s="178">
        <f t="shared" si="10"/>
        <v>-1.5300062912956713E-2</v>
      </c>
      <c r="AQ23" s="178">
        <f t="shared" si="10"/>
        <v>-3.0675920978249449E-2</v>
      </c>
      <c r="AR23" s="178">
        <f t="shared" si="10"/>
        <v>1.9635819459809856E-2</v>
      </c>
      <c r="AS23" s="178">
        <f t="shared" si="10"/>
        <v>-2.0316609950757347E-2</v>
      </c>
      <c r="AT23" s="178">
        <f t="shared" si="10"/>
        <v>-2.8458578782931565E-2</v>
      </c>
      <c r="AU23" s="178">
        <f t="shared" si="10"/>
        <v>1.2838264724251092E-2</v>
      </c>
      <c r="AV23" s="178">
        <f t="shared" si="10"/>
        <v>3.9503538706987307E-2</v>
      </c>
      <c r="AW23" s="178">
        <f t="shared" si="10"/>
        <v>2.6638146876746482E-2</v>
      </c>
      <c r="AX23" s="178">
        <f t="shared" si="10"/>
        <v>-2.0201146368558964E-2</v>
      </c>
      <c r="AY23" s="178">
        <f t="shared" si="10"/>
        <v>-3.6868263788858102E-2</v>
      </c>
      <c r="AZ23" s="178">
        <f t="shared" si="10"/>
        <v>-5.0009477379976741E-2</v>
      </c>
      <c r="BA23" s="178">
        <f t="shared" si="10"/>
        <v>-2.4295478137520532E-2</v>
      </c>
      <c r="BB23" s="178">
        <f t="shared" si="10"/>
        <v>-3.1933685715034521E-2</v>
      </c>
      <c r="BC23" s="178">
        <f t="shared" si="10"/>
        <v>-4.2282591859387986E-2</v>
      </c>
      <c r="BD23" s="178">
        <f t="shared" si="10"/>
        <v>-2.7927968235751499E-2</v>
      </c>
      <c r="BE23" s="178">
        <f t="shared" si="10"/>
        <v>-1.5032504270269031E-2</v>
      </c>
      <c r="BF23" s="179"/>
      <c r="BG23" s="179"/>
    </row>
    <row r="24" spans="1:59" s="1" customFormat="1" ht="15.75" customHeight="1">
      <c r="A24" s="154"/>
      <c r="R24" s="941" t="s">
        <v>636</v>
      </c>
      <c r="S24" s="1614"/>
      <c r="T24" s="1614"/>
      <c r="U24" s="1597"/>
      <c r="V24" s="899"/>
      <c r="W24" s="941" t="s">
        <v>433</v>
      </c>
      <c r="X24" s="1618"/>
      <c r="Y24" s="1614"/>
      <c r="Z24" s="1338"/>
      <c r="AA24" s="188"/>
      <c r="AB24" s="1552"/>
      <c r="AC24" s="1552"/>
      <c r="AD24" s="1552"/>
      <c r="AE24" s="1552"/>
      <c r="AF24" s="178">
        <f t="shared" ref="AF24:BE24" si="11">AF11/AE11-1</f>
        <v>3.1809660862302858E-2</v>
      </c>
      <c r="AG24" s="178">
        <f t="shared" si="11"/>
        <v>2.9476069692936813E-2</v>
      </c>
      <c r="AH24" s="178">
        <f t="shared" si="11"/>
        <v>-1.2490410987694434E-3</v>
      </c>
      <c r="AI24" s="178">
        <f t="shared" si="11"/>
        <v>-9.8911914230888076E-3</v>
      </c>
      <c r="AJ24" s="178">
        <f t="shared" si="11"/>
        <v>5.9692635846655406E-3</v>
      </c>
      <c r="AK24" s="178">
        <f t="shared" si="11"/>
        <v>2.5999173073375959E-2</v>
      </c>
      <c r="AL24" s="178">
        <f t="shared" si="11"/>
        <v>-7.2345975740941704E-3</v>
      </c>
      <c r="AM24" s="178">
        <f t="shared" si="11"/>
        <v>9.1972500137416091E-3</v>
      </c>
      <c r="AN24" s="178">
        <f t="shared" si="11"/>
        <v>1.927794640420144E-2</v>
      </c>
      <c r="AO24" s="178">
        <f t="shared" si="11"/>
        <v>1.6816648962383773E-2</v>
      </c>
      <c r="AP24" s="178">
        <f t="shared" si="11"/>
        <v>2.1561282262302583E-2</v>
      </c>
      <c r="AQ24" s="178">
        <f t="shared" si="11"/>
        <v>1.2909172228934507E-2</v>
      </c>
      <c r="AR24" s="178">
        <f t="shared" si="11"/>
        <v>1.0506957237006009E-2</v>
      </c>
      <c r="AS24" s="178">
        <f t="shared" si="11"/>
        <v>-3.6050031293265228E-2</v>
      </c>
      <c r="AT24" s="178">
        <f t="shared" si="11"/>
        <v>-2.4366178145558415E-2</v>
      </c>
      <c r="AU24" s="178">
        <f t="shared" si="11"/>
        <v>3.2641529409985326E-2</v>
      </c>
      <c r="AV24" s="178">
        <f t="shared" si="11"/>
        <v>5.1091299773837751E-3</v>
      </c>
      <c r="AW24" s="178">
        <f t="shared" si="11"/>
        <v>6.3008094934344783E-3</v>
      </c>
      <c r="AX24" s="178">
        <f t="shared" si="11"/>
        <v>2.7335348048010299E-2</v>
      </c>
      <c r="AY24" s="178">
        <f t="shared" si="11"/>
        <v>-3.5498394603523664E-3</v>
      </c>
      <c r="AZ24" s="178">
        <f t="shared" si="11"/>
        <v>1.7385601733411304E-2</v>
      </c>
      <c r="BA24" s="178">
        <f t="shared" si="11"/>
        <v>7.5141455662701695E-3</v>
      </c>
      <c r="BB24" s="178">
        <f t="shared" si="11"/>
        <v>1.7944752397819563E-2</v>
      </c>
      <c r="BC24" s="178">
        <f t="shared" si="11"/>
        <v>1.8898626717867018E-3</v>
      </c>
      <c r="BD24" s="178">
        <f t="shared" si="11"/>
        <v>-6.5581099710732005E-3</v>
      </c>
      <c r="BE24" s="178">
        <f t="shared" si="11"/>
        <v>-4.5145937691940863E-2</v>
      </c>
      <c r="BF24" s="179"/>
      <c r="BG24" s="179"/>
    </row>
    <row r="25" spans="1:59" s="1" customFormat="1">
      <c r="A25" s="154"/>
      <c r="V25" s="161"/>
      <c r="W25" s="154"/>
    </row>
    <row r="26" spans="1:59" s="1" customFormat="1">
      <c r="A26" s="154"/>
      <c r="R26" s="1" t="s">
        <v>118</v>
      </c>
      <c r="V26" s="154"/>
      <c r="W26" s="1" t="s">
        <v>696</v>
      </c>
      <c r="Y26" s="154"/>
    </row>
    <row r="27" spans="1:59" s="1" customFormat="1">
      <c r="A27" s="154"/>
      <c r="R27" s="756"/>
      <c r="S27" s="757"/>
      <c r="T27" s="757"/>
      <c r="U27" s="37"/>
      <c r="V27" s="154"/>
      <c r="W27" s="2005"/>
      <c r="X27" s="2006"/>
      <c r="Y27" s="2006"/>
      <c r="Z27" s="755"/>
      <c r="AA27" s="10">
        <v>1990</v>
      </c>
      <c r="AB27" s="10">
        <f t="shared" ref="AB27:BA27" si="12">AA27+1</f>
        <v>1991</v>
      </c>
      <c r="AC27" s="10">
        <f t="shared" si="12"/>
        <v>1992</v>
      </c>
      <c r="AD27" s="10">
        <f t="shared" si="12"/>
        <v>1993</v>
      </c>
      <c r="AE27" s="10">
        <f t="shared" si="12"/>
        <v>1994</v>
      </c>
      <c r="AF27" s="10">
        <f t="shared" si="12"/>
        <v>1995</v>
      </c>
      <c r="AG27" s="10">
        <f t="shared" si="12"/>
        <v>1996</v>
      </c>
      <c r="AH27" s="10">
        <f t="shared" si="12"/>
        <v>1997</v>
      </c>
      <c r="AI27" s="10">
        <f t="shared" si="12"/>
        <v>1998</v>
      </c>
      <c r="AJ27" s="10">
        <f t="shared" si="12"/>
        <v>1999</v>
      </c>
      <c r="AK27" s="10">
        <f t="shared" si="12"/>
        <v>2000</v>
      </c>
      <c r="AL27" s="10">
        <f t="shared" si="12"/>
        <v>2001</v>
      </c>
      <c r="AM27" s="10">
        <f t="shared" si="12"/>
        <v>2002</v>
      </c>
      <c r="AN27" s="10">
        <f t="shared" si="12"/>
        <v>2003</v>
      </c>
      <c r="AO27" s="10">
        <f t="shared" si="12"/>
        <v>2004</v>
      </c>
      <c r="AP27" s="10">
        <f t="shared" si="12"/>
        <v>2005</v>
      </c>
      <c r="AQ27" s="10">
        <f t="shared" si="12"/>
        <v>2006</v>
      </c>
      <c r="AR27" s="10">
        <f t="shared" si="12"/>
        <v>2007</v>
      </c>
      <c r="AS27" s="10">
        <f t="shared" si="12"/>
        <v>2008</v>
      </c>
      <c r="AT27" s="10">
        <f t="shared" si="12"/>
        <v>2009</v>
      </c>
      <c r="AU27" s="10">
        <f t="shared" si="12"/>
        <v>2010</v>
      </c>
      <c r="AV27" s="10">
        <f t="shared" si="12"/>
        <v>2011</v>
      </c>
      <c r="AW27" s="10">
        <f t="shared" si="12"/>
        <v>2012</v>
      </c>
      <c r="AX27" s="10">
        <f t="shared" si="12"/>
        <v>2013</v>
      </c>
      <c r="AY27" s="10">
        <f t="shared" si="12"/>
        <v>2014</v>
      </c>
      <c r="AZ27" s="10">
        <f t="shared" si="12"/>
        <v>2015</v>
      </c>
      <c r="BA27" s="10">
        <f t="shared" si="12"/>
        <v>2016</v>
      </c>
      <c r="BB27" s="10">
        <f>BA27+1</f>
        <v>2017</v>
      </c>
      <c r="BC27" s="10">
        <f>BB27+1</f>
        <v>2018</v>
      </c>
      <c r="BD27" s="10">
        <f>BC27+1</f>
        <v>2019</v>
      </c>
      <c r="BE27" s="10">
        <f>BD27+1</f>
        <v>2020</v>
      </c>
    </row>
    <row r="28" spans="1:59" s="1" customFormat="1" ht="15.75" customHeight="1">
      <c r="A28" s="154"/>
      <c r="R28" s="1602" t="s">
        <v>1036</v>
      </c>
      <c r="S28" s="1606"/>
      <c r="T28" s="1606"/>
      <c r="U28" s="1597"/>
      <c r="V28" s="1120"/>
      <c r="W28" s="1602" t="s">
        <v>965</v>
      </c>
      <c r="X28" s="1603"/>
      <c r="Y28" s="1603"/>
      <c r="Z28" s="133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5">
        <f t="shared" ref="AY28:BE34" si="13">AY5/$AX5-1</f>
        <v>-3.4727120581008686E-2</v>
      </c>
      <c r="AZ28" s="15">
        <f t="shared" si="13"/>
        <v>-6.2090276095657315E-2</v>
      </c>
      <c r="BA28" s="15">
        <f t="shared" si="13"/>
        <v>-7.3968222166815867E-2</v>
      </c>
      <c r="BB28" s="15">
        <f t="shared" si="13"/>
        <v>-8.3411415062995542E-2</v>
      </c>
      <c r="BC28" s="15">
        <f t="shared" si="13"/>
        <v>-0.11458559610936547</v>
      </c>
      <c r="BD28" s="15">
        <f t="shared" si="13"/>
        <v>-0.13972938056035633</v>
      </c>
      <c r="BE28" s="15">
        <f t="shared" si="13"/>
        <v>-0.18382506773331408</v>
      </c>
      <c r="BF28" s="179"/>
      <c r="BG28" s="179"/>
    </row>
    <row r="29" spans="1:59" s="1" customFormat="1" ht="15.75" customHeight="1">
      <c r="A29" s="154"/>
      <c r="R29" s="905"/>
      <c r="S29" s="1602" t="s">
        <v>120</v>
      </c>
      <c r="T29" s="1606"/>
      <c r="U29" s="1597"/>
      <c r="V29" s="899"/>
      <c r="W29" s="905"/>
      <c r="X29" s="1602" t="s">
        <v>467</v>
      </c>
      <c r="Y29" s="1603"/>
      <c r="Z29" s="133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5">
        <f t="shared" si="13"/>
        <v>-3.8872151600839788E-2</v>
      </c>
      <c r="AZ29" s="15">
        <f t="shared" si="13"/>
        <v>-6.9851470076547684E-2</v>
      </c>
      <c r="BA29" s="15">
        <f t="shared" si="13"/>
        <v>-8.4843461718850155E-2</v>
      </c>
      <c r="BB29" s="15">
        <f t="shared" si="13"/>
        <v>-9.664739793542354E-2</v>
      </c>
      <c r="BC29" s="15">
        <f t="shared" si="13"/>
        <v>-0.1307804483263042</v>
      </c>
      <c r="BD29" s="15">
        <f t="shared" si="13"/>
        <v>-0.15919323981740718</v>
      </c>
      <c r="BE29" s="15">
        <f t="shared" si="13"/>
        <v>-0.20767275275393338</v>
      </c>
      <c r="BF29" s="179"/>
      <c r="BG29" s="179"/>
    </row>
    <row r="30" spans="1:59" s="1" customFormat="1" ht="15.75" customHeight="1">
      <c r="A30" s="154"/>
      <c r="R30" s="1599"/>
      <c r="S30" s="907"/>
      <c r="T30" s="1609" t="s">
        <v>121</v>
      </c>
      <c r="U30" s="1597"/>
      <c r="V30" s="899"/>
      <c r="W30" s="905"/>
      <c r="X30" s="905"/>
      <c r="Y30" s="1602" t="s">
        <v>466</v>
      </c>
      <c r="Z30" s="133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5">
        <f t="shared" si="13"/>
        <v>-4.0287226831578038E-2</v>
      </c>
      <c r="AZ30" s="15">
        <f t="shared" si="13"/>
        <v>-7.2431194334312887E-2</v>
      </c>
      <c r="BA30" s="15">
        <f t="shared" si="13"/>
        <v>-8.816637168282826E-2</v>
      </c>
      <c r="BB30" s="15">
        <f t="shared" si="13"/>
        <v>-0.10144447054775074</v>
      </c>
      <c r="BC30" s="15">
        <f t="shared" si="13"/>
        <v>-0.137811382746582</v>
      </c>
      <c r="BD30" s="15">
        <f t="shared" si="13"/>
        <v>-0.16738697294392502</v>
      </c>
      <c r="BE30" s="15">
        <f t="shared" si="13"/>
        <v>-0.21692726942585394</v>
      </c>
      <c r="BF30" s="179"/>
      <c r="BG30" s="179"/>
    </row>
    <row r="31" spans="1:59" s="1" customFormat="1" ht="15.75" customHeight="1">
      <c r="A31" s="154"/>
      <c r="R31" s="1602" t="s">
        <v>1044</v>
      </c>
      <c r="S31" s="1606"/>
      <c r="T31" s="1606"/>
      <c r="U31" s="1597"/>
      <c r="V31" s="899"/>
      <c r="W31" s="1602" t="s">
        <v>1029</v>
      </c>
      <c r="X31" s="1603"/>
      <c r="Y31" s="1603"/>
      <c r="Z31" s="133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5">
        <f t="shared" si="13"/>
        <v>-3.1288349739209798E-2</v>
      </c>
      <c r="AZ31" s="15">
        <f t="shared" si="13"/>
        <v>-7.4833561344025523E-2</v>
      </c>
      <c r="BA31" s="15">
        <f t="shared" si="13"/>
        <v>-9.3362727396661627E-2</v>
      </c>
      <c r="BB31" s="15">
        <f t="shared" si="13"/>
        <v>-0.11842774107143328</v>
      </c>
      <c r="BC31" s="15">
        <f t="shared" si="13"/>
        <v>-0.1500173290638166</v>
      </c>
      <c r="BD31" s="15">
        <f t="shared" si="13"/>
        <v>-0.16870319585748617</v>
      </c>
      <c r="BE31" s="15">
        <f t="shared" si="13"/>
        <v>-0.17402429778209472</v>
      </c>
      <c r="BF31" s="179"/>
      <c r="BG31" s="179"/>
    </row>
    <row r="32" spans="1:59" s="1" customFormat="1" ht="15.75" customHeight="1">
      <c r="A32" s="154"/>
      <c r="R32" s="495"/>
      <c r="S32" s="1605" t="s">
        <v>1027</v>
      </c>
      <c r="T32" s="1612"/>
      <c r="U32" s="1597"/>
      <c r="V32" s="899"/>
      <c r="W32" s="495"/>
      <c r="X32" s="1605" t="s">
        <v>633</v>
      </c>
      <c r="Y32" s="1614"/>
      <c r="Z32" s="133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5">
        <f t="shared" si="13"/>
        <v>-3.5448147372828198E-2</v>
      </c>
      <c r="AZ32" s="15">
        <f t="shared" si="13"/>
        <v>-8.2489304761555915E-2</v>
      </c>
      <c r="BA32" s="15">
        <f t="shared" si="13"/>
        <v>-0.10401019950548662</v>
      </c>
      <c r="BB32" s="15">
        <f t="shared" si="13"/>
        <v>-0.13115807124545353</v>
      </c>
      <c r="BC32" s="15">
        <f t="shared" si="13"/>
        <v>-0.16556410996356663</v>
      </c>
      <c r="BD32" s="15">
        <f t="shared" si="13"/>
        <v>-0.18751151457840842</v>
      </c>
      <c r="BE32" s="15">
        <f t="shared" si="13"/>
        <v>-0.19815834993495018</v>
      </c>
      <c r="BF32" s="179"/>
      <c r="BG32" s="179"/>
    </row>
    <row r="33" spans="1:59" s="1" customFormat="1" ht="15.75" customHeight="1">
      <c r="A33" s="154"/>
      <c r="R33" s="42"/>
      <c r="S33" s="462"/>
      <c r="T33" s="941" t="s">
        <v>1028</v>
      </c>
      <c r="U33" s="1597"/>
      <c r="V33" s="899"/>
      <c r="W33" s="462"/>
      <c r="X33" s="462"/>
      <c r="Y33" s="941" t="s">
        <v>635</v>
      </c>
      <c r="Z33" s="133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5">
        <f t="shared" si="13"/>
        <v>-3.6868263788858102E-2</v>
      </c>
      <c r="AZ33" s="15">
        <f t="shared" si="13"/>
        <v>-8.5033978564846846E-2</v>
      </c>
      <c r="BA33" s="15">
        <f t="shared" si="13"/>
        <v>-0.10726351553519875</v>
      </c>
      <c r="BB33" s="15">
        <f t="shared" si="13"/>
        <v>-0.13577188185644251</v>
      </c>
      <c r="BC33" s="15">
        <f t="shared" si="13"/>
        <v>-0.17231368664931346</v>
      </c>
      <c r="BD33" s="15">
        <f t="shared" si="13"/>
        <v>-0.19542928371773771</v>
      </c>
      <c r="BE33" s="15">
        <f t="shared" si="13"/>
        <v>-0.20752399644598429</v>
      </c>
      <c r="BF33" s="179"/>
      <c r="BG33" s="179"/>
    </row>
    <row r="34" spans="1:59" s="1" customFormat="1" ht="15.75" customHeight="1">
      <c r="A34" s="154"/>
      <c r="R34" s="941" t="s">
        <v>636</v>
      </c>
      <c r="S34" s="1614"/>
      <c r="T34" s="1614"/>
      <c r="U34" s="1597"/>
      <c r="V34" s="899"/>
      <c r="W34" s="941" t="s">
        <v>433</v>
      </c>
      <c r="X34" s="1618"/>
      <c r="Y34" s="1614"/>
      <c r="Z34" s="133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5">
        <f t="shared" si="13"/>
        <v>-3.5498394603523664E-3</v>
      </c>
      <c r="AZ34" s="1224">
        <f t="shared" si="13"/>
        <v>1.3774046177983612E-2</v>
      </c>
      <c r="BA34" s="15">
        <f t="shared" si="13"/>
        <v>2.1391691932271861E-2</v>
      </c>
      <c r="BB34" s="15">
        <f t="shared" si="13"/>
        <v>3.9720312945186631E-2</v>
      </c>
      <c r="BC34" s="15">
        <f t="shared" si="13"/>
        <v>4.1685241553720109E-2</v>
      </c>
      <c r="BD34" s="15">
        <f t="shared" si="13"/>
        <v>3.4853755184366841E-2</v>
      </c>
      <c r="BE34" s="15">
        <f t="shared" si="13"/>
        <v>-1.1865687967457572E-2</v>
      </c>
      <c r="BF34" s="179"/>
      <c r="BG34" s="179"/>
    </row>
    <row r="35" spans="1:59" s="1" customFormat="1">
      <c r="A35" s="154"/>
      <c r="V35" s="161"/>
      <c r="W35" s="154"/>
    </row>
    <row r="36" spans="1:59">
      <c r="A36" s="154"/>
    </row>
  </sheetData>
  <mergeCells count="7">
    <mergeCell ref="W27:Y27"/>
    <mergeCell ref="W17:Y17"/>
    <mergeCell ref="R11:T11"/>
    <mergeCell ref="R12:U12"/>
    <mergeCell ref="W4:Y4"/>
    <mergeCell ref="W11:Y11"/>
    <mergeCell ref="W12:Z12"/>
  </mergeCells>
  <phoneticPr fontId="9"/>
  <pageMargins left="0.28000000000000003" right="0.32" top="0.72" bottom="0.45" header="0.51181102362204722" footer="0.51181102362204722"/>
  <pageSetup paperSize="9" scale="4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F62"/>
  <sheetViews>
    <sheetView workbookViewId="0">
      <pane xSplit="26" ySplit="5" topLeftCell="AU6" activePane="bottomRight" state="frozen"/>
      <selection pane="topRight" activeCell="AA1" sqref="AA1"/>
      <selection pane="bottomLeft" activeCell="A6" sqref="A6"/>
      <selection pane="bottomRight" activeCell="V7" sqref="V7:W7"/>
    </sheetView>
  </sheetViews>
  <sheetFormatPr defaultColWidth="9" defaultRowHeight="14.25"/>
  <cols>
    <col min="1" max="1" width="1.625" style="217" customWidth="1"/>
    <col min="2" max="20" width="9" style="71" hidden="1" customWidth="1"/>
    <col min="21" max="21" width="1.625" style="71" customWidth="1"/>
    <col min="22" max="22" width="1.5" style="71" customWidth="1"/>
    <col min="23" max="23" width="29.75" style="71" customWidth="1"/>
    <col min="24" max="24" width="2" style="956" customWidth="1"/>
    <col min="25" max="25" width="1.5" style="71" customWidth="1"/>
    <col min="26" max="26" width="38" style="71" customWidth="1"/>
    <col min="27" max="54" width="7.75" style="71" customWidth="1"/>
    <col min="55" max="56" width="9" style="71" bestFit="1" customWidth="1"/>
    <col min="57" max="57" width="9" style="71" customWidth="1"/>
    <col min="58" max="16384" width="9" style="71"/>
  </cols>
  <sheetData>
    <row r="1" spans="1:57" ht="52.5" customHeight="1">
      <c r="V1" s="2017" t="s">
        <v>936</v>
      </c>
      <c r="W1" s="2017"/>
      <c r="Y1" s="2018" t="s">
        <v>883</v>
      </c>
      <c r="Z1" s="2018"/>
      <c r="AA1" s="1098"/>
      <c r="AB1" s="1098"/>
      <c r="AY1" s="72"/>
      <c r="AZ1" s="72"/>
      <c r="BE1" s="72"/>
    </row>
    <row r="2" spans="1:57" ht="15.75">
      <c r="V2" s="1095"/>
      <c r="Y2" s="2018"/>
      <c r="Z2" s="2018"/>
    </row>
    <row r="3" spans="1:57" ht="20.25">
      <c r="V3" s="1095" t="str">
        <f>'0.Contents'!$C$2</f>
        <v>＜確報値＞</v>
      </c>
      <c r="Y3" s="1141" t="str">
        <f>'0.Contents'!$E$2</f>
        <v>&lt;Final Figures&gt;</v>
      </c>
      <c r="Z3" s="1901"/>
    </row>
    <row r="4" spans="1:57" ht="16.5">
      <c r="V4" s="71" t="s">
        <v>876</v>
      </c>
      <c r="Y4" s="71" t="s">
        <v>623</v>
      </c>
    </row>
    <row r="5" spans="1:57">
      <c r="V5" s="605" t="s">
        <v>215</v>
      </c>
      <c r="W5" s="606"/>
      <c r="Y5" s="605" t="s">
        <v>543</v>
      </c>
      <c r="Z5" s="606"/>
      <c r="AA5" s="90">
        <v>1990</v>
      </c>
      <c r="AB5" s="90">
        <v>1991</v>
      </c>
      <c r="AC5" s="90">
        <v>1992</v>
      </c>
      <c r="AD5" s="90">
        <v>1993</v>
      </c>
      <c r="AE5" s="90">
        <v>1994</v>
      </c>
      <c r="AF5" s="90">
        <v>1995</v>
      </c>
      <c r="AG5" s="90">
        <v>1996</v>
      </c>
      <c r="AH5" s="90">
        <v>1997</v>
      </c>
      <c r="AI5" s="90">
        <v>1998</v>
      </c>
      <c r="AJ5" s="90">
        <v>1999</v>
      </c>
      <c r="AK5" s="90">
        <v>2000</v>
      </c>
      <c r="AL5" s="90">
        <v>2001</v>
      </c>
      <c r="AM5" s="90">
        <v>2002</v>
      </c>
      <c r="AN5" s="90">
        <v>2003</v>
      </c>
      <c r="AO5" s="90">
        <v>2004</v>
      </c>
      <c r="AP5" s="90">
        <v>2005</v>
      </c>
      <c r="AQ5" s="90">
        <v>2006</v>
      </c>
      <c r="AR5" s="90">
        <v>2007</v>
      </c>
      <c r="AS5" s="90">
        <v>2008</v>
      </c>
      <c r="AT5" s="90">
        <v>2009</v>
      </c>
      <c r="AU5" s="90">
        <f t="shared" ref="AU5:BB5" si="0">AT5+1</f>
        <v>2010</v>
      </c>
      <c r="AV5" s="90">
        <f t="shared" si="0"/>
        <v>2011</v>
      </c>
      <c r="AW5" s="90">
        <f t="shared" si="0"/>
        <v>2012</v>
      </c>
      <c r="AX5" s="90">
        <f t="shared" si="0"/>
        <v>2013</v>
      </c>
      <c r="AY5" s="90">
        <f t="shared" si="0"/>
        <v>2014</v>
      </c>
      <c r="AZ5" s="90">
        <f t="shared" si="0"/>
        <v>2015</v>
      </c>
      <c r="BA5" s="90">
        <f t="shared" si="0"/>
        <v>2016</v>
      </c>
      <c r="BB5" s="90">
        <f t="shared" si="0"/>
        <v>2017</v>
      </c>
      <c r="BC5" s="90">
        <f>BB5+1</f>
        <v>2018</v>
      </c>
      <c r="BD5" s="90">
        <f>BC5+1</f>
        <v>2019</v>
      </c>
      <c r="BE5" s="90">
        <f>BD5+1</f>
        <v>2020</v>
      </c>
    </row>
    <row r="6" spans="1:57" ht="15" customHeight="1">
      <c r="V6" s="607" t="s">
        <v>216</v>
      </c>
      <c r="W6" s="608"/>
      <c r="Y6" s="607" t="s">
        <v>542</v>
      </c>
      <c r="Z6" s="608"/>
      <c r="AA6" s="89">
        <v>41797.445</v>
      </c>
      <c r="AB6" s="89">
        <v>42457.974999999999</v>
      </c>
      <c r="AC6" s="89">
        <v>43077.125999999997</v>
      </c>
      <c r="AD6" s="89">
        <v>43665.843000000008</v>
      </c>
      <c r="AE6" s="89">
        <v>44235.735000000008</v>
      </c>
      <c r="AF6" s="89">
        <v>44830.961000000003</v>
      </c>
      <c r="AG6" s="89">
        <v>45498.173000000003</v>
      </c>
      <c r="AH6" s="89">
        <v>46156.796000000009</v>
      </c>
      <c r="AI6" s="89">
        <v>46811.712</v>
      </c>
      <c r="AJ6" s="89">
        <v>47419.904999999999</v>
      </c>
      <c r="AK6" s="89">
        <v>48015.250999999997</v>
      </c>
      <c r="AL6" s="89">
        <v>48637.788999999997</v>
      </c>
      <c r="AM6" s="89">
        <v>49260.790999999997</v>
      </c>
      <c r="AN6" s="89">
        <v>49837.731</v>
      </c>
      <c r="AO6" s="89">
        <v>50382.080999999998</v>
      </c>
      <c r="AP6" s="89">
        <v>51102.004999999997</v>
      </c>
      <c r="AQ6" s="89">
        <v>51713.048000000003</v>
      </c>
      <c r="AR6" s="89">
        <v>52324.877</v>
      </c>
      <c r="AS6" s="89">
        <v>52877.802000000003</v>
      </c>
      <c r="AT6" s="89">
        <v>53362.800999999999</v>
      </c>
      <c r="AU6" s="89">
        <v>53783.434999999998</v>
      </c>
      <c r="AV6" s="89">
        <v>54171.474999999999</v>
      </c>
      <c r="AW6" s="89">
        <v>55549.281999999999</v>
      </c>
      <c r="AX6" s="89">
        <v>55952.258000000002</v>
      </c>
      <c r="AY6" s="89">
        <v>56412.14</v>
      </c>
      <c r="AZ6" s="89">
        <v>56950.756999999998</v>
      </c>
      <c r="BA6" s="89">
        <v>57477.036999999997</v>
      </c>
      <c r="BB6" s="89">
        <v>58007.536</v>
      </c>
      <c r="BC6" s="89">
        <v>58527.116999999998</v>
      </c>
      <c r="BD6" s="89">
        <v>59071.519</v>
      </c>
      <c r="BE6" s="89">
        <v>59497.356</v>
      </c>
    </row>
    <row r="7" spans="1:57" ht="27.75" customHeight="1">
      <c r="V7" s="2019" t="s">
        <v>1161</v>
      </c>
      <c r="W7" s="2019"/>
      <c r="Y7" s="2020" t="s">
        <v>1162</v>
      </c>
      <c r="Z7" s="2020"/>
    </row>
    <row r="8" spans="1:57" ht="60" customHeight="1">
      <c r="V8" s="1644"/>
      <c r="W8" s="1644"/>
      <c r="Y8" s="2021"/>
      <c r="Z8" s="2021"/>
    </row>
    <row r="10" spans="1:57" ht="18.75">
      <c r="V10" s="1038" t="s">
        <v>654</v>
      </c>
      <c r="Y10" s="1010" t="s">
        <v>624</v>
      </c>
      <c r="Z10" s="1010"/>
    </row>
    <row r="11" spans="1:57">
      <c r="V11" s="605" t="s">
        <v>215</v>
      </c>
      <c r="W11" s="606"/>
      <c r="Y11" s="605" t="s">
        <v>543</v>
      </c>
      <c r="Z11" s="606"/>
      <c r="AA11" s="90">
        <v>1990</v>
      </c>
      <c r="AB11" s="90">
        <v>1991</v>
      </c>
      <c r="AC11" s="90">
        <v>1992</v>
      </c>
      <c r="AD11" s="90">
        <v>1993</v>
      </c>
      <c r="AE11" s="90">
        <v>1994</v>
      </c>
      <c r="AF11" s="90">
        <v>1995</v>
      </c>
      <c r="AG11" s="90">
        <v>1996</v>
      </c>
      <c r="AH11" s="90">
        <v>1997</v>
      </c>
      <c r="AI11" s="90">
        <v>1998</v>
      </c>
      <c r="AJ11" s="90">
        <v>1999</v>
      </c>
      <c r="AK11" s="90">
        <v>2000</v>
      </c>
      <c r="AL11" s="90">
        <v>2001</v>
      </c>
      <c r="AM11" s="90">
        <v>2002</v>
      </c>
      <c r="AN11" s="90">
        <v>2003</v>
      </c>
      <c r="AO11" s="90">
        <v>2004</v>
      </c>
      <c r="AP11" s="90">
        <v>2005</v>
      </c>
      <c r="AQ11" s="90">
        <v>2006</v>
      </c>
      <c r="AR11" s="90">
        <v>2007</v>
      </c>
      <c r="AS11" s="90">
        <v>2008</v>
      </c>
      <c r="AT11" s="90">
        <v>2009</v>
      </c>
      <c r="AU11" s="90">
        <f t="shared" ref="AU11:BB11" si="1">AT11+1</f>
        <v>2010</v>
      </c>
      <c r="AV11" s="90">
        <f t="shared" si="1"/>
        <v>2011</v>
      </c>
      <c r="AW11" s="90">
        <f t="shared" si="1"/>
        <v>2012</v>
      </c>
      <c r="AX11" s="90">
        <f t="shared" si="1"/>
        <v>2013</v>
      </c>
      <c r="AY11" s="90">
        <f t="shared" si="1"/>
        <v>2014</v>
      </c>
      <c r="AZ11" s="90">
        <f t="shared" si="1"/>
        <v>2015</v>
      </c>
      <c r="BA11" s="90">
        <f t="shared" si="1"/>
        <v>2016</v>
      </c>
      <c r="BB11" s="90">
        <f t="shared" si="1"/>
        <v>2017</v>
      </c>
      <c r="BC11" s="90">
        <f>BB11+1</f>
        <v>2018</v>
      </c>
      <c r="BD11" s="90">
        <f>BC11+1</f>
        <v>2019</v>
      </c>
      <c r="BE11" s="90">
        <f>BD11+1</f>
        <v>2020</v>
      </c>
    </row>
    <row r="12" spans="1:57" s="168" customFormat="1" ht="15" customHeight="1">
      <c r="A12" s="320"/>
      <c r="V12" s="609" t="s">
        <v>217</v>
      </c>
      <c r="W12" s="959"/>
      <c r="X12" s="957"/>
      <c r="Y12" s="1011" t="s">
        <v>0</v>
      </c>
      <c r="Z12" s="1012"/>
      <c r="AA12" s="169">
        <f t="shared" ref="AA12:AQ12" si="2">SUM(AA13:AA22)</f>
        <v>4585.771218448418</v>
      </c>
      <c r="AB12" s="169">
        <f t="shared" si="2"/>
        <v>4609.1796892770199</v>
      </c>
      <c r="AC12" s="169">
        <f t="shared" si="2"/>
        <v>4879.8228429040519</v>
      </c>
      <c r="AD12" s="169">
        <f t="shared" si="2"/>
        <v>4928.3816787447258</v>
      </c>
      <c r="AE12" s="169">
        <f t="shared" si="2"/>
        <v>5259.9845146312537</v>
      </c>
      <c r="AF12" s="169">
        <f t="shared" si="2"/>
        <v>5249.8248282105642</v>
      </c>
      <c r="AG12" s="169">
        <f t="shared" si="2"/>
        <v>5317.708303815235</v>
      </c>
      <c r="AH12" s="169">
        <f t="shared" si="2"/>
        <v>4981.2360174151409</v>
      </c>
      <c r="AI12" s="169">
        <f t="shared" si="2"/>
        <v>4980.9197495439857</v>
      </c>
      <c r="AJ12" s="169">
        <f t="shared" si="2"/>
        <v>5172.0583482944085</v>
      </c>
      <c r="AK12" s="169">
        <f t="shared" si="2"/>
        <v>5233.4201081815727</v>
      </c>
      <c r="AL12" s="169">
        <f t="shared" si="2"/>
        <v>5085.3227447225208</v>
      </c>
      <c r="AM12" s="169">
        <f t="shared" si="2"/>
        <v>5275.9193359423034</v>
      </c>
      <c r="AN12" s="169">
        <f t="shared" si="2"/>
        <v>5298.6669089238721</v>
      </c>
      <c r="AO12" s="169">
        <f t="shared" si="2"/>
        <v>5161.3608276877876</v>
      </c>
      <c r="AP12" s="169">
        <f t="shared" si="2"/>
        <v>5151.6714418938491</v>
      </c>
      <c r="AQ12" s="169">
        <f t="shared" si="2"/>
        <v>4864.4045479404185</v>
      </c>
      <c r="AR12" s="169">
        <f t="shared" ref="AR12:AY12" si="3">SUM(AR13:AR22)</f>
        <v>4990.1896625495156</v>
      </c>
      <c r="AS12" s="169">
        <f t="shared" si="3"/>
        <v>4858.2901057750723</v>
      </c>
      <c r="AT12" s="169">
        <f t="shared" si="3"/>
        <v>4592.2766116866878</v>
      </c>
      <c r="AU12" s="169">
        <f t="shared" si="3"/>
        <v>4856.6886941095845</v>
      </c>
      <c r="AV12" s="169">
        <f t="shared" si="3"/>
        <v>5082.4121136825406</v>
      </c>
      <c r="AW12" s="169">
        <f t="shared" si="3"/>
        <v>5341.97622886912</v>
      </c>
      <c r="AX12" s="169">
        <f t="shared" si="3"/>
        <v>5162.1725152818071</v>
      </c>
      <c r="AY12" s="169">
        <f t="shared" si="3"/>
        <v>4779.4314585529883</v>
      </c>
      <c r="AZ12" s="169">
        <f t="shared" ref="AZ12:BE12" si="4">SUM(AZ13:AZ22)</f>
        <v>4603.2046386424636</v>
      </c>
      <c r="BA12" s="169">
        <f t="shared" si="4"/>
        <v>4474.7202256941391</v>
      </c>
      <c r="BB12" s="169">
        <f t="shared" si="4"/>
        <v>4493.8633493384777</v>
      </c>
      <c r="BC12" s="169">
        <f t="shared" si="4"/>
        <v>4129.7148641774565</v>
      </c>
      <c r="BD12" s="169">
        <f t="shared" si="4"/>
        <v>3975.494417390556</v>
      </c>
      <c r="BE12" s="169">
        <f t="shared" si="4"/>
        <v>3902.9432416044783</v>
      </c>
    </row>
    <row r="13" spans="1:57" s="168" customFormat="1" ht="15" customHeight="1">
      <c r="A13" s="320"/>
      <c r="V13" s="610"/>
      <c r="W13" s="611" t="s">
        <v>218</v>
      </c>
      <c r="X13" s="955"/>
      <c r="Y13" s="1013"/>
      <c r="Z13" s="1014" t="s">
        <v>528</v>
      </c>
      <c r="AA13" s="1241">
        <v>7.4215025951195326</v>
      </c>
      <c r="AB13" s="1241">
        <v>6.4867826013252987</v>
      </c>
      <c r="AC13" s="1241">
        <v>8.5648537586258531</v>
      </c>
      <c r="AD13" s="1241">
        <v>7.0403777308557718</v>
      </c>
      <c r="AE13" s="1241">
        <v>5.0876338718438836</v>
      </c>
      <c r="AF13" s="1241">
        <v>3.9327702244142171</v>
      </c>
      <c r="AG13" s="1241">
        <v>5.5919947812981414</v>
      </c>
      <c r="AH13" s="1241">
        <v>4.5068595214685283</v>
      </c>
      <c r="AI13" s="1241">
        <v>2.8571129947106075</v>
      </c>
      <c r="AJ13" s="1241">
        <v>0</v>
      </c>
      <c r="AK13" s="1241">
        <v>0</v>
      </c>
      <c r="AL13" s="1241">
        <v>0</v>
      </c>
      <c r="AM13" s="1241">
        <v>0</v>
      </c>
      <c r="AN13" s="1241">
        <v>0</v>
      </c>
      <c r="AO13" s="1241">
        <v>0</v>
      </c>
      <c r="AP13" s="1241">
        <v>0</v>
      </c>
      <c r="AQ13" s="1241">
        <v>0</v>
      </c>
      <c r="AR13" s="1241">
        <v>0</v>
      </c>
      <c r="AS13" s="1241">
        <v>0</v>
      </c>
      <c r="AT13" s="1241">
        <v>0</v>
      </c>
      <c r="AU13" s="1241">
        <v>0</v>
      </c>
      <c r="AV13" s="1241">
        <v>0</v>
      </c>
      <c r="AW13" s="1241">
        <v>0</v>
      </c>
      <c r="AX13" s="1241">
        <v>0</v>
      </c>
      <c r="AY13" s="1241">
        <v>0</v>
      </c>
      <c r="AZ13" s="1242">
        <v>0</v>
      </c>
      <c r="BA13" s="1241">
        <v>0</v>
      </c>
      <c r="BB13" s="1241">
        <v>0</v>
      </c>
      <c r="BC13" s="1241">
        <v>0</v>
      </c>
      <c r="BD13" s="1241">
        <v>0</v>
      </c>
      <c r="BE13" s="1241">
        <v>0</v>
      </c>
    </row>
    <row r="14" spans="1:57" s="168" customFormat="1" ht="15" customHeight="1">
      <c r="A14" s="320"/>
      <c r="V14" s="610"/>
      <c r="W14" s="612" t="s">
        <v>219</v>
      </c>
      <c r="X14" s="955"/>
      <c r="Y14" s="1013"/>
      <c r="Z14" s="1015" t="s">
        <v>529</v>
      </c>
      <c r="AA14" s="170">
        <v>632.60012463533508</v>
      </c>
      <c r="AB14" s="170">
        <v>618.06473518248697</v>
      </c>
      <c r="AC14" s="170">
        <v>651.95738494853174</v>
      </c>
      <c r="AD14" s="170">
        <v>678.68955935372628</v>
      </c>
      <c r="AE14" s="170">
        <v>653.18013531545284</v>
      </c>
      <c r="AF14" s="170">
        <v>686.65074607221163</v>
      </c>
      <c r="AG14" s="170">
        <v>714.96689479257452</v>
      </c>
      <c r="AH14" s="170">
        <v>656.15705197218733</v>
      </c>
      <c r="AI14" s="170">
        <v>639.58513459988376</v>
      </c>
      <c r="AJ14" s="170">
        <v>659.01598636522147</v>
      </c>
      <c r="AK14" s="170">
        <v>715.95949535352747</v>
      </c>
      <c r="AL14" s="170">
        <v>650.61301907032532</v>
      </c>
      <c r="AM14" s="170">
        <v>683.85440872538595</v>
      </c>
      <c r="AN14" s="170">
        <v>590.98227680714979</v>
      </c>
      <c r="AO14" s="170">
        <v>623.81841580062962</v>
      </c>
      <c r="AP14" s="170">
        <v>651.06546993469431</v>
      </c>
      <c r="AQ14" s="170">
        <v>571.32530822564161</v>
      </c>
      <c r="AR14" s="170">
        <v>542.4973675938993</v>
      </c>
      <c r="AS14" s="170">
        <v>492.98578212473086</v>
      </c>
      <c r="AT14" s="170">
        <v>489.09127258266062</v>
      </c>
      <c r="AU14" s="170">
        <v>519.11099713210297</v>
      </c>
      <c r="AV14" s="170">
        <v>506.23968473026241</v>
      </c>
      <c r="AW14" s="170">
        <v>481.72306441495033</v>
      </c>
      <c r="AX14" s="170">
        <v>451.96854451214244</v>
      </c>
      <c r="AY14" s="170">
        <v>421.39003963939791</v>
      </c>
      <c r="AZ14" s="174">
        <v>391.66522436231355</v>
      </c>
      <c r="BA14" s="170">
        <v>397.6037589927904</v>
      </c>
      <c r="BB14" s="170">
        <v>423.44282286311483</v>
      </c>
      <c r="BC14" s="170">
        <v>346.65117509344554</v>
      </c>
      <c r="BD14" s="170">
        <v>341.70971121603242</v>
      </c>
      <c r="BE14" s="170">
        <v>355.87592817817176</v>
      </c>
    </row>
    <row r="15" spans="1:57" s="168" customFormat="1" ht="15" customHeight="1">
      <c r="A15" s="320"/>
      <c r="V15" s="610"/>
      <c r="W15" s="612" t="s">
        <v>4</v>
      </c>
      <c r="X15" s="955"/>
      <c r="Y15" s="1013"/>
      <c r="Z15" s="1015" t="s">
        <v>4</v>
      </c>
      <c r="AA15" s="170">
        <v>314.57778813977933</v>
      </c>
      <c r="AB15" s="170">
        <v>319.49115691302018</v>
      </c>
      <c r="AC15" s="170">
        <v>319.83841143587875</v>
      </c>
      <c r="AD15" s="170">
        <v>334.43704148264675</v>
      </c>
      <c r="AE15" s="170">
        <v>338.69645784553057</v>
      </c>
      <c r="AF15" s="170">
        <v>341.49384603647803</v>
      </c>
      <c r="AG15" s="170">
        <v>343.22213376721021</v>
      </c>
      <c r="AH15" s="170">
        <v>326.9303718705695</v>
      </c>
      <c r="AI15" s="170">
        <v>334.87351206238776</v>
      </c>
      <c r="AJ15" s="170">
        <v>332.46410127736351</v>
      </c>
      <c r="AK15" s="170">
        <v>330.24471869523967</v>
      </c>
      <c r="AL15" s="170">
        <v>313.86781794307069</v>
      </c>
      <c r="AM15" s="170">
        <v>311.48366804613471</v>
      </c>
      <c r="AN15" s="170">
        <v>323.52476477507412</v>
      </c>
      <c r="AO15" s="170">
        <v>294.8421452045099</v>
      </c>
      <c r="AP15" s="170">
        <v>282.36731554000295</v>
      </c>
      <c r="AQ15" s="170">
        <v>277.81841497961847</v>
      </c>
      <c r="AR15" s="170">
        <v>279.35810999153</v>
      </c>
      <c r="AS15" s="170">
        <v>260.52038104014304</v>
      </c>
      <c r="AT15" s="170">
        <v>252.1383072491341</v>
      </c>
      <c r="AU15" s="170">
        <v>263.89258515671185</v>
      </c>
      <c r="AV15" s="170">
        <v>240.50325799927572</v>
      </c>
      <c r="AW15" s="170">
        <v>248.07237296564918</v>
      </c>
      <c r="AX15" s="170">
        <v>240.61140668582433</v>
      </c>
      <c r="AY15" s="170">
        <v>224.00809399838801</v>
      </c>
      <c r="AZ15" s="174">
        <v>217.35825947004636</v>
      </c>
      <c r="BA15" s="170">
        <v>204.01366713705991</v>
      </c>
      <c r="BB15" s="170">
        <v>215.78438688716096</v>
      </c>
      <c r="BC15" s="170">
        <v>191.80126675358201</v>
      </c>
      <c r="BD15" s="170">
        <v>207.56401939699148</v>
      </c>
      <c r="BE15" s="170">
        <v>207.26178791102095</v>
      </c>
    </row>
    <row r="16" spans="1:57" s="168" customFormat="1" ht="15" customHeight="1">
      <c r="A16" s="320"/>
      <c r="V16" s="610"/>
      <c r="W16" s="613" t="s">
        <v>220</v>
      </c>
      <c r="X16" s="955"/>
      <c r="Y16" s="1013"/>
      <c r="Z16" s="1016" t="s">
        <v>897</v>
      </c>
      <c r="AA16" s="170">
        <v>437.04467934665786</v>
      </c>
      <c r="AB16" s="170">
        <v>452.66388990236766</v>
      </c>
      <c r="AC16" s="170">
        <v>463.98021202806979</v>
      </c>
      <c r="AD16" s="170">
        <v>483.14190602241177</v>
      </c>
      <c r="AE16" s="170">
        <v>446.06397906272463</v>
      </c>
      <c r="AF16" s="170">
        <v>473.07055844650245</v>
      </c>
      <c r="AG16" s="170">
        <v>472.1128895382073</v>
      </c>
      <c r="AH16" s="170">
        <v>458.13442624515312</v>
      </c>
      <c r="AI16" s="170">
        <v>449.14914430268408</v>
      </c>
      <c r="AJ16" s="170">
        <v>454.93433987159818</v>
      </c>
      <c r="AK16" s="170">
        <v>458.03122161023396</v>
      </c>
      <c r="AL16" s="170">
        <v>444.98158198857885</v>
      </c>
      <c r="AM16" s="170">
        <v>452.76886065132823</v>
      </c>
      <c r="AN16" s="170">
        <v>448.21274466784416</v>
      </c>
      <c r="AO16" s="170">
        <v>431.15287433108409</v>
      </c>
      <c r="AP16" s="170">
        <v>444.11548391482052</v>
      </c>
      <c r="AQ16" s="170">
        <v>429.50978527442084</v>
      </c>
      <c r="AR16" s="170">
        <v>428.1025878035806</v>
      </c>
      <c r="AS16" s="170">
        <v>413.4132279255478</v>
      </c>
      <c r="AT16" s="170">
        <v>408.46451513898222</v>
      </c>
      <c r="AU16" s="170">
        <v>410.98750274086336</v>
      </c>
      <c r="AV16" s="170">
        <v>407.75633144928247</v>
      </c>
      <c r="AW16" s="170">
        <v>397.60776141392438</v>
      </c>
      <c r="AX16" s="170">
        <v>385.46902531669372</v>
      </c>
      <c r="AY16" s="170">
        <v>382.99319370492515</v>
      </c>
      <c r="AZ16" s="174">
        <v>363.59763561265697</v>
      </c>
      <c r="BA16" s="170">
        <v>367.66950421899031</v>
      </c>
      <c r="BB16" s="170">
        <v>382.36329453419711</v>
      </c>
      <c r="BC16" s="170">
        <v>352.69524738409802</v>
      </c>
      <c r="BD16" s="170">
        <v>354.05031984912046</v>
      </c>
      <c r="BE16" s="170">
        <v>374.83708496101701</v>
      </c>
    </row>
    <row r="17" spans="1:58" s="168" customFormat="1" ht="15" customHeight="1">
      <c r="A17" s="320"/>
      <c r="V17" s="610"/>
      <c r="W17" s="612" t="s">
        <v>221</v>
      </c>
      <c r="X17" s="955"/>
      <c r="Y17" s="1013"/>
      <c r="Z17" s="1015" t="s">
        <v>530</v>
      </c>
      <c r="AA17" s="170">
        <v>1685.686822210303</v>
      </c>
      <c r="AB17" s="170">
        <v>1712.036469657108</v>
      </c>
      <c r="AC17" s="170">
        <v>1761.405193793687</v>
      </c>
      <c r="AD17" s="170">
        <v>1672.3864284320609</v>
      </c>
      <c r="AE17" s="170">
        <v>1911.7639053671496</v>
      </c>
      <c r="AF17" s="170">
        <v>1846.2677367099316</v>
      </c>
      <c r="AG17" s="170">
        <v>1786.3052927254187</v>
      </c>
      <c r="AH17" s="170">
        <v>1704.2062012932493</v>
      </c>
      <c r="AI17" s="170">
        <v>1654.4155253302342</v>
      </c>
      <c r="AJ17" s="170">
        <v>1763.7421373556476</v>
      </c>
      <c r="AK17" s="170">
        <v>1739.0256621198075</v>
      </c>
      <c r="AL17" s="170">
        <v>1724.4749409201195</v>
      </c>
      <c r="AM17" s="170">
        <v>1867.3436266954805</v>
      </c>
      <c r="AN17" s="170">
        <v>1963.8421643805116</v>
      </c>
      <c r="AO17" s="170">
        <v>1907.4051740631778</v>
      </c>
      <c r="AP17" s="170">
        <v>1957.9555842293178</v>
      </c>
      <c r="AQ17" s="170">
        <v>1851.5289255755335</v>
      </c>
      <c r="AR17" s="170">
        <v>2048.9961420753566</v>
      </c>
      <c r="AS17" s="170">
        <v>2005.4324997736958</v>
      </c>
      <c r="AT17" s="170">
        <v>1877.233501660698</v>
      </c>
      <c r="AU17" s="170">
        <v>2122.0150984215238</v>
      </c>
      <c r="AV17" s="170">
        <v>2412.886052079366</v>
      </c>
      <c r="AW17" s="170">
        <v>2678.0664102145993</v>
      </c>
      <c r="AX17" s="170">
        <v>2630.8165036015644</v>
      </c>
      <c r="AY17" s="170">
        <v>2399.8669315652373</v>
      </c>
      <c r="AZ17" s="174">
        <v>2304.8819597078491</v>
      </c>
      <c r="BA17" s="170">
        <v>2244.309560331234</v>
      </c>
      <c r="BB17" s="170">
        <v>2193.9192370639744</v>
      </c>
      <c r="BC17" s="170">
        <v>1941.2783952297445</v>
      </c>
      <c r="BD17" s="170">
        <v>1793.2408760355797</v>
      </c>
      <c r="BE17" s="170">
        <v>1859.5476472626451</v>
      </c>
    </row>
    <row r="18" spans="1:58" s="168" customFormat="1" ht="15" customHeight="1">
      <c r="A18" s="320"/>
      <c r="V18" s="610"/>
      <c r="W18" s="612" t="s">
        <v>222</v>
      </c>
      <c r="X18" s="955"/>
      <c r="Y18" s="1013"/>
      <c r="Z18" s="1015" t="s">
        <v>531</v>
      </c>
      <c r="AA18" s="1241">
        <v>2.6189383583524193</v>
      </c>
      <c r="AB18" s="1241">
        <v>2.3165995541475599</v>
      </c>
      <c r="AC18" s="1241">
        <v>2.3487898821670443</v>
      </c>
      <c r="AD18" s="1241">
        <v>2.2116722218692395</v>
      </c>
      <c r="AE18" s="1241">
        <v>2.0588999027871813</v>
      </c>
      <c r="AF18" s="1241">
        <v>1.9486866927203004</v>
      </c>
      <c r="AG18" s="1241">
        <v>1.8374556755259834</v>
      </c>
      <c r="AH18" s="1241">
        <v>1.6704443943223213</v>
      </c>
      <c r="AI18" s="1241">
        <v>1.6062915180603154</v>
      </c>
      <c r="AJ18" s="1241">
        <v>1.6238890732229871</v>
      </c>
      <c r="AK18" s="1241">
        <v>1.5614287659507562</v>
      </c>
      <c r="AL18" s="1241">
        <v>1.4513014097838022</v>
      </c>
      <c r="AM18" s="1241">
        <v>1.4981446569098826</v>
      </c>
      <c r="AN18" s="1241">
        <v>1.5105244995241065</v>
      </c>
      <c r="AO18" s="1241">
        <v>1.4454961670470567</v>
      </c>
      <c r="AP18" s="1241">
        <v>1.53056477212225</v>
      </c>
      <c r="AQ18" s="1241">
        <v>1.4322614768609574</v>
      </c>
      <c r="AR18" s="1241">
        <v>1.5197245498918153</v>
      </c>
      <c r="AS18" s="1241">
        <v>1.442796212759524</v>
      </c>
      <c r="AT18" s="1241">
        <v>1.3504827990944281</v>
      </c>
      <c r="AU18" s="1241">
        <v>1.3395513049101329</v>
      </c>
      <c r="AV18" s="1241">
        <v>1.3688946758324343</v>
      </c>
      <c r="AW18" s="1241">
        <v>1.3336981740594112</v>
      </c>
      <c r="AX18" s="1241">
        <v>1.2894216357503181</v>
      </c>
      <c r="AY18" s="1241">
        <v>1.1853745355307128</v>
      </c>
      <c r="AZ18" s="1242">
        <v>1.1239146004339193</v>
      </c>
      <c r="BA18" s="1241">
        <v>1.1199455925244071</v>
      </c>
      <c r="BB18" s="1241">
        <v>1.1041098078312581</v>
      </c>
      <c r="BC18" s="1241">
        <v>0.99731665812917647</v>
      </c>
      <c r="BD18" s="1241">
        <v>0.91415644289605313</v>
      </c>
      <c r="BE18" s="1241">
        <v>0.90809542620924466</v>
      </c>
    </row>
    <row r="19" spans="1:58" s="168" customFormat="1" ht="15" customHeight="1">
      <c r="A19" s="320"/>
      <c r="V19" s="610"/>
      <c r="W19" s="612" t="s">
        <v>223</v>
      </c>
      <c r="X19" s="955"/>
      <c r="Y19" s="1013"/>
      <c r="Z19" s="1015" t="s">
        <v>532</v>
      </c>
      <c r="AA19" s="170">
        <v>1020.5644409728579</v>
      </c>
      <c r="AB19" s="170">
        <v>986.32560441920577</v>
      </c>
      <c r="AC19" s="170">
        <v>1109.7453190960061</v>
      </c>
      <c r="AD19" s="170">
        <v>1155.3971475046883</v>
      </c>
      <c r="AE19" s="170">
        <v>1239.4066514344099</v>
      </c>
      <c r="AF19" s="170">
        <v>1219.3567530829996</v>
      </c>
      <c r="AG19" s="170">
        <v>1297.8863378938338</v>
      </c>
      <c r="AH19" s="170">
        <v>1179.533386731048</v>
      </c>
      <c r="AI19" s="170">
        <v>1256.0094026690199</v>
      </c>
      <c r="AJ19" s="170">
        <v>1323.3030331615601</v>
      </c>
      <c r="AK19" s="170">
        <v>1371.0330206842468</v>
      </c>
      <c r="AL19" s="170">
        <v>1353.9345569192278</v>
      </c>
      <c r="AM19" s="170">
        <v>1385.514931739873</v>
      </c>
      <c r="AN19" s="170">
        <v>1417.3056482371567</v>
      </c>
      <c r="AO19" s="170">
        <v>1387.1265665482244</v>
      </c>
      <c r="AP19" s="170">
        <v>1351.873563900931</v>
      </c>
      <c r="AQ19" s="170">
        <v>1326.6805146240724</v>
      </c>
      <c r="AR19" s="170">
        <v>1304.5821812973277</v>
      </c>
      <c r="AS19" s="170">
        <v>1310.9692223524617</v>
      </c>
      <c r="AT19" s="170">
        <v>1240.5446675003518</v>
      </c>
      <c r="AU19" s="170">
        <v>1228.8578547612135</v>
      </c>
      <c r="AV19" s="170">
        <v>1184.8330113592467</v>
      </c>
      <c r="AW19" s="170">
        <v>1185.8727144332468</v>
      </c>
      <c r="AX19" s="170">
        <v>1131.8163676166719</v>
      </c>
      <c r="AY19" s="170">
        <v>1052.9226948699609</v>
      </c>
      <c r="AZ19" s="174">
        <v>1044.5428663717653</v>
      </c>
      <c r="BA19" s="170">
        <v>991.06286839133043</v>
      </c>
      <c r="BB19" s="170">
        <v>1000.1145598693945</v>
      </c>
      <c r="BC19" s="170">
        <v>1013.5071546213163</v>
      </c>
      <c r="BD19" s="170">
        <v>992.22432412879925</v>
      </c>
      <c r="BE19" s="170">
        <v>842.71250841323013</v>
      </c>
    </row>
    <row r="20" spans="1:58" s="168" customFormat="1" ht="15" customHeight="1">
      <c r="A20" s="320"/>
      <c r="V20" s="610"/>
      <c r="W20" s="612" t="s">
        <v>224</v>
      </c>
      <c r="X20" s="955"/>
      <c r="Y20" s="1013"/>
      <c r="Z20" s="607" t="s">
        <v>533</v>
      </c>
      <c r="AA20" s="170">
        <v>163.80696643851672</v>
      </c>
      <c r="AB20" s="170">
        <v>176.13519902197851</v>
      </c>
      <c r="AC20" s="170">
        <v>213.76164875074565</v>
      </c>
      <c r="AD20" s="170">
        <v>244.9911163968103</v>
      </c>
      <c r="AE20" s="170">
        <v>286.77621469619606</v>
      </c>
      <c r="AF20" s="170">
        <v>293.13769131982218</v>
      </c>
      <c r="AG20" s="170">
        <v>314.00963286931426</v>
      </c>
      <c r="AH20" s="170">
        <v>274.76360948943824</v>
      </c>
      <c r="AI20" s="170">
        <v>276.08577579729069</v>
      </c>
      <c r="AJ20" s="170">
        <v>270.71042594198212</v>
      </c>
      <c r="AK20" s="170">
        <v>247.58094856549849</v>
      </c>
      <c r="AL20" s="170">
        <v>228.26502433993889</v>
      </c>
      <c r="AM20" s="170">
        <v>202.28727098355256</v>
      </c>
      <c r="AN20" s="170">
        <v>181.82607351357746</v>
      </c>
      <c r="AO20" s="170">
        <v>165.40951982132211</v>
      </c>
      <c r="AP20" s="170">
        <v>140.58127597717834</v>
      </c>
      <c r="AQ20" s="170">
        <v>111.36758411511759</v>
      </c>
      <c r="AR20" s="1241">
        <v>91.99963507426645</v>
      </c>
      <c r="AS20" s="1241">
        <v>76.85136400040227</v>
      </c>
      <c r="AT20" s="1241">
        <v>59.084478777585339</v>
      </c>
      <c r="AU20" s="1241">
        <v>53.987724271647792</v>
      </c>
      <c r="AV20" s="1241">
        <v>50.756937302529671</v>
      </c>
      <c r="AW20" s="1241">
        <v>46.423040795896569</v>
      </c>
      <c r="AX20" s="1241">
        <v>46.370211593157684</v>
      </c>
      <c r="AY20" s="1241">
        <v>43.688240620863738</v>
      </c>
      <c r="AZ20" s="1242">
        <v>45.739512838820907</v>
      </c>
      <c r="BA20" s="1241">
        <v>43.833213466825384</v>
      </c>
      <c r="BB20" s="1241">
        <v>46.325493596211174</v>
      </c>
      <c r="BC20" s="1241">
        <v>49.65641169605653</v>
      </c>
      <c r="BD20" s="1241">
        <v>52.547063189778541</v>
      </c>
      <c r="BE20" s="170">
        <v>42.242273388090567</v>
      </c>
      <c r="BF20" s="171"/>
    </row>
    <row r="21" spans="1:58" s="168" customFormat="1" ht="15" customHeight="1">
      <c r="A21" s="320"/>
      <c r="V21" s="610"/>
      <c r="W21" s="1913" t="s">
        <v>1092</v>
      </c>
      <c r="X21" s="955"/>
      <c r="Y21" s="1013"/>
      <c r="Z21" s="1016" t="s">
        <v>534</v>
      </c>
      <c r="AA21" s="170">
        <v>270.61856402501428</v>
      </c>
      <c r="AB21" s="170">
        <v>272.90528348189775</v>
      </c>
      <c r="AC21" s="170">
        <v>273.12281358163716</v>
      </c>
      <c r="AD21" s="170">
        <v>270.20731302173363</v>
      </c>
      <c r="AE21" s="170">
        <v>277.44447678102807</v>
      </c>
      <c r="AF21" s="170">
        <v>280.14921640919164</v>
      </c>
      <c r="AG21" s="170">
        <v>285.35325937103948</v>
      </c>
      <c r="AH21" s="170">
        <v>287.70749176052539</v>
      </c>
      <c r="AI21" s="170">
        <v>286.02831729837249</v>
      </c>
      <c r="AJ21" s="170">
        <v>289.52455238333283</v>
      </c>
      <c r="AK21" s="170">
        <v>296.65173956541446</v>
      </c>
      <c r="AL21" s="170">
        <v>298.93299482323698</v>
      </c>
      <c r="AM21" s="170">
        <v>301.15983440765706</v>
      </c>
      <c r="AN21" s="170">
        <v>301.65170195537985</v>
      </c>
      <c r="AO21" s="170">
        <v>283.84531600600963</v>
      </c>
      <c r="AP21" s="170">
        <v>259.11494356799471</v>
      </c>
      <c r="AQ21" s="170">
        <v>233.91741613598069</v>
      </c>
      <c r="AR21" s="170">
        <v>225.91298604825272</v>
      </c>
      <c r="AS21" s="170">
        <v>218.27902645180848</v>
      </c>
      <c r="AT21" s="170">
        <v>180.2898879108277</v>
      </c>
      <c r="AU21" s="170">
        <v>173.54632234493766</v>
      </c>
      <c r="AV21" s="170">
        <v>188.28011331953081</v>
      </c>
      <c r="AW21" s="170">
        <v>187.25942228373503</v>
      </c>
      <c r="AX21" s="170">
        <v>173.86698362067972</v>
      </c>
      <c r="AY21" s="170">
        <v>153.35658967129541</v>
      </c>
      <c r="AZ21" s="174">
        <v>148.03325244343463</v>
      </c>
      <c r="BA21" s="170">
        <v>146.65752969384241</v>
      </c>
      <c r="BB21" s="170">
        <v>150.97278020305495</v>
      </c>
      <c r="BC21" s="170">
        <v>150.34007829826197</v>
      </c>
      <c r="BD21" s="170">
        <v>156.0182816810628</v>
      </c>
      <c r="BE21" s="170">
        <v>148.49236436861446</v>
      </c>
    </row>
    <row r="22" spans="1:58" s="168" customFormat="1" ht="15" customHeight="1">
      <c r="A22" s="320"/>
      <c r="V22" s="614"/>
      <c r="W22" s="615" t="s">
        <v>225</v>
      </c>
      <c r="X22" s="619"/>
      <c r="Y22" s="1017"/>
      <c r="Z22" s="1015" t="s">
        <v>535</v>
      </c>
      <c r="AA22" s="1241">
        <v>50.831391726482387</v>
      </c>
      <c r="AB22" s="1241">
        <v>62.753968543481967</v>
      </c>
      <c r="AC22" s="1241">
        <v>75.098215628703016</v>
      </c>
      <c r="AD22" s="1241">
        <v>79.879116577922687</v>
      </c>
      <c r="AE22" s="1241">
        <v>99.506160354130358</v>
      </c>
      <c r="AF22" s="170">
        <v>103.81682321629353</v>
      </c>
      <c r="AG22" s="1241">
        <v>96.422412400812831</v>
      </c>
      <c r="AH22" s="1241">
        <v>87.62617413718003</v>
      </c>
      <c r="AI22" s="1241">
        <v>80.309532971341909</v>
      </c>
      <c r="AJ22" s="1241">
        <v>76.739882864479924</v>
      </c>
      <c r="AK22" s="1241">
        <v>73.331872821653377</v>
      </c>
      <c r="AL22" s="1241">
        <v>68.801507308239607</v>
      </c>
      <c r="AM22" s="1241">
        <v>70.008590035981214</v>
      </c>
      <c r="AN22" s="1241">
        <v>69.811010087655362</v>
      </c>
      <c r="AO22" s="1241">
        <v>66.315319745783356</v>
      </c>
      <c r="AP22" s="1241">
        <v>63.067240056787924</v>
      </c>
      <c r="AQ22" s="1241">
        <v>60.824337533172105</v>
      </c>
      <c r="AR22" s="1241">
        <v>67.220928115410103</v>
      </c>
      <c r="AS22" s="1241">
        <v>78.395805893523189</v>
      </c>
      <c r="AT22" s="1241">
        <v>84.079498067353455</v>
      </c>
      <c r="AU22" s="1241">
        <v>82.951057975673066</v>
      </c>
      <c r="AV22" s="1241">
        <v>89.787830767214302</v>
      </c>
      <c r="AW22" s="170">
        <v>115.61774417305838</v>
      </c>
      <c r="AX22" s="1241">
        <v>99.964050699322911</v>
      </c>
      <c r="AY22" s="1241">
        <v>100.02029994738929</v>
      </c>
      <c r="AZ22" s="1242">
        <v>86.262013235143314</v>
      </c>
      <c r="BA22" s="1241">
        <v>78.4501778695425</v>
      </c>
      <c r="BB22" s="1241">
        <v>79.836664513537983</v>
      </c>
      <c r="BC22" s="1241">
        <v>82.787818442822754</v>
      </c>
      <c r="BD22" s="1241">
        <v>77.225665450295097</v>
      </c>
      <c r="BE22" s="1241">
        <v>71.065551695479044</v>
      </c>
    </row>
    <row r="23" spans="1:58">
      <c r="AZ23" s="324"/>
      <c r="BE23" s="324"/>
    </row>
    <row r="24" spans="1:58" ht="18.75" customHeight="1">
      <c r="V24" s="71" t="s">
        <v>877</v>
      </c>
      <c r="Y24" s="1010" t="s">
        <v>625</v>
      </c>
    </row>
    <row r="25" spans="1:58">
      <c r="V25" s="605" t="s">
        <v>215</v>
      </c>
      <c r="W25" s="606"/>
      <c r="Y25" s="605" t="s">
        <v>543</v>
      </c>
      <c r="Z25" s="606"/>
      <c r="AA25" s="90">
        <v>1990</v>
      </c>
      <c r="AB25" s="90">
        <v>1991</v>
      </c>
      <c r="AC25" s="90">
        <v>1992</v>
      </c>
      <c r="AD25" s="90">
        <v>1993</v>
      </c>
      <c r="AE25" s="90">
        <v>1994</v>
      </c>
      <c r="AF25" s="90">
        <v>1995</v>
      </c>
      <c r="AG25" s="90">
        <v>1996</v>
      </c>
      <c r="AH25" s="90">
        <v>1997</v>
      </c>
      <c r="AI25" s="90">
        <v>1998</v>
      </c>
      <c r="AJ25" s="90">
        <v>1999</v>
      </c>
      <c r="AK25" s="90">
        <v>2000</v>
      </c>
      <c r="AL25" s="90">
        <v>2001</v>
      </c>
      <c r="AM25" s="90">
        <v>2002</v>
      </c>
      <c r="AN25" s="90">
        <v>2003</v>
      </c>
      <c r="AO25" s="90">
        <v>2004</v>
      </c>
      <c r="AP25" s="90">
        <v>2005</v>
      </c>
      <c r="AQ25" s="90">
        <v>2006</v>
      </c>
      <c r="AR25" s="90">
        <v>2007</v>
      </c>
      <c r="AS25" s="90">
        <v>2008</v>
      </c>
      <c r="AT25" s="90">
        <v>2009</v>
      </c>
      <c r="AU25" s="90">
        <f t="shared" ref="AU25:BB25" si="5">AT25+1</f>
        <v>2010</v>
      </c>
      <c r="AV25" s="90">
        <f t="shared" si="5"/>
        <v>2011</v>
      </c>
      <c r="AW25" s="90">
        <f t="shared" si="5"/>
        <v>2012</v>
      </c>
      <c r="AX25" s="90">
        <f t="shared" si="5"/>
        <v>2013</v>
      </c>
      <c r="AY25" s="90">
        <f t="shared" si="5"/>
        <v>2014</v>
      </c>
      <c r="AZ25" s="90">
        <f t="shared" si="5"/>
        <v>2015</v>
      </c>
      <c r="BA25" s="90">
        <f t="shared" si="5"/>
        <v>2016</v>
      </c>
      <c r="BB25" s="90">
        <f t="shared" si="5"/>
        <v>2017</v>
      </c>
      <c r="BC25" s="90">
        <f>BB25+1</f>
        <v>2018</v>
      </c>
      <c r="BD25" s="90">
        <f>BC25+1</f>
        <v>2019</v>
      </c>
      <c r="BE25" s="90">
        <f>BD25+1</f>
        <v>2020</v>
      </c>
    </row>
    <row r="26" spans="1:58" s="168" customFormat="1" ht="15" customHeight="1">
      <c r="A26" s="320"/>
      <c r="V26" s="609" t="s">
        <v>217</v>
      </c>
      <c r="W26" s="960"/>
      <c r="X26" s="958"/>
      <c r="Y26" s="1011" t="s">
        <v>0</v>
      </c>
      <c r="Z26" s="1012"/>
      <c r="AA26" s="1243">
        <f t="shared" ref="AA26:AQ26" si="6">SUM(AA27:AA36)</f>
        <v>1.0000000000000002</v>
      </c>
      <c r="AB26" s="1243">
        <f t="shared" si="6"/>
        <v>0.99999999999999989</v>
      </c>
      <c r="AC26" s="1243">
        <f t="shared" si="6"/>
        <v>1</v>
      </c>
      <c r="AD26" s="1243">
        <f t="shared" si="6"/>
        <v>0.99999999999999989</v>
      </c>
      <c r="AE26" s="1243">
        <f t="shared" si="6"/>
        <v>1</v>
      </c>
      <c r="AF26" s="1243">
        <f t="shared" si="6"/>
        <v>1.0000000000000002</v>
      </c>
      <c r="AG26" s="1243">
        <f t="shared" si="6"/>
        <v>1</v>
      </c>
      <c r="AH26" s="1243">
        <f t="shared" si="6"/>
        <v>1</v>
      </c>
      <c r="AI26" s="1243">
        <f t="shared" si="6"/>
        <v>1</v>
      </c>
      <c r="AJ26" s="1243">
        <f t="shared" si="6"/>
        <v>1</v>
      </c>
      <c r="AK26" s="1243">
        <f t="shared" si="6"/>
        <v>1</v>
      </c>
      <c r="AL26" s="1243">
        <f t="shared" si="6"/>
        <v>1</v>
      </c>
      <c r="AM26" s="1243">
        <f t="shared" si="6"/>
        <v>1</v>
      </c>
      <c r="AN26" s="1243">
        <f t="shared" si="6"/>
        <v>1.0000000000000002</v>
      </c>
      <c r="AO26" s="1243">
        <f t="shared" si="6"/>
        <v>1.0000000000000002</v>
      </c>
      <c r="AP26" s="1243">
        <f t="shared" si="6"/>
        <v>1</v>
      </c>
      <c r="AQ26" s="1243">
        <f t="shared" si="6"/>
        <v>0.99999999999999989</v>
      </c>
      <c r="AR26" s="1243">
        <f t="shared" ref="AR26:AW26" si="7">SUM(AR27:AR36)</f>
        <v>0.99999999999999989</v>
      </c>
      <c r="AS26" s="1243">
        <f t="shared" si="7"/>
        <v>1</v>
      </c>
      <c r="AT26" s="1243">
        <f t="shared" si="7"/>
        <v>1</v>
      </c>
      <c r="AU26" s="1243">
        <f t="shared" si="7"/>
        <v>1</v>
      </c>
      <c r="AV26" s="1243">
        <f t="shared" si="7"/>
        <v>1</v>
      </c>
      <c r="AW26" s="1243">
        <f t="shared" si="7"/>
        <v>0.99999999999999978</v>
      </c>
      <c r="AX26" s="1243">
        <f t="shared" ref="AX26:BE26" si="8">SUM(AX27:AX36)</f>
        <v>1.0000000000000002</v>
      </c>
      <c r="AY26" s="1243">
        <f t="shared" si="8"/>
        <v>1.0000000000000002</v>
      </c>
      <c r="AZ26" s="1243">
        <f t="shared" si="8"/>
        <v>1</v>
      </c>
      <c r="BA26" s="1243">
        <f t="shared" si="8"/>
        <v>1.0000000000000002</v>
      </c>
      <c r="BB26" s="1243">
        <f t="shared" si="8"/>
        <v>0.99999999999999989</v>
      </c>
      <c r="BC26" s="1243">
        <f t="shared" si="8"/>
        <v>1</v>
      </c>
      <c r="BD26" s="1243">
        <f>SUM(BD27:BD36)</f>
        <v>1</v>
      </c>
      <c r="BE26" s="1243">
        <f t="shared" si="8"/>
        <v>1</v>
      </c>
    </row>
    <row r="27" spans="1:58" s="168" customFormat="1" ht="15" customHeight="1">
      <c r="A27" s="320"/>
      <c r="V27" s="610"/>
      <c r="W27" s="616" t="s">
        <v>218</v>
      </c>
      <c r="X27" s="619"/>
      <c r="Y27" s="1013"/>
      <c r="Z27" s="1014" t="s">
        <v>528</v>
      </c>
      <c r="AA27" s="280">
        <f t="shared" ref="AA27:AQ36" si="9">+AA13/AA$12</f>
        <v>1.6183761120186402E-3</v>
      </c>
      <c r="AB27" s="280">
        <f t="shared" si="9"/>
        <v>1.4073616215085755E-3</v>
      </c>
      <c r="AC27" s="280">
        <f t="shared" si="9"/>
        <v>1.7551567002233193E-3</v>
      </c>
      <c r="AD27" s="280">
        <f t="shared" si="9"/>
        <v>1.4285374367857357E-3</v>
      </c>
      <c r="AE27" s="280">
        <f t="shared" si="9"/>
        <v>9.6723362163748646E-4</v>
      </c>
      <c r="AF27" s="280">
        <f t="shared" si="9"/>
        <v>7.4912408568015524E-4</v>
      </c>
      <c r="AG27" s="280">
        <f t="shared" si="9"/>
        <v>1.0515798275896626E-3</v>
      </c>
      <c r="AH27" s="280">
        <f t="shared" si="9"/>
        <v>9.0476731191051337E-4</v>
      </c>
      <c r="AI27" s="280">
        <f t="shared" si="9"/>
        <v>5.7361152927070996E-4</v>
      </c>
      <c r="AJ27" s="173">
        <f t="shared" si="9"/>
        <v>0</v>
      </c>
      <c r="AK27" s="173">
        <f t="shared" si="9"/>
        <v>0</v>
      </c>
      <c r="AL27" s="173">
        <f t="shared" si="9"/>
        <v>0</v>
      </c>
      <c r="AM27" s="173">
        <f t="shared" si="9"/>
        <v>0</v>
      </c>
      <c r="AN27" s="173">
        <f t="shared" si="9"/>
        <v>0</v>
      </c>
      <c r="AO27" s="173">
        <f t="shared" si="9"/>
        <v>0</v>
      </c>
      <c r="AP27" s="173">
        <f t="shared" si="9"/>
        <v>0</v>
      </c>
      <c r="AQ27" s="173">
        <f t="shared" si="9"/>
        <v>0</v>
      </c>
      <c r="AR27" s="173">
        <f t="shared" ref="AR27:AW27" si="10">+AR13/AR$12</f>
        <v>0</v>
      </c>
      <c r="AS27" s="173">
        <f t="shared" si="10"/>
        <v>0</v>
      </c>
      <c r="AT27" s="173">
        <f t="shared" si="10"/>
        <v>0</v>
      </c>
      <c r="AU27" s="173">
        <f t="shared" si="10"/>
        <v>0</v>
      </c>
      <c r="AV27" s="173">
        <f t="shared" si="10"/>
        <v>0</v>
      </c>
      <c r="AW27" s="173">
        <f t="shared" si="10"/>
        <v>0</v>
      </c>
      <c r="AX27" s="173">
        <f t="shared" ref="AX27:AY36" si="11">+AX13/AX$12</f>
        <v>0</v>
      </c>
      <c r="AY27" s="173">
        <f t="shared" si="11"/>
        <v>0</v>
      </c>
      <c r="AZ27" s="325">
        <f t="shared" ref="AZ27:BC36" si="12">+AZ13/AZ$12</f>
        <v>0</v>
      </c>
      <c r="BA27" s="173">
        <f t="shared" si="12"/>
        <v>0</v>
      </c>
      <c r="BB27" s="173">
        <f t="shared" si="12"/>
        <v>0</v>
      </c>
      <c r="BC27" s="173">
        <f t="shared" si="12"/>
        <v>0</v>
      </c>
      <c r="BD27" s="173">
        <f t="shared" ref="BD27:BE36" si="13">+BD13/BD$12</f>
        <v>0</v>
      </c>
      <c r="BE27" s="325">
        <f t="shared" si="13"/>
        <v>0</v>
      </c>
    </row>
    <row r="28" spans="1:58" s="168" customFormat="1" ht="15" customHeight="1">
      <c r="A28" s="320"/>
      <c r="V28" s="610"/>
      <c r="W28" s="617" t="s">
        <v>219</v>
      </c>
      <c r="X28" s="619"/>
      <c r="Y28" s="1013"/>
      <c r="Z28" s="1015" t="s">
        <v>529</v>
      </c>
      <c r="AA28" s="173">
        <f t="shared" si="9"/>
        <v>0.1379484702791984</v>
      </c>
      <c r="AB28" s="173">
        <f t="shared" si="9"/>
        <v>0.13409430242443737</v>
      </c>
      <c r="AC28" s="173">
        <f t="shared" si="9"/>
        <v>0.13360267492017039</v>
      </c>
      <c r="AD28" s="173">
        <f t="shared" si="9"/>
        <v>0.1377104298315204</v>
      </c>
      <c r="AE28" s="173">
        <f t="shared" si="9"/>
        <v>0.12417909853128976</v>
      </c>
      <c r="AF28" s="173">
        <f t="shared" si="9"/>
        <v>0.13079498241206286</v>
      </c>
      <c r="AG28" s="173">
        <f t="shared" si="9"/>
        <v>0.134450190560399</v>
      </c>
      <c r="AH28" s="173">
        <f t="shared" si="9"/>
        <v>0.13172575033147693</v>
      </c>
      <c r="AI28" s="173">
        <f t="shared" si="9"/>
        <v>0.12840703459605812</v>
      </c>
      <c r="AJ28" s="173">
        <f t="shared" si="9"/>
        <v>0.12741851347878652</v>
      </c>
      <c r="AK28" s="173">
        <f t="shared" si="9"/>
        <v>0.13680527848972895</v>
      </c>
      <c r="AL28" s="173">
        <f t="shared" si="9"/>
        <v>0.12793937606920283</v>
      </c>
      <c r="AM28" s="173">
        <f t="shared" si="9"/>
        <v>0.12961805614930738</v>
      </c>
      <c r="AN28" s="173">
        <f t="shared" si="9"/>
        <v>0.11153414376960238</v>
      </c>
      <c r="AO28" s="173">
        <f t="shared" si="9"/>
        <v>0.12086316702645472</v>
      </c>
      <c r="AP28" s="173">
        <f t="shared" si="9"/>
        <v>0.12637946291375884</v>
      </c>
      <c r="AQ28" s="173">
        <f t="shared" si="9"/>
        <v>0.11745020435595552</v>
      </c>
      <c r="AR28" s="173">
        <f t="shared" ref="AR28:AS36" si="14">+AR14/AR$12</f>
        <v>0.10871277532099539</v>
      </c>
      <c r="AS28" s="173">
        <f t="shared" si="14"/>
        <v>0.10147310502078012</v>
      </c>
      <c r="AT28" s="173">
        <f t="shared" ref="AT28:AU36" si="15">+AT14/AT$12</f>
        <v>0.10650300797168734</v>
      </c>
      <c r="AU28" s="173">
        <f t="shared" si="15"/>
        <v>0.1068857877923501</v>
      </c>
      <c r="AV28" s="173">
        <f t="shared" ref="AV28:AW36" si="16">+AV14/AV$12</f>
        <v>9.9606185686398147E-2</v>
      </c>
      <c r="AW28" s="173">
        <f t="shared" si="16"/>
        <v>9.0176938978429266E-2</v>
      </c>
      <c r="AX28" s="173">
        <f t="shared" si="11"/>
        <v>8.7553940356344159E-2</v>
      </c>
      <c r="AY28" s="173">
        <f t="shared" si="11"/>
        <v>8.8167398840986247E-2</v>
      </c>
      <c r="AZ28" s="325">
        <f t="shared" si="12"/>
        <v>8.5085338391086604E-2</v>
      </c>
      <c r="BA28" s="173">
        <f t="shared" si="12"/>
        <v>8.8855557205503782E-2</v>
      </c>
      <c r="BB28" s="173">
        <f t="shared" si="12"/>
        <v>9.4226902321239481E-2</v>
      </c>
      <c r="BC28" s="173">
        <f t="shared" si="12"/>
        <v>8.3940704502486377E-2</v>
      </c>
      <c r="BD28" s="173">
        <f t="shared" si="13"/>
        <v>8.5954016114635781E-2</v>
      </c>
      <c r="BE28" s="325">
        <f t="shared" si="13"/>
        <v>9.1181425439298247E-2</v>
      </c>
    </row>
    <row r="29" spans="1:58" s="168" customFormat="1" ht="15" customHeight="1">
      <c r="A29" s="320"/>
      <c r="V29" s="610"/>
      <c r="W29" s="617" t="s">
        <v>4</v>
      </c>
      <c r="X29" s="619"/>
      <c r="Y29" s="1013"/>
      <c r="Z29" s="1015" t="s">
        <v>4</v>
      </c>
      <c r="AA29" s="173">
        <f t="shared" si="9"/>
        <v>6.8598665994117292E-2</v>
      </c>
      <c r="AB29" s="173">
        <f t="shared" si="9"/>
        <v>6.9316272840544105E-2</v>
      </c>
      <c r="AC29" s="173">
        <f t="shared" si="9"/>
        <v>6.5543037469273854E-2</v>
      </c>
      <c r="AD29" s="173">
        <f t="shared" si="9"/>
        <v>6.7859403610117497E-2</v>
      </c>
      <c r="AE29" s="173">
        <f t="shared" si="9"/>
        <v>6.4391151134268035E-2</v>
      </c>
      <c r="AF29" s="173">
        <f t="shared" si="9"/>
        <v>6.5048617279841389E-2</v>
      </c>
      <c r="AG29" s="173">
        <f t="shared" si="9"/>
        <v>6.454324196777822E-2</v>
      </c>
      <c r="AH29" s="173">
        <f t="shared" si="9"/>
        <v>6.5632379338696742E-2</v>
      </c>
      <c r="AI29" s="173">
        <f t="shared" si="9"/>
        <v>6.7231260269360132E-2</v>
      </c>
      <c r="AJ29" s="173">
        <f t="shared" si="9"/>
        <v>6.4280810247819481E-2</v>
      </c>
      <c r="AK29" s="173">
        <f t="shared" si="9"/>
        <v>6.3103040051945683E-2</v>
      </c>
      <c r="AL29" s="173">
        <f t="shared" si="9"/>
        <v>6.1720333929404674E-2</v>
      </c>
      <c r="AM29" s="173">
        <f t="shared" si="9"/>
        <v>5.9038747223473673E-2</v>
      </c>
      <c r="AN29" s="173">
        <f t="shared" si="9"/>
        <v>6.1057766101545737E-2</v>
      </c>
      <c r="AO29" s="173">
        <f t="shared" si="9"/>
        <v>5.712488528661825E-2</v>
      </c>
      <c r="AP29" s="173">
        <f t="shared" si="9"/>
        <v>5.48108160089106E-2</v>
      </c>
      <c r="AQ29" s="173">
        <f t="shared" si="9"/>
        <v>5.7112522661637251E-2</v>
      </c>
      <c r="AR29" s="173">
        <f t="shared" si="14"/>
        <v>5.5981461403774462E-2</v>
      </c>
      <c r="AS29" s="173">
        <f t="shared" si="14"/>
        <v>5.3623883170430937E-2</v>
      </c>
      <c r="AT29" s="173">
        <f t="shared" si="15"/>
        <v>5.4904860610416661E-2</v>
      </c>
      <c r="AU29" s="173">
        <f t="shared" si="15"/>
        <v>5.4335906988803487E-2</v>
      </c>
      <c r="AV29" s="173">
        <f t="shared" si="16"/>
        <v>4.7320691950935745E-2</v>
      </c>
      <c r="AW29" s="173">
        <f t="shared" si="16"/>
        <v>4.643831464936439E-2</v>
      </c>
      <c r="AX29" s="173">
        <f t="shared" si="11"/>
        <v>4.6610493154487141E-2</v>
      </c>
      <c r="AY29" s="173">
        <f t="shared" si="11"/>
        <v>4.6869192693937758E-2</v>
      </c>
      <c r="AZ29" s="325">
        <f t="shared" si="12"/>
        <v>4.7218899990974054E-2</v>
      </c>
      <c r="BA29" s="173">
        <f t="shared" si="12"/>
        <v>4.5592496703056422E-2</v>
      </c>
      <c r="BB29" s="173">
        <f t="shared" si="12"/>
        <v>4.8017567538836188E-2</v>
      </c>
      <c r="BC29" s="173">
        <f t="shared" si="12"/>
        <v>4.6444191200058646E-2</v>
      </c>
      <c r="BD29" s="173">
        <f t="shared" si="13"/>
        <v>5.2210869291883656E-2</v>
      </c>
      <c r="BE29" s="325">
        <f t="shared" si="13"/>
        <v>5.3103971818410756E-2</v>
      </c>
    </row>
    <row r="30" spans="1:58" s="168" customFormat="1" ht="15" customHeight="1">
      <c r="A30" s="320"/>
      <c r="V30" s="610"/>
      <c r="W30" s="618" t="s">
        <v>220</v>
      </c>
      <c r="X30" s="619"/>
      <c r="Y30" s="1013"/>
      <c r="Z30" s="1016" t="s">
        <v>897</v>
      </c>
      <c r="AA30" s="173">
        <f t="shared" si="9"/>
        <v>9.5304510087297942E-2</v>
      </c>
      <c r="AB30" s="173">
        <f t="shared" si="9"/>
        <v>9.8209208670137785E-2</v>
      </c>
      <c r="AC30" s="173">
        <f t="shared" si="9"/>
        <v>9.508136400950748E-2</v>
      </c>
      <c r="AD30" s="173">
        <f t="shared" si="9"/>
        <v>9.8032566776660349E-2</v>
      </c>
      <c r="AE30" s="173">
        <f t="shared" si="9"/>
        <v>8.4803287504354091E-2</v>
      </c>
      <c r="AF30" s="173">
        <f t="shared" si="9"/>
        <v>9.0111684470765771E-2</v>
      </c>
      <c r="AG30" s="173">
        <f t="shared" si="9"/>
        <v>8.8781268652792761E-2</v>
      </c>
      <c r="AH30" s="173">
        <f t="shared" si="9"/>
        <v>9.1972037591362285E-2</v>
      </c>
      <c r="AI30" s="173">
        <f t="shared" si="9"/>
        <v>9.0173937121513489E-2</v>
      </c>
      <c r="AJ30" s="173">
        <f t="shared" si="9"/>
        <v>8.7960016928583573E-2</v>
      </c>
      <c r="AK30" s="173">
        <f t="shared" si="9"/>
        <v>8.7520438287417276E-2</v>
      </c>
      <c r="AL30" s="173">
        <f t="shared" si="9"/>
        <v>8.7503115205495016E-2</v>
      </c>
      <c r="AM30" s="173">
        <f t="shared" si="9"/>
        <v>8.5818002858161893E-2</v>
      </c>
      <c r="AN30" s="173">
        <f t="shared" si="9"/>
        <v>8.4589718956097487E-2</v>
      </c>
      <c r="AO30" s="173">
        <f t="shared" si="9"/>
        <v>8.3534728286809995E-2</v>
      </c>
      <c r="AP30" s="173">
        <f t="shared" si="9"/>
        <v>8.6208037318380601E-2</v>
      </c>
      <c r="AQ30" s="173">
        <f t="shared" si="9"/>
        <v>8.8296477203211779E-2</v>
      </c>
      <c r="AR30" s="173">
        <f t="shared" si="14"/>
        <v>8.5788841056766693E-2</v>
      </c>
      <c r="AS30" s="173">
        <f t="shared" si="14"/>
        <v>8.5094388956748701E-2</v>
      </c>
      <c r="AT30" s="173">
        <f t="shared" si="15"/>
        <v>8.894597378988417E-2</v>
      </c>
      <c r="AU30" s="173">
        <f t="shared" si="15"/>
        <v>8.4622986694479291E-2</v>
      </c>
      <c r="AV30" s="173">
        <f t="shared" si="16"/>
        <v>8.0228899650138033E-2</v>
      </c>
      <c r="AW30" s="173">
        <f t="shared" si="16"/>
        <v>7.4430836899867056E-2</v>
      </c>
      <c r="AX30" s="173">
        <f t="shared" si="11"/>
        <v>7.4671860379631388E-2</v>
      </c>
      <c r="AY30" s="173">
        <f t="shared" si="11"/>
        <v>8.0133630333696526E-2</v>
      </c>
      <c r="AZ30" s="325">
        <f t="shared" si="12"/>
        <v>7.8987936482416726E-2</v>
      </c>
      <c r="BA30" s="173">
        <f t="shared" si="12"/>
        <v>8.2165920029549047E-2</v>
      </c>
      <c r="BB30" s="173">
        <f t="shared" si="12"/>
        <v>8.508565232418186E-2</v>
      </c>
      <c r="BC30" s="173">
        <f t="shared" si="12"/>
        <v>8.5404261307117327E-2</v>
      </c>
      <c r="BD30" s="173">
        <f t="shared" si="13"/>
        <v>8.9058185643614313E-2</v>
      </c>
      <c r="BE30" s="325">
        <f t="shared" si="13"/>
        <v>9.6039594162000558E-2</v>
      </c>
    </row>
    <row r="31" spans="1:58" s="168" customFormat="1" ht="15" customHeight="1">
      <c r="A31" s="320"/>
      <c r="V31" s="610"/>
      <c r="W31" s="617" t="s">
        <v>221</v>
      </c>
      <c r="X31" s="619"/>
      <c r="Y31" s="1013"/>
      <c r="Z31" s="1015" t="s">
        <v>530</v>
      </c>
      <c r="AA31" s="173">
        <f t="shared" si="9"/>
        <v>0.36759069345388107</v>
      </c>
      <c r="AB31" s="173">
        <f t="shared" si="9"/>
        <v>0.37144060007902452</v>
      </c>
      <c r="AC31" s="173">
        <f t="shared" si="9"/>
        <v>0.3609567909529785</v>
      </c>
      <c r="AD31" s="173">
        <f t="shared" si="9"/>
        <v>0.33933784707559883</v>
      </c>
      <c r="AE31" s="173">
        <f t="shared" si="9"/>
        <v>0.36345428395261581</v>
      </c>
      <c r="AF31" s="173">
        <f t="shared" si="9"/>
        <v>0.35168177932124328</v>
      </c>
      <c r="AG31" s="173">
        <f t="shared" si="9"/>
        <v>0.33591637424787268</v>
      </c>
      <c r="AH31" s="173">
        <f t="shared" si="9"/>
        <v>0.34212516639145207</v>
      </c>
      <c r="AI31" s="173">
        <f t="shared" si="9"/>
        <v>0.33215060842562255</v>
      </c>
      <c r="AJ31" s="173">
        <f t="shared" si="9"/>
        <v>0.34101358078013128</v>
      </c>
      <c r="AK31" s="173">
        <f t="shared" si="9"/>
        <v>0.33229238742006079</v>
      </c>
      <c r="AL31" s="173">
        <f t="shared" si="9"/>
        <v>0.33910825870585232</v>
      </c>
      <c r="AM31" s="173">
        <f t="shared" si="9"/>
        <v>0.35393710703159648</v>
      </c>
      <c r="AN31" s="173">
        <f t="shared" si="9"/>
        <v>0.37062948061012507</v>
      </c>
      <c r="AO31" s="173">
        <f t="shared" si="9"/>
        <v>0.36955470422277503</v>
      </c>
      <c r="AP31" s="173">
        <f t="shared" si="9"/>
        <v>0.38006220045538025</v>
      </c>
      <c r="AQ31" s="173">
        <f t="shared" si="9"/>
        <v>0.38062807221892514</v>
      </c>
      <c r="AR31" s="173">
        <f t="shared" si="14"/>
        <v>0.41060486286777986</v>
      </c>
      <c r="AS31" s="173">
        <f t="shared" si="14"/>
        <v>0.41278566246791826</v>
      </c>
      <c r="AT31" s="173">
        <f t="shared" si="15"/>
        <v>0.40878058104849496</v>
      </c>
      <c r="AU31" s="173">
        <f t="shared" si="15"/>
        <v>0.43692631586521108</v>
      </c>
      <c r="AV31" s="173">
        <f t="shared" si="16"/>
        <v>0.47475214486907713</v>
      </c>
      <c r="AW31" s="173">
        <f t="shared" si="16"/>
        <v>0.50132503318561894</v>
      </c>
      <c r="AX31" s="173">
        <f t="shared" si="11"/>
        <v>0.50963358853533902</v>
      </c>
      <c r="AY31" s="173">
        <f t="shared" si="11"/>
        <v>0.5021239351116914</v>
      </c>
      <c r="AZ31" s="325">
        <f t="shared" si="12"/>
        <v>0.50071246895240884</v>
      </c>
      <c r="BA31" s="173">
        <f t="shared" si="12"/>
        <v>0.50155304625398933</v>
      </c>
      <c r="BB31" s="173">
        <f t="shared" si="12"/>
        <v>0.48820337124557467</v>
      </c>
      <c r="BC31" s="173">
        <f t="shared" si="12"/>
        <v>0.47007564906455163</v>
      </c>
      <c r="BD31" s="173">
        <f t="shared" si="13"/>
        <v>0.45107367480914012</v>
      </c>
      <c r="BE31" s="325">
        <f t="shared" si="13"/>
        <v>0.47644752489359682</v>
      </c>
    </row>
    <row r="32" spans="1:58" s="168" customFormat="1" ht="15" customHeight="1">
      <c r="A32" s="320"/>
      <c r="V32" s="610"/>
      <c r="W32" s="617" t="s">
        <v>222</v>
      </c>
      <c r="X32" s="619"/>
      <c r="Y32" s="1013"/>
      <c r="Z32" s="1015" t="s">
        <v>531</v>
      </c>
      <c r="AA32" s="280">
        <f t="shared" si="9"/>
        <v>5.7110096286890847E-4</v>
      </c>
      <c r="AB32" s="280">
        <f t="shared" si="9"/>
        <v>5.026056067063278E-4</v>
      </c>
      <c r="AC32" s="280">
        <f t="shared" si="9"/>
        <v>4.8132687554067969E-4</v>
      </c>
      <c r="AD32" s="280">
        <f t="shared" si="9"/>
        <v>4.4876236583051319E-4</v>
      </c>
      <c r="AE32" s="280">
        <f t="shared" si="9"/>
        <v>3.9142698938753788E-4</v>
      </c>
      <c r="AF32" s="280">
        <f t="shared" si="9"/>
        <v>3.7119080283380093E-4</v>
      </c>
      <c r="AG32" s="280">
        <f t="shared" si="9"/>
        <v>3.4553525138031457E-4</v>
      </c>
      <c r="AH32" s="280">
        <f t="shared" si="9"/>
        <v>3.3534736930396382E-4</v>
      </c>
      <c r="AI32" s="280">
        <f t="shared" si="9"/>
        <v>3.2248893755161887E-4</v>
      </c>
      <c r="AJ32" s="280">
        <f t="shared" si="9"/>
        <v>3.1397346353575025E-4</v>
      </c>
      <c r="AK32" s="280">
        <f t="shared" si="9"/>
        <v>2.9835723746116327E-4</v>
      </c>
      <c r="AL32" s="280">
        <f t="shared" si="9"/>
        <v>2.8539022646889876E-4</v>
      </c>
      <c r="AM32" s="280">
        <f t="shared" si="9"/>
        <v>2.8395897691303637E-4</v>
      </c>
      <c r="AN32" s="280">
        <f t="shared" si="9"/>
        <v>2.8507632683611833E-4</v>
      </c>
      <c r="AO32" s="280">
        <f t="shared" si="9"/>
        <v>2.8006105662924894E-4</v>
      </c>
      <c r="AP32" s="280">
        <f t="shared" si="9"/>
        <v>2.9710061858284701E-4</v>
      </c>
      <c r="AQ32" s="280">
        <f t="shared" si="9"/>
        <v>2.9443716342781868E-4</v>
      </c>
      <c r="AR32" s="280">
        <f t="shared" si="14"/>
        <v>3.0454244280474495E-4</v>
      </c>
      <c r="AS32" s="280">
        <f t="shared" si="14"/>
        <v>2.9697613385509141E-4</v>
      </c>
      <c r="AT32" s="280">
        <f t="shared" si="15"/>
        <v>2.9407697168276891E-4</v>
      </c>
      <c r="AU32" s="280">
        <f t="shared" si="15"/>
        <v>2.7581576446001211E-4</v>
      </c>
      <c r="AV32" s="280">
        <f t="shared" si="16"/>
        <v>2.6933956657060234E-4</v>
      </c>
      <c r="AW32" s="280">
        <f t="shared" si="16"/>
        <v>2.4966381670735193E-4</v>
      </c>
      <c r="AX32" s="280">
        <f t="shared" si="11"/>
        <v>2.4978274785144943E-4</v>
      </c>
      <c r="AY32" s="280">
        <f t="shared" si="11"/>
        <v>2.4801580393195858E-4</v>
      </c>
      <c r="AZ32" s="326">
        <f t="shared" si="12"/>
        <v>2.4415916489981953E-4</v>
      </c>
      <c r="BA32" s="280">
        <f t="shared" si="12"/>
        <v>2.5028281904499985E-4</v>
      </c>
      <c r="BB32" s="280">
        <f t="shared" si="12"/>
        <v>2.456927863624935E-4</v>
      </c>
      <c r="BC32" s="280">
        <f t="shared" si="12"/>
        <v>2.4149770406190472E-4</v>
      </c>
      <c r="BD32" s="280">
        <f t="shared" si="13"/>
        <v>2.2994786230792628E-4</v>
      </c>
      <c r="BE32" s="326">
        <f t="shared" si="13"/>
        <v>2.3266939076365653E-4</v>
      </c>
    </row>
    <row r="33" spans="1:57" s="168" customFormat="1" ht="15" customHeight="1">
      <c r="A33" s="320"/>
      <c r="V33" s="610"/>
      <c r="W33" s="617" t="s">
        <v>223</v>
      </c>
      <c r="X33" s="619"/>
      <c r="Y33" s="1013"/>
      <c r="Z33" s="1015" t="s">
        <v>532</v>
      </c>
      <c r="AA33" s="173">
        <f t="shared" si="9"/>
        <v>0.22255023034449653</v>
      </c>
      <c r="AB33" s="173">
        <f t="shared" si="9"/>
        <v>0.21399157136655642</v>
      </c>
      <c r="AC33" s="173">
        <f t="shared" si="9"/>
        <v>0.22741508346142766</v>
      </c>
      <c r="AD33" s="173">
        <f t="shared" si="9"/>
        <v>0.23443743257299252</v>
      </c>
      <c r="AE33" s="173">
        <f t="shared" si="9"/>
        <v>0.23562933464668145</v>
      </c>
      <c r="AF33" s="173">
        <f t="shared" si="9"/>
        <v>0.23226617896479892</v>
      </c>
      <c r="AG33" s="173">
        <f t="shared" si="9"/>
        <v>0.24406873482749217</v>
      </c>
      <c r="AH33" s="173">
        <f t="shared" si="9"/>
        <v>0.23679532200586845</v>
      </c>
      <c r="AI33" s="173">
        <f t="shared" si="9"/>
        <v>0.2521641515673908</v>
      </c>
      <c r="AJ33" s="173">
        <f t="shared" si="9"/>
        <v>0.25585616867565814</v>
      </c>
      <c r="AK33" s="173">
        <f t="shared" si="9"/>
        <v>0.26197648809826429</v>
      </c>
      <c r="AL33" s="173">
        <f t="shared" si="9"/>
        <v>0.2662435847015458</v>
      </c>
      <c r="AM33" s="173">
        <f t="shared" si="9"/>
        <v>0.26261109079151862</v>
      </c>
      <c r="AN33" s="173">
        <f t="shared" si="9"/>
        <v>0.26748343924962875</v>
      </c>
      <c r="AO33" s="173">
        <f t="shared" si="9"/>
        <v>0.2687521010170561</v>
      </c>
      <c r="AP33" s="173">
        <f t="shared" si="9"/>
        <v>0.26241455402364661</v>
      </c>
      <c r="AQ33" s="173">
        <f t="shared" si="9"/>
        <v>0.27273235635506238</v>
      </c>
      <c r="AR33" s="173">
        <f t="shared" si="14"/>
        <v>0.26142937834366992</v>
      </c>
      <c r="AS33" s="173">
        <f t="shared" si="14"/>
        <v>0.26984169199655378</v>
      </c>
      <c r="AT33" s="173">
        <f t="shared" si="15"/>
        <v>0.27013718301361528</v>
      </c>
      <c r="AU33" s="173">
        <f t="shared" si="15"/>
        <v>0.25302380534532282</v>
      </c>
      <c r="AV33" s="173">
        <f t="shared" si="16"/>
        <v>0.23312415145743809</v>
      </c>
      <c r="AW33" s="173">
        <f t="shared" si="16"/>
        <v>0.22199138738666616</v>
      </c>
      <c r="AX33" s="173">
        <f t="shared" si="11"/>
        <v>0.21925194562291475</v>
      </c>
      <c r="AY33" s="173">
        <f t="shared" si="11"/>
        <v>0.22030291761705517</v>
      </c>
      <c r="AZ33" s="325">
        <f t="shared" si="12"/>
        <v>0.22691645242167913</v>
      </c>
      <c r="BA33" s="173">
        <f t="shared" si="12"/>
        <v>0.22148040959087945</v>
      </c>
      <c r="BB33" s="173">
        <f t="shared" si="12"/>
        <v>0.22255117303836511</v>
      </c>
      <c r="BC33" s="173">
        <f t="shared" si="12"/>
        <v>0.24541819180128394</v>
      </c>
      <c r="BD33" s="173">
        <f t="shared" si="13"/>
        <v>0.2495851383386114</v>
      </c>
      <c r="BE33" s="325">
        <f t="shared" si="13"/>
        <v>0.21591718255856462</v>
      </c>
    </row>
    <row r="34" spans="1:57" s="168" customFormat="1" ht="15" customHeight="1">
      <c r="A34" s="320"/>
      <c r="V34" s="610"/>
      <c r="W34" s="615" t="s">
        <v>224</v>
      </c>
      <c r="X34" s="619"/>
      <c r="Y34" s="1013"/>
      <c r="Z34" s="607" t="s">
        <v>533</v>
      </c>
      <c r="AA34" s="173">
        <f t="shared" si="9"/>
        <v>3.5720701848257562E-2</v>
      </c>
      <c r="AB34" s="173">
        <f t="shared" si="9"/>
        <v>3.8214001383314801E-2</v>
      </c>
      <c r="AC34" s="173">
        <f t="shared" si="9"/>
        <v>4.3805206793846037E-2</v>
      </c>
      <c r="AD34" s="173">
        <f t="shared" si="9"/>
        <v>4.9710256300443498E-2</v>
      </c>
      <c r="AE34" s="173">
        <f t="shared" si="9"/>
        <v>5.4520353415203969E-2</v>
      </c>
      <c r="AF34" s="173">
        <f t="shared" si="9"/>
        <v>5.5837613808485877E-2</v>
      </c>
      <c r="AG34" s="173">
        <f t="shared" si="9"/>
        <v>5.9049803962362014E-2</v>
      </c>
      <c r="AH34" s="173">
        <f t="shared" si="9"/>
        <v>5.5159725122203379E-2</v>
      </c>
      <c r="AI34" s="173">
        <f t="shared" si="9"/>
        <v>5.5428673754996147E-2</v>
      </c>
      <c r="AJ34" s="173">
        <f t="shared" si="9"/>
        <v>5.2340945850167062E-2</v>
      </c>
      <c r="AK34" s="173">
        <f t="shared" si="9"/>
        <v>4.7307677092165275E-2</v>
      </c>
      <c r="AL34" s="173">
        <f t="shared" si="9"/>
        <v>4.4887027982015347E-2</v>
      </c>
      <c r="AM34" s="173">
        <f t="shared" si="9"/>
        <v>3.8341615575027195E-2</v>
      </c>
      <c r="AN34" s="173">
        <f t="shared" si="9"/>
        <v>3.4315437569278205E-2</v>
      </c>
      <c r="AO34" s="173">
        <f t="shared" si="9"/>
        <v>3.2047656682709216E-2</v>
      </c>
      <c r="AP34" s="173">
        <f t="shared" si="9"/>
        <v>2.7288478615689449E-2</v>
      </c>
      <c r="AQ34" s="173">
        <f t="shared" si="9"/>
        <v>2.2894391907077396E-2</v>
      </c>
      <c r="AR34" s="173">
        <f t="shared" si="14"/>
        <v>1.843609988708592E-2</v>
      </c>
      <c r="AS34" s="173">
        <f t="shared" si="14"/>
        <v>1.5818603320754496E-2</v>
      </c>
      <c r="AT34" s="173">
        <f t="shared" si="15"/>
        <v>1.2866053980116046E-2</v>
      </c>
      <c r="AU34" s="173">
        <f t="shared" si="15"/>
        <v>1.1116159110038612E-2</v>
      </c>
      <c r="AV34" s="173">
        <f t="shared" si="16"/>
        <v>9.9867811124338245E-3</v>
      </c>
      <c r="AW34" s="280">
        <f t="shared" si="16"/>
        <v>8.6902372468482848E-3</v>
      </c>
      <c r="AX34" s="280">
        <f t="shared" si="11"/>
        <v>8.9826931308254233E-3</v>
      </c>
      <c r="AY34" s="280">
        <f t="shared" si="11"/>
        <v>9.1408865258820367E-3</v>
      </c>
      <c r="AZ34" s="326">
        <f t="shared" si="12"/>
        <v>9.9364500232842143E-3</v>
      </c>
      <c r="BA34" s="280">
        <f t="shared" si="12"/>
        <v>9.7957439249793041E-3</v>
      </c>
      <c r="BB34" s="173">
        <f t="shared" si="12"/>
        <v>1.0308611988175063E-2</v>
      </c>
      <c r="BC34" s="173">
        <f t="shared" si="12"/>
        <v>1.2024174387145476E-2</v>
      </c>
      <c r="BD34" s="173">
        <f t="shared" si="13"/>
        <v>1.3217742920205005E-2</v>
      </c>
      <c r="BE34" s="325">
        <f t="shared" si="13"/>
        <v>1.0823184139035802E-2</v>
      </c>
    </row>
    <row r="35" spans="1:57" s="168" customFormat="1" ht="15" customHeight="1">
      <c r="A35" s="320"/>
      <c r="V35" s="610"/>
      <c r="W35" s="1913" t="s">
        <v>1092</v>
      </c>
      <c r="X35" s="619"/>
      <c r="Y35" s="1013"/>
      <c r="Z35" s="1016" t="s">
        <v>534</v>
      </c>
      <c r="AA35" s="173">
        <f t="shared" si="9"/>
        <v>5.9012661367912125E-2</v>
      </c>
      <c r="AB35" s="173">
        <f t="shared" si="9"/>
        <v>5.9209078812178996E-2</v>
      </c>
      <c r="AC35" s="173">
        <f t="shared" si="9"/>
        <v>5.5969821523089942E-2</v>
      </c>
      <c r="AD35" s="173">
        <f t="shared" si="9"/>
        <v>5.4826783036527368E-2</v>
      </c>
      <c r="AE35" s="173">
        <f t="shared" si="9"/>
        <v>5.2746253531599618E-2</v>
      </c>
      <c r="AF35" s="173">
        <f t="shared" si="9"/>
        <v>5.3363536037198074E-2</v>
      </c>
      <c r="AG35" s="173">
        <f t="shared" si="9"/>
        <v>5.3660946232479571E-2</v>
      </c>
      <c r="AH35" s="173">
        <f t="shared" si="9"/>
        <v>5.7758253324005783E-2</v>
      </c>
      <c r="AI35" s="173">
        <f t="shared" si="9"/>
        <v>5.7424799370549791E-2</v>
      </c>
      <c r="AJ35" s="173">
        <f t="shared" si="9"/>
        <v>5.5978593605543803E-2</v>
      </c>
      <c r="AK35" s="173">
        <f t="shared" si="9"/>
        <v>5.6684105887400353E-2</v>
      </c>
      <c r="AL35" s="173">
        <f t="shared" si="9"/>
        <v>5.8783485302573095E-2</v>
      </c>
      <c r="AM35" s="173">
        <f t="shared" si="9"/>
        <v>5.7081963394701625E-2</v>
      </c>
      <c r="AN35" s="173">
        <f t="shared" si="9"/>
        <v>5.6929734806946665E-2</v>
      </c>
      <c r="AO35" s="173">
        <f t="shared" si="9"/>
        <v>5.499427873427095E-2</v>
      </c>
      <c r="AP35" s="173">
        <f t="shared" si="9"/>
        <v>5.0297257208767043E-2</v>
      </c>
      <c r="AQ35" s="173">
        <f t="shared" si="9"/>
        <v>4.8087574507967468E-2</v>
      </c>
      <c r="AR35" s="173">
        <f t="shared" si="14"/>
        <v>4.5271422796550088E-2</v>
      </c>
      <c r="AS35" s="173">
        <f t="shared" si="14"/>
        <v>4.4929187368275759E-2</v>
      </c>
      <c r="AT35" s="173">
        <f t="shared" si="15"/>
        <v>3.9259370276610889E-2</v>
      </c>
      <c r="AU35" s="173">
        <f t="shared" si="15"/>
        <v>3.5733466416207123E-2</v>
      </c>
      <c r="AV35" s="173">
        <f t="shared" si="16"/>
        <v>3.7045424319813676E-2</v>
      </c>
      <c r="AW35" s="173">
        <f t="shared" si="16"/>
        <v>3.5054334624655806E-2</v>
      </c>
      <c r="AX35" s="173">
        <f t="shared" si="11"/>
        <v>3.3680971162039552E-2</v>
      </c>
      <c r="AY35" s="173">
        <f t="shared" si="11"/>
        <v>3.2086785008048922E-2</v>
      </c>
      <c r="AZ35" s="325">
        <f t="shared" si="12"/>
        <v>3.215873811056362E-2</v>
      </c>
      <c r="BA35" s="173">
        <f t="shared" si="12"/>
        <v>3.2774681387168117E-2</v>
      </c>
      <c r="BB35" s="173">
        <f t="shared" si="12"/>
        <v>3.3595320655506584E-2</v>
      </c>
      <c r="BC35" s="173">
        <f t="shared" si="12"/>
        <v>3.6404469374474897E-2</v>
      </c>
      <c r="BD35" s="173">
        <f t="shared" si="13"/>
        <v>3.9245000822682688E-2</v>
      </c>
      <c r="BE35" s="325">
        <f t="shared" si="13"/>
        <v>3.8046252578238897E-2</v>
      </c>
    </row>
    <row r="36" spans="1:57" s="168" customFormat="1" ht="15" customHeight="1">
      <c r="A36" s="320"/>
      <c r="V36" s="614"/>
      <c r="W36" s="617" t="s">
        <v>225</v>
      </c>
      <c r="X36" s="619"/>
      <c r="Y36" s="1017"/>
      <c r="Z36" s="1015" t="s">
        <v>535</v>
      </c>
      <c r="AA36" s="173">
        <f t="shared" si="9"/>
        <v>1.1084589549951651E-2</v>
      </c>
      <c r="AB36" s="173">
        <f t="shared" si="9"/>
        <v>1.3614997195591075E-2</v>
      </c>
      <c r="AC36" s="173">
        <f t="shared" si="9"/>
        <v>1.5389537293942213E-2</v>
      </c>
      <c r="AD36" s="173">
        <f t="shared" si="9"/>
        <v>1.6207980993523243E-2</v>
      </c>
      <c r="AE36" s="173">
        <f t="shared" si="9"/>
        <v>1.8917576672962153E-2</v>
      </c>
      <c r="AF36" s="173">
        <f t="shared" si="9"/>
        <v>1.9775292817090079E-2</v>
      </c>
      <c r="AG36" s="173">
        <f t="shared" si="9"/>
        <v>1.813232446985363E-2</v>
      </c>
      <c r="AH36" s="173">
        <f t="shared" si="9"/>
        <v>1.759125121372003E-2</v>
      </c>
      <c r="AI36" s="173">
        <f t="shared" si="9"/>
        <v>1.6123434427686659E-2</v>
      </c>
      <c r="AJ36" s="173">
        <f t="shared" si="9"/>
        <v>1.4837396969774415E-2</v>
      </c>
      <c r="AK36" s="173">
        <f t="shared" si="9"/>
        <v>1.401222743555621E-2</v>
      </c>
      <c r="AL36" s="173">
        <f t="shared" si="9"/>
        <v>1.3529427877442171E-2</v>
      </c>
      <c r="AM36" s="173">
        <f t="shared" si="9"/>
        <v>1.3269457999300014E-2</v>
      </c>
      <c r="AN36" s="173">
        <f t="shared" si="9"/>
        <v>1.3175202609939783E-2</v>
      </c>
      <c r="AO36" s="173">
        <f t="shared" si="9"/>
        <v>1.2848417686676564E-2</v>
      </c>
      <c r="AP36" s="173">
        <f t="shared" si="9"/>
        <v>1.2242092836883878E-2</v>
      </c>
      <c r="AQ36" s="173">
        <f t="shared" si="9"/>
        <v>1.2503963626735165E-2</v>
      </c>
      <c r="AR36" s="173">
        <f t="shared" si="14"/>
        <v>1.3470615880572875E-2</v>
      </c>
      <c r="AS36" s="173">
        <f t="shared" si="14"/>
        <v>1.6136501564682958E-2</v>
      </c>
      <c r="AT36" s="173">
        <f t="shared" si="15"/>
        <v>1.8308892337491854E-2</v>
      </c>
      <c r="AU36" s="173">
        <f t="shared" si="15"/>
        <v>1.7079756023127429E-2</v>
      </c>
      <c r="AV36" s="173">
        <f t="shared" si="16"/>
        <v>1.7666381387194736E-2</v>
      </c>
      <c r="AW36" s="173">
        <f t="shared" si="16"/>
        <v>2.1643253211842597E-2</v>
      </c>
      <c r="AX36" s="173">
        <f t="shared" si="11"/>
        <v>1.9364724910567191E-2</v>
      </c>
      <c r="AY36" s="173">
        <f t="shared" si="11"/>
        <v>2.0927238064769999E-2</v>
      </c>
      <c r="AZ36" s="325">
        <f t="shared" si="12"/>
        <v>1.8739556462687035E-2</v>
      </c>
      <c r="BA36" s="173">
        <f t="shared" si="12"/>
        <v>1.7531862085829724E-2</v>
      </c>
      <c r="BB36" s="173">
        <f t="shared" si="12"/>
        <v>1.7765708101758454E-2</v>
      </c>
      <c r="BC36" s="173">
        <f t="shared" si="12"/>
        <v>2.0046860658819884E-2</v>
      </c>
      <c r="BD36" s="173">
        <f t="shared" si="13"/>
        <v>1.9425424196919047E-2</v>
      </c>
      <c r="BE36" s="325">
        <f t="shared" si="13"/>
        <v>1.820819502009063E-2</v>
      </c>
    </row>
    <row r="38" spans="1:57" ht="18.75" customHeight="1">
      <c r="V38" s="1208" t="s">
        <v>878</v>
      </c>
      <c r="Y38" s="1010" t="s">
        <v>626</v>
      </c>
      <c r="Z38" s="1010"/>
    </row>
    <row r="39" spans="1:57">
      <c r="V39" s="605" t="s">
        <v>215</v>
      </c>
      <c r="W39" s="606"/>
      <c r="Y39" s="605" t="s">
        <v>543</v>
      </c>
      <c r="Z39" s="606"/>
      <c r="AA39" s="90">
        <v>1990</v>
      </c>
      <c r="AB39" s="90">
        <v>1991</v>
      </c>
      <c r="AC39" s="90">
        <v>1992</v>
      </c>
      <c r="AD39" s="90">
        <v>1993</v>
      </c>
      <c r="AE39" s="90">
        <v>1994</v>
      </c>
      <c r="AF39" s="90">
        <v>1995</v>
      </c>
      <c r="AG39" s="90">
        <v>1996</v>
      </c>
      <c r="AH39" s="90">
        <v>1997</v>
      </c>
      <c r="AI39" s="90">
        <v>1998</v>
      </c>
      <c r="AJ39" s="90">
        <v>1999</v>
      </c>
      <c r="AK39" s="90">
        <v>2000</v>
      </c>
      <c r="AL39" s="90">
        <v>2001</v>
      </c>
      <c r="AM39" s="90">
        <v>2002</v>
      </c>
      <c r="AN39" s="90">
        <v>2003</v>
      </c>
      <c r="AO39" s="90">
        <v>2004</v>
      </c>
      <c r="AP39" s="90">
        <v>2005</v>
      </c>
      <c r="AQ39" s="90">
        <v>2006</v>
      </c>
      <c r="AR39" s="90">
        <v>2007</v>
      </c>
      <c r="AS39" s="90">
        <v>2008</v>
      </c>
      <c r="AT39" s="90">
        <v>2009</v>
      </c>
      <c r="AU39" s="90">
        <f t="shared" ref="AU39:BB39" si="17">AT39+1</f>
        <v>2010</v>
      </c>
      <c r="AV39" s="90">
        <f t="shared" si="17"/>
        <v>2011</v>
      </c>
      <c r="AW39" s="90">
        <f t="shared" si="17"/>
        <v>2012</v>
      </c>
      <c r="AX39" s="90">
        <f t="shared" si="17"/>
        <v>2013</v>
      </c>
      <c r="AY39" s="90">
        <f t="shared" si="17"/>
        <v>2014</v>
      </c>
      <c r="AZ39" s="90">
        <f t="shared" si="17"/>
        <v>2015</v>
      </c>
      <c r="BA39" s="90">
        <f t="shared" si="17"/>
        <v>2016</v>
      </c>
      <c r="BB39" s="90">
        <f t="shared" si="17"/>
        <v>2017</v>
      </c>
      <c r="BC39" s="90">
        <f>BB39+1</f>
        <v>2018</v>
      </c>
      <c r="BD39" s="90">
        <f>BC39+1</f>
        <v>2019</v>
      </c>
      <c r="BE39" s="90">
        <f>BD39+1</f>
        <v>2020</v>
      </c>
    </row>
    <row r="40" spans="1:57" s="168" customFormat="1" ht="15" customHeight="1">
      <c r="A40" s="320"/>
      <c r="V40" s="609" t="s">
        <v>217</v>
      </c>
      <c r="W40" s="960"/>
      <c r="X40" s="958"/>
      <c r="Y40" s="1011" t="s">
        <v>0</v>
      </c>
      <c r="Z40" s="1012"/>
      <c r="AA40" s="169">
        <f t="shared" ref="AA40:AQ40" si="18">SUM(AA41:AA48)</f>
        <v>4585.7712184484189</v>
      </c>
      <c r="AB40" s="169">
        <f t="shared" si="18"/>
        <v>4609.179689277019</v>
      </c>
      <c r="AC40" s="169">
        <f t="shared" si="18"/>
        <v>4879.8228429040519</v>
      </c>
      <c r="AD40" s="169">
        <f t="shared" si="18"/>
        <v>4928.3816787447258</v>
      </c>
      <c r="AE40" s="169">
        <f t="shared" si="18"/>
        <v>5259.9845146312537</v>
      </c>
      <c r="AF40" s="169">
        <f t="shared" si="18"/>
        <v>5249.8248282105651</v>
      </c>
      <c r="AG40" s="169">
        <f t="shared" si="18"/>
        <v>5317.7083038152341</v>
      </c>
      <c r="AH40" s="169">
        <f t="shared" si="18"/>
        <v>4981.2360174151409</v>
      </c>
      <c r="AI40" s="169">
        <f t="shared" si="18"/>
        <v>4980.9197495439857</v>
      </c>
      <c r="AJ40" s="169">
        <f t="shared" si="18"/>
        <v>5172.0583482944085</v>
      </c>
      <c r="AK40" s="169">
        <f t="shared" si="18"/>
        <v>5233.4201081815727</v>
      </c>
      <c r="AL40" s="169">
        <f t="shared" si="18"/>
        <v>5085.3227447225217</v>
      </c>
      <c r="AM40" s="169">
        <f t="shared" si="18"/>
        <v>5275.9193359423025</v>
      </c>
      <c r="AN40" s="169">
        <f t="shared" si="18"/>
        <v>5298.666908923874</v>
      </c>
      <c r="AO40" s="169">
        <f t="shared" si="18"/>
        <v>5161.3608276877885</v>
      </c>
      <c r="AP40" s="169">
        <f t="shared" si="18"/>
        <v>5151.6714418938491</v>
      </c>
      <c r="AQ40" s="169">
        <f t="shared" si="18"/>
        <v>4864.4045479404185</v>
      </c>
      <c r="AR40" s="169">
        <f t="shared" ref="AR40:AW40" si="19">SUM(AR41:AR48)</f>
        <v>4990.1896625495147</v>
      </c>
      <c r="AS40" s="169">
        <f t="shared" si="19"/>
        <v>4858.2901057750723</v>
      </c>
      <c r="AT40" s="169">
        <f t="shared" si="19"/>
        <v>4592.2766116866878</v>
      </c>
      <c r="AU40" s="169">
        <f t="shared" si="19"/>
        <v>4856.6886941095854</v>
      </c>
      <c r="AV40" s="169">
        <f t="shared" si="19"/>
        <v>5082.4121136825406</v>
      </c>
      <c r="AW40" s="169">
        <f t="shared" si="19"/>
        <v>5341.97622886912</v>
      </c>
      <c r="AX40" s="169">
        <f t="shared" ref="AX40:BE40" si="20">SUM(AX41:AX48)</f>
        <v>5162.1725152818071</v>
      </c>
      <c r="AY40" s="169">
        <f t="shared" si="20"/>
        <v>4779.4314585529892</v>
      </c>
      <c r="AZ40" s="169">
        <f t="shared" si="20"/>
        <v>4603.2046386424636</v>
      </c>
      <c r="BA40" s="169">
        <f t="shared" si="20"/>
        <v>4474.72022569414</v>
      </c>
      <c r="BB40" s="169">
        <f t="shared" si="20"/>
        <v>4493.8633493384768</v>
      </c>
      <c r="BC40" s="169">
        <f t="shared" si="20"/>
        <v>4129.7148641774565</v>
      </c>
      <c r="BD40" s="169">
        <f>SUM(BD41:BD48)</f>
        <v>3975.494417390556</v>
      </c>
      <c r="BE40" s="169">
        <f t="shared" si="20"/>
        <v>3902.9432416044779</v>
      </c>
    </row>
    <row r="41" spans="1:57" s="168" customFormat="1" ht="15" customHeight="1">
      <c r="A41" s="320"/>
      <c r="V41" s="610"/>
      <c r="W41" s="616" t="s">
        <v>227</v>
      </c>
      <c r="X41" s="619"/>
      <c r="Y41" s="1013"/>
      <c r="Z41" s="1018" t="s">
        <v>536</v>
      </c>
      <c r="AA41" s="174">
        <v>674.80545328625124</v>
      </c>
      <c r="AB41" s="174">
        <v>631.09557095818548</v>
      </c>
      <c r="AC41" s="174">
        <v>654.51610370463482</v>
      </c>
      <c r="AD41" s="174">
        <v>692.47991107769758</v>
      </c>
      <c r="AE41" s="174">
        <v>716.02494420792607</v>
      </c>
      <c r="AF41" s="174">
        <v>755.04261088508736</v>
      </c>
      <c r="AG41" s="174">
        <v>733.95223467818857</v>
      </c>
      <c r="AH41" s="174">
        <v>638.77294684874687</v>
      </c>
      <c r="AI41" s="174">
        <v>674.6934274410753</v>
      </c>
      <c r="AJ41" s="174">
        <v>716.27314690362289</v>
      </c>
      <c r="AK41" s="174">
        <v>813.82395712959635</v>
      </c>
      <c r="AL41" s="174">
        <v>669.10218048344166</v>
      </c>
      <c r="AM41" s="174">
        <v>750.83667865498376</v>
      </c>
      <c r="AN41" s="174">
        <v>654.66301416558383</v>
      </c>
      <c r="AO41" s="174">
        <v>700.11022467323744</v>
      </c>
      <c r="AP41" s="174">
        <v>766.27617951880848</v>
      </c>
      <c r="AQ41" s="174">
        <v>633.13987062253466</v>
      </c>
      <c r="AR41" s="174">
        <v>678.17481101957742</v>
      </c>
      <c r="AS41" s="174">
        <v>631.65492137774731</v>
      </c>
      <c r="AT41" s="174">
        <v>624.91286178241273</v>
      </c>
      <c r="AU41" s="174">
        <v>786.53503466568509</v>
      </c>
      <c r="AV41" s="174">
        <v>728.79847817391226</v>
      </c>
      <c r="AW41" s="174">
        <v>728.16085396856158</v>
      </c>
      <c r="AX41" s="174">
        <v>687.54450716926578</v>
      </c>
      <c r="AY41" s="174">
        <v>640.22917217387487</v>
      </c>
      <c r="AZ41" s="174">
        <v>603.65679548031994</v>
      </c>
      <c r="BA41" s="174">
        <v>621.93446606178452</v>
      </c>
      <c r="BB41" s="174">
        <v>705.79081143579822</v>
      </c>
      <c r="BC41" s="174">
        <v>649.2848383734862</v>
      </c>
      <c r="BD41" s="174">
        <v>598.20229369223796</v>
      </c>
      <c r="BE41" s="174">
        <v>622.12296762677647</v>
      </c>
    </row>
    <row r="42" spans="1:57" s="168" customFormat="1" ht="15" customHeight="1">
      <c r="A42" s="320"/>
      <c r="V42" s="610"/>
      <c r="W42" s="617" t="s">
        <v>228</v>
      </c>
      <c r="X42" s="619"/>
      <c r="Y42" s="1013"/>
      <c r="Z42" s="1019" t="s">
        <v>537</v>
      </c>
      <c r="AA42" s="174">
        <v>102.01434521304424</v>
      </c>
      <c r="AB42" s="1242">
        <v>77.671092638107169</v>
      </c>
      <c r="AC42" s="1242">
        <v>86.37657502206018</v>
      </c>
      <c r="AD42" s="1242">
        <v>49.952983490731938</v>
      </c>
      <c r="AE42" s="174">
        <v>148.94909957791566</v>
      </c>
      <c r="AF42" s="174">
        <v>112.27445216571813</v>
      </c>
      <c r="AG42" s="1242">
        <v>86.621960592996359</v>
      </c>
      <c r="AH42" s="1242">
        <v>88.956528411652982</v>
      </c>
      <c r="AI42" s="1242">
        <v>97.110162685356684</v>
      </c>
      <c r="AJ42" s="174">
        <v>108.64009332798956</v>
      </c>
      <c r="AK42" s="174">
        <v>103.51792991979737</v>
      </c>
      <c r="AL42" s="1242">
        <v>96.75820980720448</v>
      </c>
      <c r="AM42" s="174">
        <v>105.61900598359485</v>
      </c>
      <c r="AN42" s="1242">
        <v>83.783540773498956</v>
      </c>
      <c r="AO42" s="174">
        <v>118.64517129992009</v>
      </c>
      <c r="AP42" s="174">
        <v>108.57199189807433</v>
      </c>
      <c r="AQ42" s="1242">
        <v>93.503591596292651</v>
      </c>
      <c r="AR42" s="174">
        <v>115.1551129204524</v>
      </c>
      <c r="AS42" s="1242">
        <v>92.420187742931148</v>
      </c>
      <c r="AT42" s="1242">
        <v>70.517838792953697</v>
      </c>
      <c r="AU42" s="174">
        <v>127.3745372894133</v>
      </c>
      <c r="AV42" s="174">
        <v>114.55062766212468</v>
      </c>
      <c r="AW42" s="174">
        <v>123.06213263568181</v>
      </c>
      <c r="AX42" s="174">
        <v>132.31215162452614</v>
      </c>
      <c r="AY42" s="1242">
        <v>95.021834669563972</v>
      </c>
      <c r="AZ42" s="1242">
        <v>96.293343956703893</v>
      </c>
      <c r="BA42" s="174">
        <v>100.61257609583261</v>
      </c>
      <c r="BB42" s="174">
        <v>105.88816099001114</v>
      </c>
      <c r="BC42" s="174">
        <v>122.20191137257872</v>
      </c>
      <c r="BD42" s="174">
        <v>96.660835423224739</v>
      </c>
      <c r="BE42" s="174">
        <v>100.23496089999509</v>
      </c>
    </row>
    <row r="43" spans="1:57" s="168" customFormat="1" ht="15" customHeight="1">
      <c r="A43" s="320"/>
      <c r="V43" s="610"/>
      <c r="W43" s="618" t="s">
        <v>229</v>
      </c>
      <c r="X43" s="619"/>
      <c r="Y43" s="1013"/>
      <c r="Z43" s="1020" t="s">
        <v>538</v>
      </c>
      <c r="AA43" s="174">
        <v>839.07041718244432</v>
      </c>
      <c r="AB43" s="174">
        <v>794.21297894088207</v>
      </c>
      <c r="AC43" s="174">
        <v>836.26346413755221</v>
      </c>
      <c r="AD43" s="174">
        <v>882.72018145387995</v>
      </c>
      <c r="AE43" s="174">
        <v>794.56186482714725</v>
      </c>
      <c r="AF43" s="174">
        <v>821.26055254626601</v>
      </c>
      <c r="AG43" s="174">
        <v>849.15516528775015</v>
      </c>
      <c r="AH43" s="174">
        <v>840.84176456922262</v>
      </c>
      <c r="AI43" s="174">
        <v>754.28763420742075</v>
      </c>
      <c r="AJ43" s="174">
        <v>748.57255052534936</v>
      </c>
      <c r="AK43" s="174">
        <v>796.89663781892091</v>
      </c>
      <c r="AL43" s="174">
        <v>773.27805408989173</v>
      </c>
      <c r="AM43" s="174">
        <v>761.4238158383082</v>
      </c>
      <c r="AN43" s="174">
        <v>787.38087274151758</v>
      </c>
      <c r="AO43" s="174">
        <v>745.37841585893932</v>
      </c>
      <c r="AP43" s="174">
        <v>756.8252046401758</v>
      </c>
      <c r="AQ43" s="174">
        <v>750.27846613811414</v>
      </c>
      <c r="AR43" s="174">
        <v>739.81317374166827</v>
      </c>
      <c r="AS43" s="174">
        <v>694.52989071655963</v>
      </c>
      <c r="AT43" s="174">
        <v>674.60414773324715</v>
      </c>
      <c r="AU43" s="174">
        <v>684.22861407412768</v>
      </c>
      <c r="AV43" s="174">
        <v>714.93625601453346</v>
      </c>
      <c r="AW43" s="174">
        <v>726.42881147566493</v>
      </c>
      <c r="AX43" s="174">
        <v>691.58293802811602</v>
      </c>
      <c r="AY43" s="174">
        <v>649.86504508715632</v>
      </c>
      <c r="AZ43" s="174">
        <v>661.43760422740081</v>
      </c>
      <c r="BA43" s="174">
        <v>653.03929874687822</v>
      </c>
      <c r="BB43" s="174">
        <v>676.77062804180912</v>
      </c>
      <c r="BC43" s="174">
        <v>567.70299112159535</v>
      </c>
      <c r="BD43" s="174">
        <v>563.53973030165173</v>
      </c>
      <c r="BE43" s="174">
        <v>584.89680441300766</v>
      </c>
    </row>
    <row r="44" spans="1:57" s="168" customFormat="1" ht="15" customHeight="1">
      <c r="A44" s="320"/>
      <c r="V44" s="610"/>
      <c r="W44" s="617" t="s">
        <v>230</v>
      </c>
      <c r="X44" s="619"/>
      <c r="Y44" s="1013"/>
      <c r="Z44" s="1019" t="s">
        <v>539</v>
      </c>
      <c r="AA44" s="174">
        <v>241.22392951731658</v>
      </c>
      <c r="AB44" s="174">
        <v>223.07423761575797</v>
      </c>
      <c r="AC44" s="174">
        <v>222.11230648371054</v>
      </c>
      <c r="AD44" s="174">
        <v>221.03762396083016</v>
      </c>
      <c r="AE44" s="174">
        <v>233.86300135508534</v>
      </c>
      <c r="AF44" s="174">
        <v>227.04699057128332</v>
      </c>
      <c r="AG44" s="174">
        <v>215.3311939507382</v>
      </c>
      <c r="AH44" s="174">
        <v>213.89644406939809</v>
      </c>
      <c r="AI44" s="174">
        <v>235.38039819626323</v>
      </c>
      <c r="AJ44" s="174">
        <v>243.85655600212613</v>
      </c>
      <c r="AK44" s="174">
        <v>240.01010165444546</v>
      </c>
      <c r="AL44" s="174">
        <v>220.20391444196579</v>
      </c>
      <c r="AM44" s="174">
        <v>220.56073639070607</v>
      </c>
      <c r="AN44" s="174">
        <v>234.4065606600391</v>
      </c>
      <c r="AO44" s="174">
        <v>224.65055478012539</v>
      </c>
      <c r="AP44" s="174">
        <v>213.8177229251479</v>
      </c>
      <c r="AQ44" s="174">
        <v>214.65855060775772</v>
      </c>
      <c r="AR44" s="174">
        <v>218.47331922167783</v>
      </c>
      <c r="AS44" s="174">
        <v>222.12703592981345</v>
      </c>
      <c r="AT44" s="174">
        <v>215.05918547995546</v>
      </c>
      <c r="AU44" s="174">
        <v>223.78578812907253</v>
      </c>
      <c r="AV44" s="174">
        <v>236.76484811420303</v>
      </c>
      <c r="AW44" s="174">
        <v>250.78122444583724</v>
      </c>
      <c r="AX44" s="174">
        <v>252.00602475037996</v>
      </c>
      <c r="AY44" s="174">
        <v>246.83120901363245</v>
      </c>
      <c r="AZ44" s="174">
        <v>247.22154646766714</v>
      </c>
      <c r="BA44" s="174">
        <v>244.47485703200397</v>
      </c>
      <c r="BB44" s="174">
        <v>250.9461623945146</v>
      </c>
      <c r="BC44" s="174">
        <v>212.07581061384968</v>
      </c>
      <c r="BD44" s="174">
        <v>219.41709731064623</v>
      </c>
      <c r="BE44" s="174">
        <v>226.41863906585598</v>
      </c>
    </row>
    <row r="45" spans="1:57" s="168" customFormat="1" ht="15" customHeight="1">
      <c r="A45" s="320"/>
      <c r="V45" s="610"/>
      <c r="W45" s="1366" t="s">
        <v>234</v>
      </c>
      <c r="X45" s="619"/>
      <c r="Y45" s="1013"/>
      <c r="Z45" s="1020" t="s">
        <v>872</v>
      </c>
      <c r="AA45" s="174">
        <v>1222.8357100864912</v>
      </c>
      <c r="AB45" s="174">
        <v>1385.0057536575227</v>
      </c>
      <c r="AC45" s="174">
        <v>1408.8263964990026</v>
      </c>
      <c r="AD45" s="174">
        <v>1331.7162852604313</v>
      </c>
      <c r="AE45" s="174">
        <v>1463.4521013974147</v>
      </c>
      <c r="AF45" s="174">
        <v>1437.7397380139034</v>
      </c>
      <c r="AG45" s="174">
        <v>1438.976106770561</v>
      </c>
      <c r="AH45" s="174">
        <v>1369.1376713979294</v>
      </c>
      <c r="AI45" s="174">
        <v>1321.0150982778453</v>
      </c>
      <c r="AJ45" s="174">
        <v>1394.4381071839659</v>
      </c>
      <c r="AK45" s="174">
        <v>1290.5739000219994</v>
      </c>
      <c r="AL45" s="174">
        <v>1376.0463025093748</v>
      </c>
      <c r="AM45" s="174">
        <v>1478.5084719076463</v>
      </c>
      <c r="AN45" s="174">
        <v>1567.8384867894645</v>
      </c>
      <c r="AO45" s="174">
        <v>1469.8797389542262</v>
      </c>
      <c r="AP45" s="174">
        <v>1491.5433194087511</v>
      </c>
      <c r="AQ45" s="174">
        <v>1440.0342165673765</v>
      </c>
      <c r="AR45" s="174">
        <v>1548.8575151108821</v>
      </c>
      <c r="AS45" s="174">
        <v>1533.0626513098257</v>
      </c>
      <c r="AT45" s="174">
        <v>1443.1840456420002</v>
      </c>
      <c r="AU45" s="174">
        <v>1495.4217605978138</v>
      </c>
      <c r="AV45" s="174">
        <v>1773.7040109692457</v>
      </c>
      <c r="AW45" s="174">
        <v>1978.3702846574367</v>
      </c>
      <c r="AX45" s="174">
        <v>1946.7092801796871</v>
      </c>
      <c r="AY45" s="174">
        <v>1797.4963724992517</v>
      </c>
      <c r="AZ45" s="174">
        <v>1670.0177036212078</v>
      </c>
      <c r="BA45" s="174">
        <v>1594.6552383361</v>
      </c>
      <c r="BB45" s="174">
        <v>1477.2180882941454</v>
      </c>
      <c r="BC45" s="174">
        <v>1282.1578496374891</v>
      </c>
      <c r="BD45" s="174">
        <v>1219.6591262128591</v>
      </c>
      <c r="BE45" s="174">
        <v>1264.757171733429</v>
      </c>
    </row>
    <row r="46" spans="1:57" s="168" customFormat="1" ht="15" customHeight="1">
      <c r="A46" s="320"/>
      <c r="V46" s="610"/>
      <c r="W46" s="617" t="s">
        <v>231</v>
      </c>
      <c r="X46" s="619"/>
      <c r="Y46" s="1013"/>
      <c r="Z46" s="1019" t="s">
        <v>540</v>
      </c>
      <c r="AA46" s="174">
        <v>1184.3714074113748</v>
      </c>
      <c r="AB46" s="174">
        <v>1162.4608034411842</v>
      </c>
      <c r="AC46" s="174">
        <v>1323.5069678467519</v>
      </c>
      <c r="AD46" s="174">
        <v>1400.3882639014985</v>
      </c>
      <c r="AE46" s="174">
        <v>1526.1828661306058</v>
      </c>
      <c r="AF46" s="174">
        <v>1512.4944444028217</v>
      </c>
      <c r="AG46" s="174">
        <v>1611.8959707631477</v>
      </c>
      <c r="AH46" s="174">
        <v>1454.2969962204863</v>
      </c>
      <c r="AI46" s="174">
        <v>1532.0951784663107</v>
      </c>
      <c r="AJ46" s="174">
        <v>1594.0134591035423</v>
      </c>
      <c r="AK46" s="174">
        <v>1618.6139692497452</v>
      </c>
      <c r="AL46" s="174">
        <v>1582.1995812591667</v>
      </c>
      <c r="AM46" s="174">
        <v>1587.8022027234256</v>
      </c>
      <c r="AN46" s="174">
        <v>1599.1317217507344</v>
      </c>
      <c r="AO46" s="174">
        <v>1552.5360863695466</v>
      </c>
      <c r="AP46" s="174">
        <v>1492.4548398781094</v>
      </c>
      <c r="AQ46" s="174">
        <v>1438.0480987391902</v>
      </c>
      <c r="AR46" s="174">
        <v>1396.5818163715944</v>
      </c>
      <c r="AS46" s="174">
        <v>1387.820586352864</v>
      </c>
      <c r="AT46" s="174">
        <v>1299.6291462779373</v>
      </c>
      <c r="AU46" s="174">
        <v>1282.8455790328615</v>
      </c>
      <c r="AV46" s="174">
        <v>1235.5899486617764</v>
      </c>
      <c r="AW46" s="174">
        <v>1232.2957552291432</v>
      </c>
      <c r="AX46" s="174">
        <v>1178.1865792098295</v>
      </c>
      <c r="AY46" s="174">
        <v>1096.6109354908247</v>
      </c>
      <c r="AZ46" s="174">
        <v>1090.2823792105862</v>
      </c>
      <c r="BA46" s="174">
        <v>1034.8960818581559</v>
      </c>
      <c r="BB46" s="174">
        <v>1046.4400534656056</v>
      </c>
      <c r="BC46" s="174">
        <v>1063.1635663173729</v>
      </c>
      <c r="BD46" s="174">
        <v>1044.7713873185778</v>
      </c>
      <c r="BE46" s="174">
        <v>884.95478180132079</v>
      </c>
    </row>
    <row r="47" spans="1:57" s="168" customFormat="1" ht="15" customHeight="1">
      <c r="A47" s="320"/>
      <c r="V47" s="610"/>
      <c r="W47" s="1913" t="s">
        <v>1092</v>
      </c>
      <c r="X47" s="619"/>
      <c r="Y47" s="1013"/>
      <c r="Z47" s="1021" t="s">
        <v>541</v>
      </c>
      <c r="AA47" s="174">
        <v>270.61856402501428</v>
      </c>
      <c r="AB47" s="174">
        <v>272.90528348189775</v>
      </c>
      <c r="AC47" s="174">
        <v>273.12281358163716</v>
      </c>
      <c r="AD47" s="174">
        <v>270.20731302173363</v>
      </c>
      <c r="AE47" s="174">
        <v>277.44447678102807</v>
      </c>
      <c r="AF47" s="174">
        <v>280.14921640919164</v>
      </c>
      <c r="AG47" s="174">
        <v>285.35325937103948</v>
      </c>
      <c r="AH47" s="174">
        <v>287.70749176052539</v>
      </c>
      <c r="AI47" s="174">
        <v>286.02831729837249</v>
      </c>
      <c r="AJ47" s="174">
        <v>289.52455238333283</v>
      </c>
      <c r="AK47" s="174">
        <v>296.65173956541446</v>
      </c>
      <c r="AL47" s="174">
        <v>298.93299482323698</v>
      </c>
      <c r="AM47" s="174">
        <v>301.15983440765706</v>
      </c>
      <c r="AN47" s="174">
        <v>301.65170195537985</v>
      </c>
      <c r="AO47" s="174">
        <v>283.84531600600963</v>
      </c>
      <c r="AP47" s="174">
        <v>259.11494356799471</v>
      </c>
      <c r="AQ47" s="174">
        <v>233.91741613598069</v>
      </c>
      <c r="AR47" s="174">
        <v>225.91298604825272</v>
      </c>
      <c r="AS47" s="174">
        <v>218.27902645180848</v>
      </c>
      <c r="AT47" s="174">
        <v>180.2898879108277</v>
      </c>
      <c r="AU47" s="174">
        <v>173.54632234493766</v>
      </c>
      <c r="AV47" s="174">
        <v>188.28011331953081</v>
      </c>
      <c r="AW47" s="174">
        <v>187.25942228373503</v>
      </c>
      <c r="AX47" s="174">
        <v>173.86698362067972</v>
      </c>
      <c r="AY47" s="174">
        <v>153.35658967129541</v>
      </c>
      <c r="AZ47" s="174">
        <v>148.03325244343463</v>
      </c>
      <c r="BA47" s="174">
        <v>146.65752969384241</v>
      </c>
      <c r="BB47" s="174">
        <v>150.97278020305495</v>
      </c>
      <c r="BC47" s="174">
        <v>150.34007829826197</v>
      </c>
      <c r="BD47" s="174">
        <v>156.0182816810628</v>
      </c>
      <c r="BE47" s="174">
        <v>148.49236436861446</v>
      </c>
    </row>
    <row r="48" spans="1:57" s="168" customFormat="1" ht="15" customHeight="1">
      <c r="A48" s="320"/>
      <c r="V48" s="614"/>
      <c r="W48" s="617" t="s">
        <v>225</v>
      </c>
      <c r="X48" s="619"/>
      <c r="Y48" s="1017"/>
      <c r="Z48" s="1015" t="s">
        <v>535</v>
      </c>
      <c r="AA48" s="1242">
        <v>50.831391726482387</v>
      </c>
      <c r="AB48" s="1242">
        <v>62.753968543481967</v>
      </c>
      <c r="AC48" s="1242">
        <v>75.098215628703016</v>
      </c>
      <c r="AD48" s="1242">
        <v>79.879116577922687</v>
      </c>
      <c r="AE48" s="174">
        <v>99.506160354130358</v>
      </c>
      <c r="AF48" s="174">
        <v>103.81682321629353</v>
      </c>
      <c r="AG48" s="1242">
        <v>96.422412400812831</v>
      </c>
      <c r="AH48" s="1242">
        <v>87.62617413718003</v>
      </c>
      <c r="AI48" s="1242">
        <v>80.309532971341909</v>
      </c>
      <c r="AJ48" s="1242">
        <v>76.739882864479924</v>
      </c>
      <c r="AK48" s="1242">
        <v>73.331872821653377</v>
      </c>
      <c r="AL48" s="1242">
        <v>68.801507308239607</v>
      </c>
      <c r="AM48" s="1242">
        <v>70.008590035981214</v>
      </c>
      <c r="AN48" s="1242">
        <v>69.811010087655362</v>
      </c>
      <c r="AO48" s="1242">
        <v>66.315319745783356</v>
      </c>
      <c r="AP48" s="1242">
        <v>63.067240056787924</v>
      </c>
      <c r="AQ48" s="1242">
        <v>60.824337533172105</v>
      </c>
      <c r="AR48" s="1242">
        <v>67.220928115410103</v>
      </c>
      <c r="AS48" s="1242">
        <v>78.395805893523189</v>
      </c>
      <c r="AT48" s="1242">
        <v>84.079498067353455</v>
      </c>
      <c r="AU48" s="1242">
        <v>82.951057975673066</v>
      </c>
      <c r="AV48" s="1242">
        <v>89.787830767214302</v>
      </c>
      <c r="AW48" s="174">
        <v>115.61774417305838</v>
      </c>
      <c r="AX48" s="1242">
        <v>99.964050699322911</v>
      </c>
      <c r="AY48" s="1242">
        <v>100.02029994738929</v>
      </c>
      <c r="AZ48" s="1242">
        <v>86.262013235143314</v>
      </c>
      <c r="BA48" s="1242">
        <v>78.4501778695425</v>
      </c>
      <c r="BB48" s="1242">
        <v>79.836664513537983</v>
      </c>
      <c r="BC48" s="1242">
        <v>82.787818442822754</v>
      </c>
      <c r="BD48" s="1242">
        <v>77.225665450295097</v>
      </c>
      <c r="BE48" s="174">
        <v>71.065551695479044</v>
      </c>
    </row>
    <row r="50" spans="1:57" ht="16.5">
      <c r="V50" s="71" t="s">
        <v>232</v>
      </c>
      <c r="Y50" s="1010" t="s">
        <v>866</v>
      </c>
      <c r="Z50" s="1010"/>
    </row>
    <row r="51" spans="1:57">
      <c r="V51" s="605" t="s">
        <v>215</v>
      </c>
      <c r="W51" s="606"/>
      <c r="Y51" s="605" t="s">
        <v>543</v>
      </c>
      <c r="Z51" s="606"/>
      <c r="AA51" s="90">
        <v>1990</v>
      </c>
      <c r="AB51" s="90">
        <v>1991</v>
      </c>
      <c r="AC51" s="90">
        <v>1992</v>
      </c>
      <c r="AD51" s="90">
        <v>1993</v>
      </c>
      <c r="AE51" s="90">
        <v>1994</v>
      </c>
      <c r="AF51" s="90">
        <v>1995</v>
      </c>
      <c r="AG51" s="90">
        <v>1996</v>
      </c>
      <c r="AH51" s="90">
        <v>1997</v>
      </c>
      <c r="AI51" s="90">
        <v>1998</v>
      </c>
      <c r="AJ51" s="90">
        <v>1999</v>
      </c>
      <c r="AK51" s="90">
        <v>2000</v>
      </c>
      <c r="AL51" s="90">
        <v>2001</v>
      </c>
      <c r="AM51" s="90">
        <v>2002</v>
      </c>
      <c r="AN51" s="90">
        <v>2003</v>
      </c>
      <c r="AO51" s="90">
        <v>2004</v>
      </c>
      <c r="AP51" s="90">
        <v>2005</v>
      </c>
      <c r="AQ51" s="90">
        <v>2006</v>
      </c>
      <c r="AR51" s="90">
        <v>2007</v>
      </c>
      <c r="AS51" s="90">
        <v>2008</v>
      </c>
      <c r="AT51" s="90">
        <v>2009</v>
      </c>
      <c r="AU51" s="90">
        <f t="shared" ref="AU51:BB51" si="21">AT51+1</f>
        <v>2010</v>
      </c>
      <c r="AV51" s="90">
        <f t="shared" si="21"/>
        <v>2011</v>
      </c>
      <c r="AW51" s="90">
        <f t="shared" si="21"/>
        <v>2012</v>
      </c>
      <c r="AX51" s="90">
        <f t="shared" si="21"/>
        <v>2013</v>
      </c>
      <c r="AY51" s="90">
        <f t="shared" si="21"/>
        <v>2014</v>
      </c>
      <c r="AZ51" s="90">
        <f t="shared" si="21"/>
        <v>2015</v>
      </c>
      <c r="BA51" s="90">
        <f t="shared" si="21"/>
        <v>2016</v>
      </c>
      <c r="BB51" s="90">
        <f t="shared" si="21"/>
        <v>2017</v>
      </c>
      <c r="BC51" s="90">
        <f>BB51+1</f>
        <v>2018</v>
      </c>
      <c r="BD51" s="90">
        <f>BC51+1</f>
        <v>2019</v>
      </c>
      <c r="BE51" s="90">
        <f>BD51+1</f>
        <v>2020</v>
      </c>
    </row>
    <row r="52" spans="1:57" s="168" customFormat="1" ht="15" customHeight="1">
      <c r="A52" s="320"/>
      <c r="V52" s="609" t="s">
        <v>217</v>
      </c>
      <c r="W52" s="960"/>
      <c r="X52" s="958"/>
      <c r="Y52" s="1011" t="s">
        <v>0</v>
      </c>
      <c r="Z52" s="1012"/>
      <c r="AA52" s="1244">
        <f t="shared" ref="AA52:AQ52" si="22">SUM(AA53:AA60)</f>
        <v>1.0000000000000002</v>
      </c>
      <c r="AB52" s="1244">
        <f t="shared" si="22"/>
        <v>0.99999999999999989</v>
      </c>
      <c r="AC52" s="1244">
        <f t="shared" si="22"/>
        <v>1</v>
      </c>
      <c r="AD52" s="1244">
        <f t="shared" si="22"/>
        <v>1</v>
      </c>
      <c r="AE52" s="1244">
        <f t="shared" si="22"/>
        <v>1</v>
      </c>
      <c r="AF52" s="1244">
        <f t="shared" si="22"/>
        <v>1.0000000000000002</v>
      </c>
      <c r="AG52" s="1244">
        <f t="shared" si="22"/>
        <v>0.99999999999999967</v>
      </c>
      <c r="AH52" s="1244">
        <f t="shared" si="22"/>
        <v>1</v>
      </c>
      <c r="AI52" s="1244">
        <f t="shared" si="22"/>
        <v>1.0000000000000002</v>
      </c>
      <c r="AJ52" s="1244">
        <f t="shared" si="22"/>
        <v>1.0000000000000002</v>
      </c>
      <c r="AK52" s="1244">
        <f t="shared" si="22"/>
        <v>1</v>
      </c>
      <c r="AL52" s="1244">
        <f t="shared" si="22"/>
        <v>1.0000000000000002</v>
      </c>
      <c r="AM52" s="1244">
        <f t="shared" si="22"/>
        <v>0.99999999999999989</v>
      </c>
      <c r="AN52" s="1244">
        <f t="shared" si="22"/>
        <v>1.0000000000000004</v>
      </c>
      <c r="AO52" s="1244">
        <f t="shared" si="22"/>
        <v>1.0000000000000002</v>
      </c>
      <c r="AP52" s="1244">
        <f t="shared" si="22"/>
        <v>1</v>
      </c>
      <c r="AQ52" s="1244">
        <f t="shared" si="22"/>
        <v>0.99999999999999989</v>
      </c>
      <c r="AR52" s="1244">
        <f t="shared" ref="AR52:AW52" si="23">SUM(AR53:AR60)</f>
        <v>1</v>
      </c>
      <c r="AS52" s="1244">
        <f t="shared" si="23"/>
        <v>1.0000000000000002</v>
      </c>
      <c r="AT52" s="1244">
        <f t="shared" si="23"/>
        <v>1</v>
      </c>
      <c r="AU52" s="1244">
        <f t="shared" si="23"/>
        <v>1</v>
      </c>
      <c r="AV52" s="1244">
        <f t="shared" si="23"/>
        <v>1</v>
      </c>
      <c r="AW52" s="1244">
        <f t="shared" si="23"/>
        <v>0.99999999999999978</v>
      </c>
      <c r="AX52" s="1244">
        <f t="shared" ref="AX52:BE52" si="24">SUM(AX53:AX60)</f>
        <v>1.0000000000000002</v>
      </c>
      <c r="AY52" s="1244">
        <f t="shared" si="24"/>
        <v>1</v>
      </c>
      <c r="AZ52" s="1244">
        <f t="shared" si="24"/>
        <v>1</v>
      </c>
      <c r="BA52" s="1244">
        <f t="shared" si="24"/>
        <v>1.0000000000000002</v>
      </c>
      <c r="BB52" s="1244">
        <f t="shared" si="24"/>
        <v>0.99999999999999989</v>
      </c>
      <c r="BC52" s="1244">
        <f t="shared" si="24"/>
        <v>1</v>
      </c>
      <c r="BD52" s="1244">
        <f>SUM(BD53:BD60)</f>
        <v>0.99999999999999978</v>
      </c>
      <c r="BE52" s="1244">
        <f t="shared" si="24"/>
        <v>1</v>
      </c>
    </row>
    <row r="53" spans="1:57" s="168" customFormat="1" ht="15" customHeight="1">
      <c r="A53" s="320"/>
      <c r="V53" s="610"/>
      <c r="W53" s="616" t="s">
        <v>227</v>
      </c>
      <c r="X53" s="619"/>
      <c r="Y53" s="1013"/>
      <c r="Z53" s="1018" t="s">
        <v>536</v>
      </c>
      <c r="AA53" s="173">
        <f t="shared" ref="AA53:AQ60" si="25">+AA41/AA$12</f>
        <v>0.14715201023800084</v>
      </c>
      <c r="AB53" s="173">
        <f t="shared" si="25"/>
        <v>0.13692145099623507</v>
      </c>
      <c r="AC53" s="173">
        <f t="shared" si="25"/>
        <v>0.13412702156931644</v>
      </c>
      <c r="AD53" s="173">
        <f t="shared" si="25"/>
        <v>0.14050857993897795</v>
      </c>
      <c r="AE53" s="173">
        <f t="shared" si="25"/>
        <v>0.13612681600415744</v>
      </c>
      <c r="AF53" s="173">
        <f t="shared" si="25"/>
        <v>0.14382243895601529</v>
      </c>
      <c r="AG53" s="173">
        <f t="shared" si="25"/>
        <v>0.13802040141081232</v>
      </c>
      <c r="AH53" s="173">
        <f t="shared" si="25"/>
        <v>0.1282358323547613</v>
      </c>
      <c r="AI53" s="173">
        <f t="shared" si="25"/>
        <v>0.13545559080787137</v>
      </c>
      <c r="AJ53" s="173">
        <f t="shared" si="25"/>
        <v>0.13848899193873723</v>
      </c>
      <c r="AK53" s="173">
        <f t="shared" si="25"/>
        <v>0.15550518404920702</v>
      </c>
      <c r="AL53" s="173">
        <f t="shared" si="25"/>
        <v>0.13157516524940857</v>
      </c>
      <c r="AM53" s="173">
        <f t="shared" si="25"/>
        <v>0.142313904145557</v>
      </c>
      <c r="AN53" s="173">
        <f t="shared" si="25"/>
        <v>0.12355240014483983</v>
      </c>
      <c r="AO53" s="173">
        <f t="shared" si="25"/>
        <v>0.13564450307708409</v>
      </c>
      <c r="AP53" s="173">
        <f t="shared" si="25"/>
        <v>0.14874321628654005</v>
      </c>
      <c r="AQ53" s="173">
        <f t="shared" si="25"/>
        <v>0.13015773346618656</v>
      </c>
      <c r="AR53" s="173">
        <f t="shared" ref="AR53:AW53" si="26">+AR41/AR$12</f>
        <v>0.1359016103354064</v>
      </c>
      <c r="AS53" s="173">
        <f t="shared" si="26"/>
        <v>0.13001589193426225</v>
      </c>
      <c r="AT53" s="173">
        <f t="shared" si="26"/>
        <v>0.13607909858741932</v>
      </c>
      <c r="AU53" s="173">
        <f t="shared" si="26"/>
        <v>0.1619488264956391</v>
      </c>
      <c r="AV53" s="173">
        <f t="shared" si="26"/>
        <v>0.14339617919056352</v>
      </c>
      <c r="AW53" s="173">
        <f t="shared" si="26"/>
        <v>0.13630926510556768</v>
      </c>
      <c r="AX53" s="173">
        <f t="shared" ref="AX53:AY60" si="27">+AX41/AX$12</f>
        <v>0.13318898295899592</v>
      </c>
      <c r="AY53" s="173">
        <f t="shared" si="27"/>
        <v>0.13395509020809548</v>
      </c>
      <c r="AZ53" s="325">
        <f t="shared" ref="AZ53:BC60" si="28">+AZ41/AZ$12</f>
        <v>0.13113837920930344</v>
      </c>
      <c r="BA53" s="173">
        <f t="shared" si="28"/>
        <v>0.13898845842709803</v>
      </c>
      <c r="BB53" s="173">
        <f t="shared" si="28"/>
        <v>0.15705658062337269</v>
      </c>
      <c r="BC53" s="173">
        <f t="shared" si="28"/>
        <v>0.15722267994955352</v>
      </c>
      <c r="BD53" s="173">
        <f t="shared" ref="BD53:BE60" si="29">+BD41/BD$12</f>
        <v>0.15047242704591379</v>
      </c>
      <c r="BE53" s="325">
        <f t="shared" si="29"/>
        <v>0.15939841527672977</v>
      </c>
    </row>
    <row r="54" spans="1:57" s="168" customFormat="1" ht="15" customHeight="1">
      <c r="A54" s="320"/>
      <c r="V54" s="610"/>
      <c r="W54" s="617" t="s">
        <v>228</v>
      </c>
      <c r="X54" s="619"/>
      <c r="Y54" s="1013"/>
      <c r="Z54" s="1019" t="s">
        <v>537</v>
      </c>
      <c r="AA54" s="173">
        <f t="shared" si="25"/>
        <v>2.2245842706379165E-2</v>
      </c>
      <c r="AB54" s="173">
        <f t="shared" si="25"/>
        <v>1.6851391760404635E-2</v>
      </c>
      <c r="AC54" s="173">
        <f t="shared" si="25"/>
        <v>1.7700760417494226E-2</v>
      </c>
      <c r="AD54" s="173">
        <f t="shared" si="25"/>
        <v>1.0135778181744869E-2</v>
      </c>
      <c r="AE54" s="173">
        <f t="shared" si="25"/>
        <v>2.8317402677440696E-2</v>
      </c>
      <c r="AF54" s="173">
        <f t="shared" si="25"/>
        <v>2.1386323513576659E-2</v>
      </c>
      <c r="AG54" s="173">
        <f t="shared" si="25"/>
        <v>1.6289340378231858E-2</v>
      </c>
      <c r="AH54" s="173">
        <f t="shared" si="25"/>
        <v>1.7858324339711618E-2</v>
      </c>
      <c r="AI54" s="173">
        <f t="shared" si="25"/>
        <v>1.9496431897793039E-2</v>
      </c>
      <c r="AJ54" s="173">
        <f t="shared" si="25"/>
        <v>2.1005194839655249E-2</v>
      </c>
      <c r="AK54" s="173">
        <f t="shared" si="25"/>
        <v>1.9780168184465926E-2</v>
      </c>
      <c r="AL54" s="173">
        <f t="shared" si="25"/>
        <v>1.9026955547240113E-2</v>
      </c>
      <c r="AM54" s="173">
        <f t="shared" si="25"/>
        <v>2.0019071418333353E-2</v>
      </c>
      <c r="AN54" s="173">
        <f t="shared" si="25"/>
        <v>1.5812192427569465E-2</v>
      </c>
      <c r="AO54" s="173">
        <f t="shared" si="25"/>
        <v>2.2987187925993417E-2</v>
      </c>
      <c r="AP54" s="173">
        <f t="shared" si="25"/>
        <v>2.1075100212167505E-2</v>
      </c>
      <c r="AQ54" s="173">
        <f t="shared" si="25"/>
        <v>1.9222001516276423E-2</v>
      </c>
      <c r="AR54" s="173">
        <f t="shared" ref="AR54:AS60" si="30">+AR42/AR$12</f>
        <v>2.3076299841801807E-2</v>
      </c>
      <c r="AS54" s="173">
        <f t="shared" si="30"/>
        <v>1.9023192467051492E-2</v>
      </c>
      <c r="AT54" s="173">
        <f t="shared" ref="AT54:AU60" si="31">+AT42/AT$12</f>
        <v>1.5355747215552275E-2</v>
      </c>
      <c r="AU54" s="173">
        <f t="shared" si="31"/>
        <v>2.6226621740013726E-2</v>
      </c>
      <c r="AV54" s="173">
        <f t="shared" ref="AV54:AW60" si="32">+AV42/AV$12</f>
        <v>2.2538634235059158E-2</v>
      </c>
      <c r="AW54" s="173">
        <f t="shared" si="32"/>
        <v>2.3036817717501091E-2</v>
      </c>
      <c r="AX54" s="173">
        <f t="shared" si="27"/>
        <v>2.5631098385967659E-2</v>
      </c>
      <c r="AY54" s="173">
        <f t="shared" si="27"/>
        <v>1.9881409639114816E-2</v>
      </c>
      <c r="AZ54" s="325">
        <f t="shared" si="28"/>
        <v>2.0918762365755236E-2</v>
      </c>
      <c r="BA54" s="173">
        <f t="shared" si="28"/>
        <v>2.2484662955710291E-2</v>
      </c>
      <c r="BB54" s="173">
        <f t="shared" si="28"/>
        <v>2.3562835083892456E-2</v>
      </c>
      <c r="BC54" s="173">
        <f t="shared" si="28"/>
        <v>2.9590883485104365E-2</v>
      </c>
      <c r="BD54" s="173">
        <f t="shared" si="29"/>
        <v>2.431416706319291E-2</v>
      </c>
      <c r="BE54" s="325">
        <f t="shared" si="29"/>
        <v>2.5681890484984111E-2</v>
      </c>
    </row>
    <row r="55" spans="1:57" s="168" customFormat="1" ht="15" customHeight="1">
      <c r="A55" s="320"/>
      <c r="V55" s="610"/>
      <c r="W55" s="618" t="s">
        <v>229</v>
      </c>
      <c r="X55" s="619"/>
      <c r="Y55" s="1013"/>
      <c r="Z55" s="1020" t="s">
        <v>538</v>
      </c>
      <c r="AA55" s="173">
        <f t="shared" si="25"/>
        <v>0.18297258568131125</v>
      </c>
      <c r="AB55" s="173">
        <f t="shared" si="25"/>
        <v>0.17231113397218401</v>
      </c>
      <c r="AC55" s="173">
        <f t="shared" si="25"/>
        <v>0.1713716852146788</v>
      </c>
      <c r="AD55" s="173">
        <f t="shared" si="25"/>
        <v>0.17910954122342074</v>
      </c>
      <c r="AE55" s="173">
        <f t="shared" si="25"/>
        <v>0.15105783346262366</v>
      </c>
      <c r="AF55" s="173">
        <f t="shared" si="25"/>
        <v>0.15643580108294733</v>
      </c>
      <c r="AG55" s="173">
        <f t="shared" si="25"/>
        <v>0.15968441982395246</v>
      </c>
      <c r="AH55" s="173">
        <f t="shared" si="25"/>
        <v>0.16880183184043376</v>
      </c>
      <c r="AI55" s="173">
        <f t="shared" si="25"/>
        <v>0.15143541195910201</v>
      </c>
      <c r="AJ55" s="173">
        <f t="shared" si="25"/>
        <v>0.14473397245647981</v>
      </c>
      <c r="AK55" s="173">
        <f t="shared" si="25"/>
        <v>0.15227071806696865</v>
      </c>
      <c r="AL55" s="173">
        <f t="shared" si="25"/>
        <v>0.15206076249386319</v>
      </c>
      <c r="AM55" s="173">
        <f t="shared" si="25"/>
        <v>0.14432059464046268</v>
      </c>
      <c r="AN55" s="173">
        <f t="shared" si="25"/>
        <v>0.14859980562571917</v>
      </c>
      <c r="AO55" s="173">
        <f t="shared" si="25"/>
        <v>0.14441509530982699</v>
      </c>
      <c r="AP55" s="173">
        <f t="shared" si="25"/>
        <v>0.14690867093844653</v>
      </c>
      <c r="AQ55" s="173">
        <f t="shared" si="25"/>
        <v>0.15423850108350484</v>
      </c>
      <c r="AR55" s="173">
        <f t="shared" si="30"/>
        <v>0.14825351815660121</v>
      </c>
      <c r="AS55" s="173">
        <f t="shared" si="30"/>
        <v>0.14295768173476686</v>
      </c>
      <c r="AT55" s="173">
        <f t="shared" si="31"/>
        <v>0.14689971985060221</v>
      </c>
      <c r="AU55" s="173">
        <f t="shared" si="31"/>
        <v>0.14088377023299672</v>
      </c>
      <c r="AV55" s="173">
        <f t="shared" si="32"/>
        <v>0.1406686903822357</v>
      </c>
      <c r="AW55" s="173">
        <f t="shared" si="32"/>
        <v>0.13598503257088579</v>
      </c>
      <c r="AX55" s="173">
        <f t="shared" si="27"/>
        <v>0.13397129522130316</v>
      </c>
      <c r="AY55" s="173">
        <f t="shared" si="27"/>
        <v>0.13597120300244001</v>
      </c>
      <c r="AZ55" s="325">
        <f t="shared" si="28"/>
        <v>0.14369067989609649</v>
      </c>
      <c r="BA55" s="173">
        <f t="shared" si="28"/>
        <v>0.14593969361415793</v>
      </c>
      <c r="BB55" s="173">
        <f t="shared" si="28"/>
        <v>0.15059884456465139</v>
      </c>
      <c r="BC55" s="173">
        <f t="shared" si="28"/>
        <v>0.13746784216170543</v>
      </c>
      <c r="BD55" s="173">
        <f t="shared" si="29"/>
        <v>0.14175336980388697</v>
      </c>
      <c r="BE55" s="325">
        <f t="shared" si="29"/>
        <v>0.14986044331317508</v>
      </c>
    </row>
    <row r="56" spans="1:57" s="168" customFormat="1" ht="15" customHeight="1">
      <c r="A56" s="320"/>
      <c r="V56" s="610"/>
      <c r="W56" s="617" t="s">
        <v>230</v>
      </c>
      <c r="X56" s="619"/>
      <c r="Y56" s="1013"/>
      <c r="Z56" s="1019" t="s">
        <v>539</v>
      </c>
      <c r="AA56" s="173">
        <f t="shared" si="25"/>
        <v>5.2602696040936377E-2</v>
      </c>
      <c r="AB56" s="173">
        <f t="shared" si="25"/>
        <v>4.8397817541096698E-2</v>
      </c>
      <c r="AC56" s="173">
        <f t="shared" si="25"/>
        <v>4.55164692723821E-2</v>
      </c>
      <c r="AD56" s="173">
        <f t="shared" si="25"/>
        <v>4.4849940278393605E-2</v>
      </c>
      <c r="AE56" s="173">
        <f t="shared" si="25"/>
        <v>4.4460777537380279E-2</v>
      </c>
      <c r="AF56" s="173">
        <f t="shared" si="25"/>
        <v>4.3248488854565025E-2</v>
      </c>
      <c r="AG56" s="173">
        <f t="shared" si="25"/>
        <v>4.0493231604344863E-2</v>
      </c>
      <c r="AH56" s="173">
        <f t="shared" si="25"/>
        <v>4.2940435530776769E-2</v>
      </c>
      <c r="AI56" s="173">
        <f t="shared" si="25"/>
        <v>4.7256412476393103E-2</v>
      </c>
      <c r="AJ56" s="173">
        <f t="shared" si="25"/>
        <v>4.7148840863820263E-2</v>
      </c>
      <c r="AK56" s="173">
        <f t="shared" si="25"/>
        <v>4.5861042433652521E-2</v>
      </c>
      <c r="AL56" s="173">
        <f t="shared" si="25"/>
        <v>4.3301856243144143E-2</v>
      </c>
      <c r="AM56" s="173">
        <f t="shared" si="25"/>
        <v>4.1805175998073311E-2</v>
      </c>
      <c r="AN56" s="173">
        <f t="shared" si="25"/>
        <v>4.4238780185494937E-2</v>
      </c>
      <c r="AO56" s="173">
        <f t="shared" si="25"/>
        <v>4.3525450415131214E-2</v>
      </c>
      <c r="AP56" s="173">
        <f t="shared" si="25"/>
        <v>4.1504534079243337E-2</v>
      </c>
      <c r="AQ56" s="173">
        <f t="shared" si="25"/>
        <v>4.4128433088206825E-2</v>
      </c>
      <c r="AR56" s="173">
        <f t="shared" si="30"/>
        <v>4.3780564266180336E-2</v>
      </c>
      <c r="AS56" s="173">
        <f t="shared" si="30"/>
        <v>4.5721237532886309E-2</v>
      </c>
      <c r="AT56" s="173">
        <f t="shared" si="31"/>
        <v>4.6830625344444751E-2</v>
      </c>
      <c r="AU56" s="173">
        <f t="shared" si="31"/>
        <v>4.6077853085475753E-2</v>
      </c>
      <c r="AV56" s="173">
        <f t="shared" si="32"/>
        <v>4.6585133755053049E-2</v>
      </c>
      <c r="AW56" s="173">
        <f t="shared" si="32"/>
        <v>4.6945402544205414E-2</v>
      </c>
      <c r="AX56" s="173">
        <f t="shared" si="27"/>
        <v>4.8817823116983287E-2</v>
      </c>
      <c r="AY56" s="173">
        <f t="shared" si="27"/>
        <v>5.1644470928005025E-2</v>
      </c>
      <c r="AZ56" s="325">
        <f t="shared" si="28"/>
        <v>5.3706399318492068E-2</v>
      </c>
      <c r="BA56" s="173">
        <f t="shared" si="28"/>
        <v>5.4634668694639989E-2</v>
      </c>
      <c r="BB56" s="173">
        <f t="shared" si="28"/>
        <v>5.5841965562093761E-2</v>
      </c>
      <c r="BC56" s="173">
        <f t="shared" si="28"/>
        <v>5.1353620670876579E-2</v>
      </c>
      <c r="BD56" s="173">
        <f t="shared" si="29"/>
        <v>5.5192404836696442E-2</v>
      </c>
      <c r="BE56" s="325">
        <f t="shared" si="29"/>
        <v>5.8012280745537194E-2</v>
      </c>
    </row>
    <row r="57" spans="1:57" s="168" customFormat="1" ht="15" customHeight="1">
      <c r="A57" s="320"/>
      <c r="V57" s="610"/>
      <c r="W57" s="1367" t="s">
        <v>865</v>
      </c>
      <c r="X57" s="619"/>
      <c r="Y57" s="1013"/>
      <c r="Z57" s="1020" t="s">
        <v>872</v>
      </c>
      <c r="AA57" s="173">
        <f t="shared" si="25"/>
        <v>0.26665868222275468</v>
      </c>
      <c r="AB57" s="173">
        <f t="shared" si="25"/>
        <v>0.3004885569724382</v>
      </c>
      <c r="AC57" s="173">
        <f t="shared" si="25"/>
        <v>0.28870441445382267</v>
      </c>
      <c r="AD57" s="173">
        <f t="shared" si="25"/>
        <v>0.27021370747397622</v>
      </c>
      <c r="AE57" s="173">
        <f t="shared" si="25"/>
        <v>0.27822365205195071</v>
      </c>
      <c r="AF57" s="173">
        <f t="shared" si="25"/>
        <v>0.27386432596532295</v>
      </c>
      <c r="AG57" s="173">
        <f t="shared" si="25"/>
        <v>0.27060079729047104</v>
      </c>
      <c r="AH57" s="173">
        <f t="shared" si="25"/>
        <v>0.27485902426851905</v>
      </c>
      <c r="AI57" s="173">
        <f t="shared" si="25"/>
        <v>0.26521509373821717</v>
      </c>
      <c r="AJ57" s="173">
        <f t="shared" si="25"/>
        <v>0.26960989480016412</v>
      </c>
      <c r="AK57" s="173">
        <f t="shared" si="25"/>
        <v>0.24660238875231974</v>
      </c>
      <c r="AL57" s="173">
        <f t="shared" si="25"/>
        <v>0.27059173460276775</v>
      </c>
      <c r="AM57" s="173">
        <f t="shared" si="25"/>
        <v>0.28023712603702611</v>
      </c>
      <c r="AN57" s="173">
        <f t="shared" si="25"/>
        <v>0.29589300738058344</v>
      </c>
      <c r="AO57" s="173">
        <f t="shared" si="25"/>
        <v>0.28478530915125155</v>
      </c>
      <c r="AP57" s="173">
        <f t="shared" si="25"/>
        <v>0.28952609579861566</v>
      </c>
      <c r="AQ57" s="173">
        <f t="shared" si="25"/>
        <v>0.29603504444898293</v>
      </c>
      <c r="AR57" s="173">
        <f t="shared" si="30"/>
        <v>0.31038049049213134</v>
      </c>
      <c r="AS57" s="173">
        <f t="shared" si="30"/>
        <v>0.31555601208076622</v>
      </c>
      <c r="AT57" s="173">
        <f t="shared" si="31"/>
        <v>0.31426330939414737</v>
      </c>
      <c r="AU57" s="173">
        <f t="shared" si="31"/>
        <v>0.30790974155117873</v>
      </c>
      <c r="AV57" s="173">
        <f t="shared" si="32"/>
        <v>0.34898862416020826</v>
      </c>
      <c r="AW57" s="173">
        <f t="shared" si="32"/>
        <v>0.37034426959182704</v>
      </c>
      <c r="AX57" s="173">
        <f t="shared" si="27"/>
        <v>0.37711046549040306</v>
      </c>
      <c r="AY57" s="173">
        <f t="shared" si="27"/>
        <v>0.37608999900658863</v>
      </c>
      <c r="AZ57" s="325">
        <f t="shared" si="28"/>
        <v>0.36279458219213878</v>
      </c>
      <c r="BA57" s="173">
        <f t="shared" si="28"/>
        <v>0.35636981931953737</v>
      </c>
      <c r="BB57" s="173">
        <f t="shared" si="28"/>
        <v>0.3287189603821844</v>
      </c>
      <c r="BC57" s="173">
        <f t="shared" si="28"/>
        <v>0.31047127751103593</v>
      </c>
      <c r="BD57" s="173">
        <f t="shared" si="29"/>
        <v>0.30679432497189157</v>
      </c>
      <c r="BE57" s="325">
        <f t="shared" si="29"/>
        <v>0.32405215588364394</v>
      </c>
    </row>
    <row r="58" spans="1:57" s="168" customFormat="1" ht="15" customHeight="1">
      <c r="A58" s="320"/>
      <c r="V58" s="610"/>
      <c r="W58" s="617" t="s">
        <v>231</v>
      </c>
      <c r="X58" s="619"/>
      <c r="Y58" s="1013"/>
      <c r="Z58" s="1019" t="s">
        <v>540</v>
      </c>
      <c r="AA58" s="173">
        <f t="shared" si="25"/>
        <v>0.2582709321927541</v>
      </c>
      <c r="AB58" s="173">
        <f t="shared" si="25"/>
        <v>0.25220557274987121</v>
      </c>
      <c r="AC58" s="173">
        <f t="shared" si="25"/>
        <v>0.27122029025527372</v>
      </c>
      <c r="AD58" s="173">
        <f t="shared" si="25"/>
        <v>0.284147688873436</v>
      </c>
      <c r="AE58" s="173">
        <f t="shared" si="25"/>
        <v>0.2901496880618854</v>
      </c>
      <c r="AF58" s="173">
        <f t="shared" si="25"/>
        <v>0.28810379277328479</v>
      </c>
      <c r="AG58" s="173">
        <f t="shared" si="25"/>
        <v>0.30311853878985412</v>
      </c>
      <c r="AH58" s="173">
        <f t="shared" si="25"/>
        <v>0.29195504712807185</v>
      </c>
      <c r="AI58" s="173">
        <f t="shared" si="25"/>
        <v>0.30759282532238696</v>
      </c>
      <c r="AJ58" s="173">
        <f t="shared" si="25"/>
        <v>0.30819711452582527</v>
      </c>
      <c r="AK58" s="173">
        <f t="shared" si="25"/>
        <v>0.30928416519042956</v>
      </c>
      <c r="AL58" s="173">
        <f t="shared" si="25"/>
        <v>0.31113061268356113</v>
      </c>
      <c r="AM58" s="173">
        <f t="shared" si="25"/>
        <v>0.30095270636654586</v>
      </c>
      <c r="AN58" s="173">
        <f t="shared" si="25"/>
        <v>0.30179887681890699</v>
      </c>
      <c r="AO58" s="173">
        <f t="shared" si="25"/>
        <v>0.3007997576997653</v>
      </c>
      <c r="AP58" s="173">
        <f t="shared" si="25"/>
        <v>0.28970303263933611</v>
      </c>
      <c r="AQ58" s="173">
        <f t="shared" si="25"/>
        <v>0.2956267482621398</v>
      </c>
      <c r="AR58" s="173">
        <f t="shared" si="30"/>
        <v>0.27986547823075586</v>
      </c>
      <c r="AS58" s="173">
        <f t="shared" si="30"/>
        <v>0.28566029531730824</v>
      </c>
      <c r="AT58" s="173">
        <f t="shared" si="31"/>
        <v>0.28300323699373131</v>
      </c>
      <c r="AU58" s="173">
        <f t="shared" si="31"/>
        <v>0.26413996445536142</v>
      </c>
      <c r="AV58" s="173">
        <f t="shared" si="32"/>
        <v>0.24311093256987193</v>
      </c>
      <c r="AW58" s="173">
        <f t="shared" si="32"/>
        <v>0.23068162463351441</v>
      </c>
      <c r="AX58" s="173">
        <f t="shared" si="27"/>
        <v>0.22823463875374017</v>
      </c>
      <c r="AY58" s="173">
        <f t="shared" si="27"/>
        <v>0.22944380414293722</v>
      </c>
      <c r="AZ58" s="325">
        <f t="shared" si="28"/>
        <v>0.23685290244496335</v>
      </c>
      <c r="BA58" s="173">
        <f t="shared" si="28"/>
        <v>0.23127615351585876</v>
      </c>
      <c r="BB58" s="173">
        <f t="shared" si="28"/>
        <v>0.23285978502654014</v>
      </c>
      <c r="BC58" s="173">
        <f t="shared" si="28"/>
        <v>0.25744236618842942</v>
      </c>
      <c r="BD58" s="173">
        <f t="shared" si="29"/>
        <v>0.2628028812588164</v>
      </c>
      <c r="BE58" s="325">
        <f t="shared" si="29"/>
        <v>0.22674036669760045</v>
      </c>
    </row>
    <row r="59" spans="1:57" s="168" customFormat="1" ht="15" customHeight="1">
      <c r="A59" s="320"/>
      <c r="V59" s="610"/>
      <c r="W59" s="1913" t="s">
        <v>1092</v>
      </c>
      <c r="X59" s="619"/>
      <c r="Y59" s="1013"/>
      <c r="Z59" s="1021" t="s">
        <v>541</v>
      </c>
      <c r="AA59" s="173">
        <f t="shared" si="25"/>
        <v>5.9012661367912125E-2</v>
      </c>
      <c r="AB59" s="173">
        <f t="shared" si="25"/>
        <v>5.9209078812178996E-2</v>
      </c>
      <c r="AC59" s="173">
        <f t="shared" si="25"/>
        <v>5.5969821523089942E-2</v>
      </c>
      <c r="AD59" s="173">
        <f t="shared" si="25"/>
        <v>5.4826783036527368E-2</v>
      </c>
      <c r="AE59" s="173">
        <f t="shared" si="25"/>
        <v>5.2746253531599618E-2</v>
      </c>
      <c r="AF59" s="173">
        <f t="shared" si="25"/>
        <v>5.3363536037198074E-2</v>
      </c>
      <c r="AG59" s="173">
        <f t="shared" si="25"/>
        <v>5.3660946232479571E-2</v>
      </c>
      <c r="AH59" s="173">
        <f t="shared" si="25"/>
        <v>5.7758253324005783E-2</v>
      </c>
      <c r="AI59" s="173">
        <f t="shared" si="25"/>
        <v>5.7424799370549791E-2</v>
      </c>
      <c r="AJ59" s="173">
        <f t="shared" si="25"/>
        <v>5.5978593605543803E-2</v>
      </c>
      <c r="AK59" s="173">
        <f t="shared" si="25"/>
        <v>5.6684105887400353E-2</v>
      </c>
      <c r="AL59" s="173">
        <f t="shared" si="25"/>
        <v>5.8783485302573095E-2</v>
      </c>
      <c r="AM59" s="173">
        <f t="shared" si="25"/>
        <v>5.7081963394701625E-2</v>
      </c>
      <c r="AN59" s="173">
        <f t="shared" si="25"/>
        <v>5.6929734806946665E-2</v>
      </c>
      <c r="AO59" s="173">
        <f t="shared" si="25"/>
        <v>5.499427873427095E-2</v>
      </c>
      <c r="AP59" s="173">
        <f t="shared" si="25"/>
        <v>5.0297257208767043E-2</v>
      </c>
      <c r="AQ59" s="173">
        <f t="shared" si="25"/>
        <v>4.8087574507967468E-2</v>
      </c>
      <c r="AR59" s="173">
        <f t="shared" si="30"/>
        <v>4.5271422796550088E-2</v>
      </c>
      <c r="AS59" s="173">
        <f t="shared" si="30"/>
        <v>4.4929187368275759E-2</v>
      </c>
      <c r="AT59" s="173">
        <f t="shared" si="31"/>
        <v>3.9259370276610889E-2</v>
      </c>
      <c r="AU59" s="173">
        <f t="shared" si="31"/>
        <v>3.5733466416207123E-2</v>
      </c>
      <c r="AV59" s="173">
        <f t="shared" si="32"/>
        <v>3.7045424319813676E-2</v>
      </c>
      <c r="AW59" s="173">
        <f t="shared" si="32"/>
        <v>3.5054334624655806E-2</v>
      </c>
      <c r="AX59" s="173">
        <f t="shared" si="27"/>
        <v>3.3680971162039552E-2</v>
      </c>
      <c r="AY59" s="173">
        <f t="shared" si="27"/>
        <v>3.2086785008048922E-2</v>
      </c>
      <c r="AZ59" s="325">
        <f t="shared" si="28"/>
        <v>3.215873811056362E-2</v>
      </c>
      <c r="BA59" s="173">
        <f t="shared" si="28"/>
        <v>3.2774681387168117E-2</v>
      </c>
      <c r="BB59" s="173">
        <f t="shared" si="28"/>
        <v>3.3595320655506584E-2</v>
      </c>
      <c r="BC59" s="173">
        <f t="shared" si="28"/>
        <v>3.6404469374474897E-2</v>
      </c>
      <c r="BD59" s="173">
        <f t="shared" si="29"/>
        <v>3.9245000822682688E-2</v>
      </c>
      <c r="BE59" s="325">
        <f t="shared" si="29"/>
        <v>3.8046252578238897E-2</v>
      </c>
    </row>
    <row r="60" spans="1:57" s="168" customFormat="1" ht="15" customHeight="1">
      <c r="A60" s="320"/>
      <c r="V60" s="614"/>
      <c r="W60" s="617" t="s">
        <v>225</v>
      </c>
      <c r="X60" s="619"/>
      <c r="Y60" s="1017"/>
      <c r="Z60" s="1015" t="s">
        <v>535</v>
      </c>
      <c r="AA60" s="173">
        <f t="shared" si="25"/>
        <v>1.1084589549951651E-2</v>
      </c>
      <c r="AB60" s="173">
        <f t="shared" si="25"/>
        <v>1.3614997195591075E-2</v>
      </c>
      <c r="AC60" s="173">
        <f t="shared" si="25"/>
        <v>1.5389537293942213E-2</v>
      </c>
      <c r="AD60" s="173">
        <f t="shared" si="25"/>
        <v>1.6207980993523243E-2</v>
      </c>
      <c r="AE60" s="173">
        <f t="shared" si="25"/>
        <v>1.8917576672962153E-2</v>
      </c>
      <c r="AF60" s="173">
        <f t="shared" si="25"/>
        <v>1.9775292817090079E-2</v>
      </c>
      <c r="AG60" s="173">
        <f t="shared" si="25"/>
        <v>1.813232446985363E-2</v>
      </c>
      <c r="AH60" s="173">
        <f t="shared" si="25"/>
        <v>1.759125121372003E-2</v>
      </c>
      <c r="AI60" s="173">
        <f t="shared" si="25"/>
        <v>1.6123434427686659E-2</v>
      </c>
      <c r="AJ60" s="173">
        <f t="shared" si="25"/>
        <v>1.4837396969774415E-2</v>
      </c>
      <c r="AK60" s="173">
        <f t="shared" si="25"/>
        <v>1.401222743555621E-2</v>
      </c>
      <c r="AL60" s="173">
        <f t="shared" si="25"/>
        <v>1.3529427877442171E-2</v>
      </c>
      <c r="AM60" s="173">
        <f t="shared" si="25"/>
        <v>1.3269457999300014E-2</v>
      </c>
      <c r="AN60" s="173">
        <f t="shared" si="25"/>
        <v>1.3175202609939783E-2</v>
      </c>
      <c r="AO60" s="173">
        <f t="shared" si="25"/>
        <v>1.2848417686676564E-2</v>
      </c>
      <c r="AP60" s="173">
        <f t="shared" si="25"/>
        <v>1.2242092836883878E-2</v>
      </c>
      <c r="AQ60" s="173">
        <f t="shared" si="25"/>
        <v>1.2503963626735165E-2</v>
      </c>
      <c r="AR60" s="173">
        <f t="shared" si="30"/>
        <v>1.3470615880572875E-2</v>
      </c>
      <c r="AS60" s="173">
        <f t="shared" si="30"/>
        <v>1.6136501564682958E-2</v>
      </c>
      <c r="AT60" s="173">
        <f t="shared" si="31"/>
        <v>1.8308892337491854E-2</v>
      </c>
      <c r="AU60" s="173">
        <f t="shared" si="31"/>
        <v>1.7079756023127429E-2</v>
      </c>
      <c r="AV60" s="173">
        <f t="shared" si="32"/>
        <v>1.7666381387194736E-2</v>
      </c>
      <c r="AW60" s="173">
        <f t="shared" si="32"/>
        <v>2.1643253211842597E-2</v>
      </c>
      <c r="AX60" s="173">
        <f t="shared" si="27"/>
        <v>1.9364724910567191E-2</v>
      </c>
      <c r="AY60" s="173">
        <f t="shared" si="27"/>
        <v>2.0927238064769999E-2</v>
      </c>
      <c r="AZ60" s="325">
        <f t="shared" si="28"/>
        <v>1.8739556462687035E-2</v>
      </c>
      <c r="BA60" s="173">
        <f t="shared" si="28"/>
        <v>1.7531862085829724E-2</v>
      </c>
      <c r="BB60" s="173">
        <f t="shared" si="28"/>
        <v>1.7765708101758454E-2</v>
      </c>
      <c r="BC60" s="173">
        <f t="shared" si="28"/>
        <v>2.0046860658819884E-2</v>
      </c>
      <c r="BD60" s="173">
        <f t="shared" si="29"/>
        <v>1.9425424196919047E-2</v>
      </c>
      <c r="BE60" s="325">
        <f t="shared" si="29"/>
        <v>1.820819502009063E-2</v>
      </c>
    </row>
    <row r="62" spans="1:57" ht="57">
      <c r="B62" s="217"/>
      <c r="C62" s="217"/>
      <c r="D62" s="217"/>
      <c r="E62" s="217"/>
      <c r="F62" s="217"/>
      <c r="G62" s="217"/>
      <c r="H62" s="217"/>
      <c r="I62" s="217"/>
      <c r="J62" s="217"/>
      <c r="K62" s="217"/>
      <c r="L62" s="217"/>
      <c r="M62" s="217"/>
      <c r="N62" s="217"/>
      <c r="O62" s="217"/>
      <c r="P62" s="217"/>
      <c r="Q62" s="217"/>
      <c r="R62" s="217"/>
      <c r="S62" s="217"/>
      <c r="T62" s="217"/>
      <c r="U62" s="217"/>
      <c r="V62" s="217"/>
      <c r="W62" s="1382" t="s">
        <v>628</v>
      </c>
      <c r="Z62" s="1383" t="s">
        <v>874</v>
      </c>
    </row>
  </sheetData>
  <mergeCells count="4">
    <mergeCell ref="V1:W1"/>
    <mergeCell ref="Y1:Z2"/>
    <mergeCell ref="V7:W7"/>
    <mergeCell ref="Y7:Z8"/>
  </mergeCells>
  <phoneticPr fontId="9"/>
  <pageMargins left="0.2" right="0.22" top="0.98425196850393704" bottom="0.98425196850393704" header="0.51181102362204722" footer="0.51181102362204722"/>
  <pageSetup paperSize="9" scale="3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H61"/>
  <sheetViews>
    <sheetView workbookViewId="0">
      <pane xSplit="26" ySplit="5" topLeftCell="AA6" activePane="bottomRight" state="frozen"/>
      <selection pane="topRight" activeCell="AA1" sqref="AA1"/>
      <selection pane="bottomLeft" activeCell="A6" sqref="A6"/>
      <selection pane="bottomRight" activeCell="Y7" sqref="Y7:Z8"/>
    </sheetView>
  </sheetViews>
  <sheetFormatPr defaultColWidth="9" defaultRowHeight="14.25"/>
  <cols>
    <col min="1" max="1" width="1.875" style="217" customWidth="1"/>
    <col min="2" max="20" width="8.625" style="217" hidden="1" customWidth="1"/>
    <col min="21" max="21" width="1.625" style="217" customWidth="1"/>
    <col min="22" max="22" width="1.5" style="71" customWidth="1"/>
    <col min="23" max="23" width="27.625" style="71" customWidth="1"/>
    <col min="24" max="24" width="1.625" style="71" customWidth="1"/>
    <col min="25" max="25" width="1.5" style="71" customWidth="1"/>
    <col min="26" max="26" width="27.75" style="71" customWidth="1"/>
    <col min="27" max="50" width="7.875" style="71" customWidth="1"/>
    <col min="51" max="52" width="7.875" style="217" customWidth="1"/>
    <col min="53" max="54" width="7.875" style="71" customWidth="1"/>
    <col min="55" max="56" width="8" style="217" customWidth="1"/>
    <col min="57" max="57" width="8" style="71" customWidth="1"/>
    <col min="58" max="16384" width="9" style="71"/>
  </cols>
  <sheetData>
    <row r="1" spans="1:60" ht="52.5" customHeight="1">
      <c r="A1" s="604"/>
      <c r="V1" s="2017" t="s">
        <v>937</v>
      </c>
      <c r="W1" s="2022"/>
      <c r="Y1" s="2022" t="s">
        <v>768</v>
      </c>
      <c r="Z1" s="2022"/>
      <c r="AA1" s="1270"/>
    </row>
    <row r="2" spans="1:60" ht="14.25" customHeight="1">
      <c r="V2" s="1095"/>
      <c r="Y2" s="2022"/>
      <c r="Z2" s="2022"/>
    </row>
    <row r="3" spans="1:60" ht="14.25" customHeight="1">
      <c r="V3" s="1095" t="str">
        <f>'0.Contents'!$C$2</f>
        <v>＜確報値＞</v>
      </c>
      <c r="Y3" s="1141" t="str">
        <f>'0.Contents'!$E$2</f>
        <v>&lt;Final Figures&gt;</v>
      </c>
      <c r="Z3" s="1902"/>
    </row>
    <row r="4" spans="1:60" ht="16.5">
      <c r="V4" s="71" t="s">
        <v>1053</v>
      </c>
      <c r="Y4" s="71" t="s">
        <v>764</v>
      </c>
    </row>
    <row r="5" spans="1:60" ht="14.25" customHeight="1">
      <c r="V5" s="605" t="s">
        <v>215</v>
      </c>
      <c r="W5" s="606"/>
      <c r="Y5" s="605" t="s">
        <v>543</v>
      </c>
      <c r="Z5" s="606"/>
      <c r="AA5" s="90">
        <v>1990</v>
      </c>
      <c r="AB5" s="90">
        <v>1991</v>
      </c>
      <c r="AC5" s="90">
        <v>1992</v>
      </c>
      <c r="AD5" s="90">
        <v>1993</v>
      </c>
      <c r="AE5" s="90">
        <v>1994</v>
      </c>
      <c r="AF5" s="90">
        <v>1995</v>
      </c>
      <c r="AG5" s="90">
        <v>1996</v>
      </c>
      <c r="AH5" s="90">
        <v>1997</v>
      </c>
      <c r="AI5" s="90">
        <v>1998</v>
      </c>
      <c r="AJ5" s="90">
        <v>1999</v>
      </c>
      <c r="AK5" s="90">
        <v>2000</v>
      </c>
      <c r="AL5" s="90">
        <v>2001</v>
      </c>
      <c r="AM5" s="90">
        <v>2002</v>
      </c>
      <c r="AN5" s="90">
        <v>2003</v>
      </c>
      <c r="AO5" s="90">
        <v>2004</v>
      </c>
      <c r="AP5" s="90">
        <v>2005</v>
      </c>
      <c r="AQ5" s="90">
        <f t="shared" ref="AQ5:AW5" si="0">AP5+1</f>
        <v>2006</v>
      </c>
      <c r="AR5" s="90">
        <f t="shared" si="0"/>
        <v>2007</v>
      </c>
      <c r="AS5" s="90">
        <f t="shared" si="0"/>
        <v>2008</v>
      </c>
      <c r="AT5" s="90">
        <f t="shared" si="0"/>
        <v>2009</v>
      </c>
      <c r="AU5" s="90">
        <f t="shared" si="0"/>
        <v>2010</v>
      </c>
      <c r="AV5" s="90">
        <f t="shared" si="0"/>
        <v>2011</v>
      </c>
      <c r="AW5" s="90">
        <f t="shared" si="0"/>
        <v>2012</v>
      </c>
      <c r="AX5" s="90">
        <f t="shared" ref="AX5:BE5" si="1">AW5+1</f>
        <v>2013</v>
      </c>
      <c r="AY5" s="90">
        <f t="shared" si="1"/>
        <v>2014</v>
      </c>
      <c r="AZ5" s="90">
        <f t="shared" si="1"/>
        <v>2015</v>
      </c>
      <c r="BA5" s="90">
        <f t="shared" si="1"/>
        <v>2016</v>
      </c>
      <c r="BB5" s="90">
        <f t="shared" si="1"/>
        <v>2017</v>
      </c>
      <c r="BC5" s="90">
        <f t="shared" si="1"/>
        <v>2018</v>
      </c>
      <c r="BD5" s="90">
        <f t="shared" si="1"/>
        <v>2019</v>
      </c>
      <c r="BE5" s="90">
        <f t="shared" si="1"/>
        <v>2020</v>
      </c>
    </row>
    <row r="6" spans="1:60" s="168" customFormat="1" ht="15" customHeight="1">
      <c r="A6" s="320"/>
      <c r="B6" s="320"/>
      <c r="C6" s="320"/>
      <c r="D6" s="320"/>
      <c r="E6" s="320"/>
      <c r="F6" s="320"/>
      <c r="G6" s="320"/>
      <c r="H6" s="320"/>
      <c r="I6" s="320"/>
      <c r="J6" s="320"/>
      <c r="K6" s="320"/>
      <c r="L6" s="320"/>
      <c r="M6" s="320"/>
      <c r="N6" s="320"/>
      <c r="O6" s="320"/>
      <c r="P6" s="320"/>
      <c r="Q6" s="320"/>
      <c r="R6" s="320"/>
      <c r="S6" s="320"/>
      <c r="T6" s="320"/>
      <c r="U6" s="320"/>
      <c r="V6" s="615" t="s">
        <v>127</v>
      </c>
      <c r="W6" s="620"/>
      <c r="Y6" s="607" t="s">
        <v>430</v>
      </c>
      <c r="Z6" s="608"/>
      <c r="AA6" s="176">
        <v>123611</v>
      </c>
      <c r="AB6" s="176">
        <v>124101</v>
      </c>
      <c r="AC6" s="176">
        <v>124567</v>
      </c>
      <c r="AD6" s="176">
        <v>124938</v>
      </c>
      <c r="AE6" s="176">
        <v>125265</v>
      </c>
      <c r="AF6" s="176">
        <v>125570</v>
      </c>
      <c r="AG6" s="176">
        <v>125859</v>
      </c>
      <c r="AH6" s="176">
        <v>126157</v>
      </c>
      <c r="AI6" s="176">
        <v>126472</v>
      </c>
      <c r="AJ6" s="176">
        <v>126667</v>
      </c>
      <c r="AK6" s="176">
        <v>126926</v>
      </c>
      <c r="AL6" s="176">
        <v>127316</v>
      </c>
      <c r="AM6" s="176">
        <v>127486</v>
      </c>
      <c r="AN6" s="176">
        <v>127694</v>
      </c>
      <c r="AO6" s="176">
        <v>127787</v>
      </c>
      <c r="AP6" s="176">
        <v>127768</v>
      </c>
      <c r="AQ6" s="176">
        <v>127901</v>
      </c>
      <c r="AR6" s="176">
        <v>128033</v>
      </c>
      <c r="AS6" s="176">
        <v>128084</v>
      </c>
      <c r="AT6" s="176">
        <v>128032</v>
      </c>
      <c r="AU6" s="176">
        <v>128057.35199999998</v>
      </c>
      <c r="AV6" s="176">
        <v>127834.23300000001</v>
      </c>
      <c r="AW6" s="176">
        <v>127592.65700000001</v>
      </c>
      <c r="AX6" s="176">
        <v>127413.88800000001</v>
      </c>
      <c r="AY6" s="176">
        <v>127237.15</v>
      </c>
      <c r="AZ6" s="176">
        <v>127094.745</v>
      </c>
      <c r="BA6" s="176">
        <v>126932.772</v>
      </c>
      <c r="BB6" s="176">
        <v>126706.20999999999</v>
      </c>
      <c r="BC6" s="176">
        <v>126443.18</v>
      </c>
      <c r="BD6" s="176">
        <v>126166.94799999999</v>
      </c>
      <c r="BE6" s="176">
        <v>126146.099</v>
      </c>
    </row>
    <row r="7" spans="1:60" ht="43.5" customHeight="1">
      <c r="V7" s="2023" t="s">
        <v>1348</v>
      </c>
      <c r="W7" s="2024"/>
      <c r="Y7" s="2024" t="s">
        <v>1349</v>
      </c>
      <c r="Z7" s="2024"/>
      <c r="AY7" s="71"/>
      <c r="AZ7" s="71"/>
      <c r="BC7" s="71"/>
      <c r="BD7" s="71"/>
    </row>
    <row r="8" spans="1:60" ht="14.25" customHeight="1">
      <c r="V8" s="2025"/>
      <c r="W8" s="2025"/>
      <c r="Y8" s="2026"/>
      <c r="Z8" s="2026"/>
      <c r="AY8" s="71"/>
      <c r="AZ8" s="71"/>
      <c r="BC8" s="71"/>
      <c r="BD8" s="71"/>
      <c r="BH8" s="71" t="s">
        <v>20</v>
      </c>
    </row>
    <row r="9" spans="1:60" ht="18.75">
      <c r="V9" s="71" t="s">
        <v>765</v>
      </c>
      <c r="Y9" s="1010" t="s">
        <v>766</v>
      </c>
      <c r="Z9" s="1010"/>
      <c r="AY9" s="71"/>
      <c r="AZ9" s="71"/>
      <c r="BC9" s="71"/>
      <c r="BD9" s="71"/>
    </row>
    <row r="10" spans="1:60">
      <c r="V10" s="605" t="s">
        <v>215</v>
      </c>
      <c r="W10" s="606"/>
      <c r="Y10" s="605" t="s">
        <v>543</v>
      </c>
      <c r="Z10" s="606"/>
      <c r="AA10" s="90">
        <v>1990</v>
      </c>
      <c r="AB10" s="90">
        <v>1991</v>
      </c>
      <c r="AC10" s="90">
        <v>1992</v>
      </c>
      <c r="AD10" s="90">
        <v>1993</v>
      </c>
      <c r="AE10" s="90">
        <v>1994</v>
      </c>
      <c r="AF10" s="90">
        <v>1995</v>
      </c>
      <c r="AG10" s="90">
        <v>1996</v>
      </c>
      <c r="AH10" s="90">
        <v>1997</v>
      </c>
      <c r="AI10" s="90">
        <v>1998</v>
      </c>
      <c r="AJ10" s="90">
        <v>1999</v>
      </c>
      <c r="AK10" s="90">
        <v>2000</v>
      </c>
      <c r="AL10" s="90">
        <v>2001</v>
      </c>
      <c r="AM10" s="90">
        <v>2002</v>
      </c>
      <c r="AN10" s="90">
        <v>2003</v>
      </c>
      <c r="AO10" s="90">
        <v>2004</v>
      </c>
      <c r="AP10" s="90">
        <v>2005</v>
      </c>
      <c r="AQ10" s="90">
        <f t="shared" ref="AQ10:AW10" si="2">AP10+1</f>
        <v>2006</v>
      </c>
      <c r="AR10" s="90">
        <f t="shared" si="2"/>
        <v>2007</v>
      </c>
      <c r="AS10" s="90">
        <f t="shared" si="2"/>
        <v>2008</v>
      </c>
      <c r="AT10" s="90">
        <f t="shared" si="2"/>
        <v>2009</v>
      </c>
      <c r="AU10" s="90">
        <f t="shared" si="2"/>
        <v>2010</v>
      </c>
      <c r="AV10" s="90">
        <f t="shared" si="2"/>
        <v>2011</v>
      </c>
      <c r="AW10" s="90">
        <f t="shared" si="2"/>
        <v>2012</v>
      </c>
      <c r="AX10" s="90">
        <f t="shared" ref="AX10:BE10" si="3">AW10+1</f>
        <v>2013</v>
      </c>
      <c r="AY10" s="90">
        <f t="shared" si="3"/>
        <v>2014</v>
      </c>
      <c r="AZ10" s="90">
        <f t="shared" si="3"/>
        <v>2015</v>
      </c>
      <c r="BA10" s="90">
        <f t="shared" si="3"/>
        <v>2016</v>
      </c>
      <c r="BB10" s="90">
        <f t="shared" si="3"/>
        <v>2017</v>
      </c>
      <c r="BC10" s="90">
        <f t="shared" si="3"/>
        <v>2018</v>
      </c>
      <c r="BD10" s="90">
        <f t="shared" si="3"/>
        <v>2019</v>
      </c>
      <c r="BE10" s="90">
        <f t="shared" si="3"/>
        <v>2020</v>
      </c>
    </row>
    <row r="11" spans="1:60" s="168" customFormat="1" ht="15" customHeight="1">
      <c r="A11" s="320"/>
      <c r="B11" s="320"/>
      <c r="C11" s="320"/>
      <c r="D11" s="320"/>
      <c r="E11" s="320"/>
      <c r="F11" s="320"/>
      <c r="G11" s="320"/>
      <c r="H11" s="320"/>
      <c r="I11" s="320"/>
      <c r="J11" s="320"/>
      <c r="K11" s="320"/>
      <c r="L11" s="320"/>
      <c r="M11" s="320"/>
      <c r="N11" s="320"/>
      <c r="O11" s="320"/>
      <c r="P11" s="320"/>
      <c r="Q11" s="320"/>
      <c r="R11" s="320"/>
      <c r="S11" s="320"/>
      <c r="T11" s="320"/>
      <c r="U11" s="320"/>
      <c r="V11" s="609" t="s">
        <v>217</v>
      </c>
      <c r="W11" s="971"/>
      <c r="Y11" s="1011" t="s">
        <v>5</v>
      </c>
      <c r="Z11" s="1271"/>
      <c r="AA11" s="169">
        <f t="shared" ref="AA11:AQ11" si="4">SUM(AA12:AA21)</f>
        <v>1550.6186365750682</v>
      </c>
      <c r="AB11" s="169">
        <f t="shared" si="4"/>
        <v>1576.9126438774181</v>
      </c>
      <c r="AC11" s="169">
        <f t="shared" si="4"/>
        <v>1687.515501388458</v>
      </c>
      <c r="AD11" s="169">
        <f t="shared" si="4"/>
        <v>1722.4698700807096</v>
      </c>
      <c r="AE11" s="169">
        <f t="shared" si="4"/>
        <v>1857.4963564709356</v>
      </c>
      <c r="AF11" s="169">
        <f t="shared" si="4"/>
        <v>1874.2907711263802</v>
      </c>
      <c r="AG11" s="169">
        <f t="shared" si="4"/>
        <v>1922.3576571442813</v>
      </c>
      <c r="AH11" s="169">
        <f t="shared" si="4"/>
        <v>1822.4743350244787</v>
      </c>
      <c r="AI11" s="169">
        <f t="shared" si="4"/>
        <v>1843.6126637577108</v>
      </c>
      <c r="AJ11" s="169">
        <f t="shared" si="4"/>
        <v>1936.2463430141852</v>
      </c>
      <c r="AK11" s="169">
        <f t="shared" si="4"/>
        <v>1979.7675817624863</v>
      </c>
      <c r="AL11" s="169">
        <f t="shared" si="4"/>
        <v>1942.716191639031</v>
      </c>
      <c r="AM11" s="169">
        <f t="shared" si="4"/>
        <v>2038.6235330994191</v>
      </c>
      <c r="AN11" s="169">
        <f t="shared" si="4"/>
        <v>2068.0183568965608</v>
      </c>
      <c r="AO11" s="169">
        <f t="shared" si="4"/>
        <v>2034.9495589597782</v>
      </c>
      <c r="AP11" s="169">
        <f t="shared" si="4"/>
        <v>2060.4591116869378</v>
      </c>
      <c r="AQ11" s="169">
        <f t="shared" si="4"/>
        <v>1966.7804464317019</v>
      </c>
      <c r="AR11" s="169">
        <f t="shared" ref="AR11:AW11" si="5">SUM(AR12:AR21)</f>
        <v>2039.404374650089</v>
      </c>
      <c r="AS11" s="169">
        <f t="shared" si="5"/>
        <v>2005.6814455492752</v>
      </c>
      <c r="AT11" s="169">
        <f t="shared" si="5"/>
        <v>1914.0272976005294</v>
      </c>
      <c r="AU11" s="169">
        <f t="shared" si="5"/>
        <v>2039.7844919897905</v>
      </c>
      <c r="AV11" s="169">
        <f t="shared" si="5"/>
        <v>2153.7404675948646</v>
      </c>
      <c r="AW11" s="169">
        <f t="shared" si="5"/>
        <v>2325.7054986694666</v>
      </c>
      <c r="AX11" s="169">
        <f t="shared" ref="AX11:BE11" si="6">SUM(AX12:AX21)</f>
        <v>2266.9052247707618</v>
      </c>
      <c r="AY11" s="169">
        <f t="shared" si="6"/>
        <v>2119.0191430749228</v>
      </c>
      <c r="AZ11" s="169">
        <f t="shared" si="6"/>
        <v>2062.6815750454493</v>
      </c>
      <c r="BA11" s="169">
        <f t="shared" si="6"/>
        <v>2026.2195170280409</v>
      </c>
      <c r="BB11" s="169">
        <f t="shared" si="6"/>
        <v>2057.3414674452997</v>
      </c>
      <c r="BC11" s="169">
        <f t="shared" si="6"/>
        <v>1911.5329512620067</v>
      </c>
      <c r="BD11" s="169">
        <f t="shared" si="6"/>
        <v>1861.3313370414585</v>
      </c>
      <c r="BE11" s="169">
        <f t="shared" si="6"/>
        <v>1840.8401475303301</v>
      </c>
    </row>
    <row r="12" spans="1:60" s="168" customFormat="1" ht="15" customHeight="1">
      <c r="A12" s="320"/>
      <c r="B12" s="320"/>
      <c r="C12" s="320"/>
      <c r="D12" s="320"/>
      <c r="E12" s="320"/>
      <c r="F12" s="320"/>
      <c r="G12" s="320"/>
      <c r="H12" s="320"/>
      <c r="I12" s="320"/>
      <c r="J12" s="320"/>
      <c r="K12" s="320"/>
      <c r="L12" s="320"/>
      <c r="M12" s="320"/>
      <c r="N12" s="320"/>
      <c r="O12" s="320"/>
      <c r="P12" s="320"/>
      <c r="Q12" s="320"/>
      <c r="R12" s="320"/>
      <c r="S12" s="320"/>
      <c r="T12" s="320"/>
      <c r="U12" s="320"/>
      <c r="V12" s="610"/>
      <c r="W12" s="972" t="s">
        <v>218</v>
      </c>
      <c r="Y12" s="1013"/>
      <c r="Z12" s="1272" t="s">
        <v>528</v>
      </c>
      <c r="AA12" s="1241">
        <v>2.5094841602840035</v>
      </c>
      <c r="AB12" s="1241">
        <v>2.2192863354646981</v>
      </c>
      <c r="AC12" s="1241">
        <v>2.961854138992666</v>
      </c>
      <c r="AD12" s="1241">
        <v>2.4606126931457561</v>
      </c>
      <c r="AE12" s="1241">
        <v>1.7966329280478188</v>
      </c>
      <c r="AF12" s="1241">
        <v>1.4040763602188022</v>
      </c>
      <c r="AG12" s="1241">
        <v>2.0215125336654509</v>
      </c>
      <c r="AH12" s="1241">
        <v>1.6489152051259979</v>
      </c>
      <c r="AI12" s="1241">
        <v>1.0575174794409079</v>
      </c>
      <c r="AJ12" s="1241">
        <v>0</v>
      </c>
      <c r="AK12" s="1241">
        <v>0</v>
      </c>
      <c r="AL12" s="1241">
        <v>0</v>
      </c>
      <c r="AM12" s="1241">
        <v>0</v>
      </c>
      <c r="AN12" s="1241">
        <v>0</v>
      </c>
      <c r="AO12" s="1241">
        <v>0</v>
      </c>
      <c r="AP12" s="1241">
        <v>0</v>
      </c>
      <c r="AQ12" s="1241">
        <v>0</v>
      </c>
      <c r="AR12" s="1241">
        <v>0</v>
      </c>
      <c r="AS12" s="1241">
        <v>0</v>
      </c>
      <c r="AT12" s="1241">
        <v>0</v>
      </c>
      <c r="AU12" s="1241">
        <v>0</v>
      </c>
      <c r="AV12" s="1241">
        <v>0</v>
      </c>
      <c r="AW12" s="1241">
        <v>0</v>
      </c>
      <c r="AX12" s="1241">
        <v>0</v>
      </c>
      <c r="AY12" s="1241">
        <v>0</v>
      </c>
      <c r="AZ12" s="1242">
        <v>0</v>
      </c>
      <c r="BA12" s="1241">
        <v>0</v>
      </c>
      <c r="BB12" s="1241">
        <v>0</v>
      </c>
      <c r="BC12" s="1241">
        <v>0</v>
      </c>
      <c r="BD12" s="1241">
        <v>0</v>
      </c>
      <c r="BE12" s="1241">
        <v>0</v>
      </c>
    </row>
    <row r="13" spans="1:60" s="168" customFormat="1" ht="15" customHeight="1">
      <c r="A13" s="320"/>
      <c r="B13" s="320"/>
      <c r="C13" s="320"/>
      <c r="D13" s="320"/>
      <c r="E13" s="320"/>
      <c r="F13" s="320"/>
      <c r="G13" s="320"/>
      <c r="H13" s="320"/>
      <c r="I13" s="320"/>
      <c r="J13" s="320"/>
      <c r="K13" s="320"/>
      <c r="L13" s="320"/>
      <c r="M13" s="320"/>
      <c r="N13" s="320"/>
      <c r="O13" s="320"/>
      <c r="P13" s="320"/>
      <c r="Q13" s="320"/>
      <c r="R13" s="320"/>
      <c r="S13" s="320"/>
      <c r="T13" s="320"/>
      <c r="U13" s="320"/>
      <c r="V13" s="610"/>
      <c r="W13" s="973" t="s">
        <v>219</v>
      </c>
      <c r="Y13" s="1013"/>
      <c r="Z13" s="1273" t="s">
        <v>529</v>
      </c>
      <c r="AA13" s="170">
        <v>213.90546890194696</v>
      </c>
      <c r="AB13" s="170">
        <v>211.4550009650176</v>
      </c>
      <c r="AC13" s="170">
        <v>225.4565849547505</v>
      </c>
      <c r="AD13" s="170">
        <v>237.2020661806576</v>
      </c>
      <c r="AE13" s="170">
        <v>230.66222307171611</v>
      </c>
      <c r="AF13" s="170">
        <v>245.14782844456656</v>
      </c>
      <c r="AG13" s="170">
        <v>258.46135332829078</v>
      </c>
      <c r="AH13" s="170">
        <v>240.06679924095889</v>
      </c>
      <c r="AI13" s="170">
        <v>236.73283509686723</v>
      </c>
      <c r="AJ13" s="170">
        <v>246.71363075560404</v>
      </c>
      <c r="AK13" s="170">
        <v>270.84265536795419</v>
      </c>
      <c r="AL13" s="170">
        <v>248.54989743783548</v>
      </c>
      <c r="AM13" s="170">
        <v>264.24241958057996</v>
      </c>
      <c r="AN13" s="170">
        <v>230.6546567362779</v>
      </c>
      <c r="AO13" s="170">
        <v>245.95044843496601</v>
      </c>
      <c r="AP13" s="170">
        <v>260.39971589075589</v>
      </c>
      <c r="AQ13" s="170">
        <v>230.99876535670089</v>
      </c>
      <c r="AR13" s="170">
        <v>221.70930956999027</v>
      </c>
      <c r="AS13" s="170">
        <v>203.52272396245164</v>
      </c>
      <c r="AT13" s="170">
        <v>203.84966453437636</v>
      </c>
      <c r="AU13" s="170">
        <v>218.02397235294737</v>
      </c>
      <c r="AV13" s="170">
        <v>214.52587293556408</v>
      </c>
      <c r="AW13" s="170">
        <v>209.72500283531394</v>
      </c>
      <c r="AX13" s="170">
        <v>198.47648484306418</v>
      </c>
      <c r="AY13" s="170">
        <v>186.82840593917157</v>
      </c>
      <c r="AZ13" s="174">
        <v>175.50395980580154</v>
      </c>
      <c r="BA13" s="170">
        <v>180.04086420619331</v>
      </c>
      <c r="BB13" s="170">
        <v>193.85691349440378</v>
      </c>
      <c r="BC13" s="170">
        <v>160.45542260864977</v>
      </c>
      <c r="BD13" s="170">
        <v>159.98890373873809</v>
      </c>
      <c r="BE13" s="170">
        <v>167.85042865770362</v>
      </c>
    </row>
    <row r="14" spans="1:60" s="168" customFormat="1" ht="15" customHeight="1">
      <c r="A14" s="320"/>
      <c r="B14" s="320"/>
      <c r="C14" s="320"/>
      <c r="D14" s="320"/>
      <c r="E14" s="320"/>
      <c r="F14" s="320"/>
      <c r="G14" s="320"/>
      <c r="H14" s="320"/>
      <c r="I14" s="320"/>
      <c r="J14" s="320"/>
      <c r="K14" s="320"/>
      <c r="L14" s="320"/>
      <c r="M14" s="320"/>
      <c r="N14" s="320"/>
      <c r="O14" s="320"/>
      <c r="P14" s="320"/>
      <c r="Q14" s="320"/>
      <c r="R14" s="320"/>
      <c r="S14" s="320"/>
      <c r="T14" s="320"/>
      <c r="U14" s="320"/>
      <c r="V14" s="610"/>
      <c r="W14" s="973" t="s">
        <v>4</v>
      </c>
      <c r="Y14" s="1013"/>
      <c r="Z14" s="1273" t="s">
        <v>4</v>
      </c>
      <c r="AA14" s="170">
        <v>106.37036993466666</v>
      </c>
      <c r="AB14" s="170">
        <v>109.30570706871087</v>
      </c>
      <c r="AC14" s="170">
        <v>110.60489173748417</v>
      </c>
      <c r="AD14" s="170">
        <v>116.8857781200735</v>
      </c>
      <c r="AE14" s="170">
        <v>119.60632862087226</v>
      </c>
      <c r="AF14" s="170">
        <v>121.92002304213867</v>
      </c>
      <c r="AG14" s="170">
        <v>124.07519541367461</v>
      </c>
      <c r="AH14" s="170">
        <v>119.61332689136566</v>
      </c>
      <c r="AI14" s="170">
        <v>123.94840283298296</v>
      </c>
      <c r="AJ14" s="170">
        <v>124.46348376832921</v>
      </c>
      <c r="AK14" s="170">
        <v>124.92935300550182</v>
      </c>
      <c r="AL14" s="170">
        <v>119.90509207802231</v>
      </c>
      <c r="AM14" s="170">
        <v>120.35777945448145</v>
      </c>
      <c r="AN14" s="170">
        <v>126.26858112909314</v>
      </c>
      <c r="AO14" s="170">
        <v>116.24626011963173</v>
      </c>
      <c r="AP14" s="170">
        <v>112.93544526455614</v>
      </c>
      <c r="AQ14" s="170">
        <v>112.32779281729565</v>
      </c>
      <c r="AR14" s="170">
        <v>114.16883728616278</v>
      </c>
      <c r="AS14" s="170">
        <v>107.55242751323536</v>
      </c>
      <c r="AT14" s="170">
        <v>105.08940197928956</v>
      </c>
      <c r="AU14" s="170">
        <v>110.83354043396102</v>
      </c>
      <c r="AV14" s="170">
        <v>101.9164892093209</v>
      </c>
      <c r="AW14" s="170">
        <v>108.00184372896963</v>
      </c>
      <c r="AX14" s="170">
        <v>105.66157046104871</v>
      </c>
      <c r="AY14" s="1241">
        <v>99.316716538921398</v>
      </c>
      <c r="AZ14" s="1242">
        <v>97.397555005295928</v>
      </c>
      <c r="BA14" s="1241">
        <v>92.380406649769512</v>
      </c>
      <c r="BB14" s="1241">
        <v>98.78853286350305</v>
      </c>
      <c r="BC14" s="1241">
        <v>88.779601873625012</v>
      </c>
      <c r="BD14" s="1241">
        <v>97.181727147158639</v>
      </c>
      <c r="BE14" s="1241">
        <v>97.755923316649756</v>
      </c>
    </row>
    <row r="15" spans="1:60" s="168" customFormat="1" ht="15" customHeight="1">
      <c r="A15" s="320"/>
      <c r="B15" s="320"/>
      <c r="C15" s="320"/>
      <c r="D15" s="320"/>
      <c r="E15" s="320"/>
      <c r="F15" s="320"/>
      <c r="G15" s="320"/>
      <c r="H15" s="320"/>
      <c r="I15" s="320"/>
      <c r="J15" s="320"/>
      <c r="K15" s="320"/>
      <c r="L15" s="320"/>
      <c r="M15" s="320"/>
      <c r="N15" s="320"/>
      <c r="O15" s="320"/>
      <c r="P15" s="320"/>
      <c r="Q15" s="320"/>
      <c r="R15" s="320"/>
      <c r="S15" s="320"/>
      <c r="T15" s="320"/>
      <c r="U15" s="320"/>
      <c r="V15" s="610"/>
      <c r="W15" s="974" t="s">
        <v>220</v>
      </c>
      <c r="Y15" s="1013"/>
      <c r="Z15" s="1274" t="s">
        <v>897</v>
      </c>
      <c r="AA15" s="170">
        <v>147.78094949102078</v>
      </c>
      <c r="AB15" s="170">
        <v>154.86734289713604</v>
      </c>
      <c r="AC15" s="170">
        <v>160.45127565920251</v>
      </c>
      <c r="AD15" s="170">
        <v>168.85814255947261</v>
      </c>
      <c r="AE15" s="170">
        <v>157.52179755609498</v>
      </c>
      <c r="AF15" s="170">
        <v>168.89549857420857</v>
      </c>
      <c r="AG15" s="170">
        <v>170.66935160567974</v>
      </c>
      <c r="AH15" s="170">
        <v>167.61667805016432</v>
      </c>
      <c r="AI15" s="170">
        <v>166.24581241811379</v>
      </c>
      <c r="AJ15" s="170">
        <v>170.31226110943575</v>
      </c>
      <c r="AK15" s="170">
        <v>173.27012646307304</v>
      </c>
      <c r="AL15" s="170">
        <v>169.99371872857063</v>
      </c>
      <c r="AM15" s="170">
        <v>174.95060019024208</v>
      </c>
      <c r="AN15" s="170">
        <v>174.9330916059306</v>
      </c>
      <c r="AO15" s="170">
        <v>169.98895848506891</v>
      </c>
      <c r="AP15" s="170">
        <v>177.62813599330488</v>
      </c>
      <c r="AQ15" s="170">
        <v>173.6597848520795</v>
      </c>
      <c r="AR15" s="170">
        <v>174.95813774733119</v>
      </c>
      <c r="AS15" s="170">
        <v>170.67223705090399</v>
      </c>
      <c r="AT15" s="170">
        <v>170.24502184549954</v>
      </c>
      <c r="AU15" s="170">
        <v>172.61265592525723</v>
      </c>
      <c r="AV15" s="170">
        <v>172.79222784710976</v>
      </c>
      <c r="AW15" s="170">
        <v>173.10420664859109</v>
      </c>
      <c r="AX15" s="170">
        <v>169.27403043793922</v>
      </c>
      <c r="AY15" s="170">
        <v>169.80469668119221</v>
      </c>
      <c r="AZ15" s="174">
        <v>162.92696123314124</v>
      </c>
      <c r="BA15" s="170">
        <v>166.48619079843749</v>
      </c>
      <c r="BB15" s="170">
        <v>175.0502408111729</v>
      </c>
      <c r="BC15" s="170">
        <v>163.25305966674557</v>
      </c>
      <c r="BD15" s="170">
        <v>165.76679175851507</v>
      </c>
      <c r="BE15" s="170">
        <v>176.79354068593017</v>
      </c>
    </row>
    <row r="16" spans="1:60" s="168" customFormat="1" ht="15" customHeight="1">
      <c r="A16" s="320"/>
      <c r="B16" s="320"/>
      <c r="C16" s="320"/>
      <c r="D16" s="320"/>
      <c r="E16" s="320"/>
      <c r="F16" s="320"/>
      <c r="G16" s="320"/>
      <c r="H16" s="320"/>
      <c r="I16" s="320"/>
      <c r="J16" s="320"/>
      <c r="K16" s="320"/>
      <c r="L16" s="320"/>
      <c r="M16" s="320"/>
      <c r="N16" s="320"/>
      <c r="O16" s="320"/>
      <c r="P16" s="320"/>
      <c r="Q16" s="320"/>
      <c r="R16" s="320"/>
      <c r="S16" s="320"/>
      <c r="T16" s="320"/>
      <c r="U16" s="320"/>
      <c r="V16" s="610"/>
      <c r="W16" s="973" t="s">
        <v>221</v>
      </c>
      <c r="Y16" s="1013"/>
      <c r="Z16" s="1273" t="s">
        <v>530</v>
      </c>
      <c r="AA16" s="170">
        <v>569.99297990114087</v>
      </c>
      <c r="AB16" s="170">
        <v>585.72937871402928</v>
      </c>
      <c r="AC16" s="170">
        <v>609.12018006458425</v>
      </c>
      <c r="AD16" s="170">
        <v>584.49921736577437</v>
      </c>
      <c r="AE16" s="170">
        <v>675.11500818573677</v>
      </c>
      <c r="AF16" s="170">
        <v>659.15391335511038</v>
      </c>
      <c r="AG16" s="170">
        <v>645.75141419554211</v>
      </c>
      <c r="AH16" s="170">
        <v>623.51433511440075</v>
      </c>
      <c r="AI16" s="170">
        <v>612.3570679683063</v>
      </c>
      <c r="AJ16" s="170">
        <v>660.2862987037015</v>
      </c>
      <c r="AK16" s="170">
        <v>657.86169628069706</v>
      </c>
      <c r="AL16" s="170">
        <v>658.79110490637652</v>
      </c>
      <c r="AM16" s="170">
        <v>721.54451563174052</v>
      </c>
      <c r="AN16" s="170">
        <v>766.46856950877657</v>
      </c>
      <c r="AO16" s="170">
        <v>752.02518236964738</v>
      </c>
      <c r="AP16" s="170">
        <v>783.1026239360757</v>
      </c>
      <c r="AQ16" s="170">
        <v>748.6118498031758</v>
      </c>
      <c r="AR16" s="170">
        <v>837.38935358515027</v>
      </c>
      <c r="AS16" s="170">
        <v>827.91654420066936</v>
      </c>
      <c r="AT16" s="170">
        <v>782.41719085582508</v>
      </c>
      <c r="AU16" s="170">
        <v>891.23552324409036</v>
      </c>
      <c r="AV16" s="170">
        <v>1022.4929064819912</v>
      </c>
      <c r="AW16" s="170">
        <v>1165.9343863004472</v>
      </c>
      <c r="AX16" s="170">
        <v>1155.2910445694324</v>
      </c>
      <c r="AY16" s="170">
        <v>1064.0102306977844</v>
      </c>
      <c r="AZ16" s="174">
        <v>1032.8103841036504</v>
      </c>
      <c r="BA16" s="170">
        <v>1016.2565711447007</v>
      </c>
      <c r="BB16" s="170">
        <v>1004.4010402101133</v>
      </c>
      <c r="BC16" s="170">
        <v>898.56509277276564</v>
      </c>
      <c r="BD16" s="170">
        <v>839.59756623670091</v>
      </c>
      <c r="BE16" s="170">
        <v>877.06373201558949</v>
      </c>
    </row>
    <row r="17" spans="1:57" s="168" customFormat="1" ht="15" customHeight="1">
      <c r="A17" s="320"/>
      <c r="B17" s="320"/>
      <c r="C17" s="320"/>
      <c r="D17" s="320"/>
      <c r="E17" s="320"/>
      <c r="F17" s="320"/>
      <c r="G17" s="320"/>
      <c r="H17" s="320"/>
      <c r="I17" s="320"/>
      <c r="J17" s="320"/>
      <c r="K17" s="320"/>
      <c r="L17" s="320"/>
      <c r="M17" s="320"/>
      <c r="N17" s="320"/>
      <c r="O17" s="320"/>
      <c r="P17" s="320"/>
      <c r="Q17" s="320"/>
      <c r="R17" s="320"/>
      <c r="S17" s="320"/>
      <c r="T17" s="320"/>
      <c r="U17" s="320"/>
      <c r="V17" s="610"/>
      <c r="W17" s="973" t="s">
        <v>222</v>
      </c>
      <c r="Y17" s="1013"/>
      <c r="Z17" s="1273" t="s">
        <v>531</v>
      </c>
      <c r="AA17" s="1245">
        <v>0.88555979639049542</v>
      </c>
      <c r="AB17" s="1245">
        <v>0.79256513609888923</v>
      </c>
      <c r="AC17" s="1245">
        <v>0.81224656370977011</v>
      </c>
      <c r="AD17" s="1245">
        <v>0.77297965396919588</v>
      </c>
      <c r="AE17" s="1245">
        <v>0.72707420661173927</v>
      </c>
      <c r="AF17" s="1245">
        <v>0.69571949607838468</v>
      </c>
      <c r="AG17" s="1245">
        <v>0.66424233630422191</v>
      </c>
      <c r="AH17" s="1245">
        <v>0.6111619738744497</v>
      </c>
      <c r="AI17" s="1245">
        <v>0.59454468919193404</v>
      </c>
      <c r="AJ17" s="1245">
        <v>0.60792997057459397</v>
      </c>
      <c r="AK17" s="1245">
        <v>0.59067798650982317</v>
      </c>
      <c r="AL17" s="1245">
        <v>0.55443221389665953</v>
      </c>
      <c r="AM17" s="1245">
        <v>0.57888545276975067</v>
      </c>
      <c r="AN17" s="1245">
        <v>0.58954307701373632</v>
      </c>
      <c r="AO17" s="1245">
        <v>0.56991012366949956</v>
      </c>
      <c r="AP17" s="1245">
        <v>0.61216367664685267</v>
      </c>
      <c r="AQ17" s="1245">
        <v>0.57909325573264936</v>
      </c>
      <c r="AR17" s="1245">
        <v>0.62108519012262153</v>
      </c>
      <c r="AS17" s="1245">
        <v>0.59563952144411458</v>
      </c>
      <c r="AT17" s="1245">
        <v>0.56287135139651767</v>
      </c>
      <c r="AU17" s="1245">
        <v>0.56260471899184139</v>
      </c>
      <c r="AV17" s="1245">
        <v>0.58008752404756736</v>
      </c>
      <c r="AW17" s="1245">
        <v>0.58064451133509443</v>
      </c>
      <c r="AX17" s="1245">
        <v>0.56623381616204838</v>
      </c>
      <c r="AY17" s="1245">
        <v>0.52555023631693687</v>
      </c>
      <c r="AZ17" s="1246">
        <v>0.50362261081734128</v>
      </c>
      <c r="BA17" s="1245">
        <v>0.50712793272577605</v>
      </c>
      <c r="BB17" s="1245">
        <v>0.50547395763573699</v>
      </c>
      <c r="BC17" s="1245">
        <v>0.46163081896845137</v>
      </c>
      <c r="BD17" s="1245">
        <v>0.42800916199943767</v>
      </c>
      <c r="BE17" s="1245">
        <v>0.42830715561916155</v>
      </c>
    </row>
    <row r="18" spans="1:57" s="168" customFormat="1" ht="15" customHeight="1">
      <c r="A18" s="320"/>
      <c r="B18" s="320"/>
      <c r="C18" s="320"/>
      <c r="D18" s="320"/>
      <c r="E18" s="320"/>
      <c r="F18" s="320"/>
      <c r="G18" s="320"/>
      <c r="H18" s="320"/>
      <c r="I18" s="320"/>
      <c r="J18" s="320"/>
      <c r="K18" s="320"/>
      <c r="L18" s="320"/>
      <c r="M18" s="320"/>
      <c r="N18" s="320"/>
      <c r="O18" s="320"/>
      <c r="P18" s="320"/>
      <c r="Q18" s="320"/>
      <c r="R18" s="320"/>
      <c r="S18" s="320"/>
      <c r="T18" s="320"/>
      <c r="U18" s="320"/>
      <c r="V18" s="610"/>
      <c r="W18" s="973" t="s">
        <v>223</v>
      </c>
      <c r="Y18" s="1013"/>
      <c r="Z18" s="1273" t="s">
        <v>532</v>
      </c>
      <c r="AA18" s="170">
        <v>345.09053474625057</v>
      </c>
      <c r="AB18" s="170">
        <v>337.44601457111969</v>
      </c>
      <c r="AC18" s="170">
        <v>383.76647859070914</v>
      </c>
      <c r="AD18" s="170">
        <v>403.81141402605749</v>
      </c>
      <c r="AE18" s="170">
        <v>437.68063058388168</v>
      </c>
      <c r="AF18" s="170">
        <v>435.33435567851063</v>
      </c>
      <c r="AG18" s="170">
        <v>469.18740126514672</v>
      </c>
      <c r="AH18" s="170">
        <v>431.55339700955238</v>
      </c>
      <c r="AI18" s="170">
        <v>464.8930231753605</v>
      </c>
      <c r="AJ18" s="170">
        <v>495.40057093586353</v>
      </c>
      <c r="AK18" s="170">
        <v>518.65255832092953</v>
      </c>
      <c r="AL18" s="170">
        <v>517.23572291971072</v>
      </c>
      <c r="AM18" s="170">
        <v>535.36514974049817</v>
      </c>
      <c r="AN18" s="170">
        <v>553.16066253405825</v>
      </c>
      <c r="AO18" s="170">
        <v>546.89696943417198</v>
      </c>
      <c r="AP18" s="170">
        <v>540.69445887728693</v>
      </c>
      <c r="AQ18" s="170">
        <v>536.40466558837977</v>
      </c>
      <c r="AR18" s="170">
        <v>533.16021785613373</v>
      </c>
      <c r="AS18" s="170">
        <v>541.2164748731102</v>
      </c>
      <c r="AT18" s="170">
        <v>517.04994238496965</v>
      </c>
      <c r="AU18" s="170">
        <v>516.11403424763284</v>
      </c>
      <c r="AV18" s="170">
        <v>502.08891896759883</v>
      </c>
      <c r="AW18" s="170">
        <v>516.2865903024333</v>
      </c>
      <c r="AX18" s="170">
        <v>497.02338107374027</v>
      </c>
      <c r="AY18" s="170">
        <v>466.82609970579756</v>
      </c>
      <c r="AZ18" s="174">
        <v>468.05638548487491</v>
      </c>
      <c r="BA18" s="170">
        <v>448.76792855240433</v>
      </c>
      <c r="BB18" s="170">
        <v>457.86375692042293</v>
      </c>
      <c r="BC18" s="170">
        <v>469.12496046729348</v>
      </c>
      <c r="BD18" s="170">
        <v>464.56063924948495</v>
      </c>
      <c r="BE18" s="170">
        <v>397.46901819544138</v>
      </c>
    </row>
    <row r="19" spans="1:57" s="168" customFormat="1" ht="15" customHeight="1">
      <c r="A19" s="320"/>
      <c r="B19" s="320"/>
      <c r="C19" s="320"/>
      <c r="D19" s="320"/>
      <c r="E19" s="320"/>
      <c r="F19" s="320"/>
      <c r="G19" s="320"/>
      <c r="H19" s="320"/>
      <c r="I19" s="320"/>
      <c r="J19" s="320"/>
      <c r="K19" s="320"/>
      <c r="L19" s="320"/>
      <c r="M19" s="320"/>
      <c r="N19" s="320"/>
      <c r="O19" s="320"/>
      <c r="P19" s="320"/>
      <c r="Q19" s="320"/>
      <c r="R19" s="320"/>
      <c r="S19" s="320"/>
      <c r="T19" s="320"/>
      <c r="U19" s="320"/>
      <c r="V19" s="610"/>
      <c r="W19" s="973" t="s">
        <v>224</v>
      </c>
      <c r="Y19" s="1013"/>
      <c r="Z19" s="1273" t="s">
        <v>533</v>
      </c>
      <c r="AA19" s="1241">
        <v>55.389185997449651</v>
      </c>
      <c r="AB19" s="1241">
        <v>60.260141954498259</v>
      </c>
      <c r="AC19" s="1241">
        <v>73.921965506142186</v>
      </c>
      <c r="AD19" s="1241">
        <v>85.624418711503679</v>
      </c>
      <c r="AE19" s="170">
        <v>101.27135782224913</v>
      </c>
      <c r="AF19" s="170">
        <v>104.65592424296399</v>
      </c>
      <c r="AG19" s="170">
        <v>113.51484279991534</v>
      </c>
      <c r="AH19" s="170">
        <v>100.52718336222061</v>
      </c>
      <c r="AI19" s="170">
        <v>102.18900487000555</v>
      </c>
      <c r="AJ19" s="170">
        <v>101.34496499228945</v>
      </c>
      <c r="AK19" s="1241">
        <v>93.658205475556628</v>
      </c>
      <c r="AL19" s="1241">
        <v>87.20275605521546</v>
      </c>
      <c r="AM19" s="1241">
        <v>78.164119808301677</v>
      </c>
      <c r="AN19" s="1241">
        <v>70.964954818205229</v>
      </c>
      <c r="AO19" s="1241">
        <v>65.215364832173506</v>
      </c>
      <c r="AP19" s="1241">
        <v>56.226794407771486</v>
      </c>
      <c r="AQ19" s="1241">
        <v>45.028242335784036</v>
      </c>
      <c r="AR19" s="1241">
        <v>37.598662761209049</v>
      </c>
      <c r="AS19" s="1241">
        <v>31.727079174941437</v>
      </c>
      <c r="AT19" s="1241">
        <v>24.625978530344049</v>
      </c>
      <c r="AU19" s="1241">
        <v>22.674568963147792</v>
      </c>
      <c r="AV19" s="1241">
        <v>21.508934622860792</v>
      </c>
      <c r="AW19" s="1241">
        <v>20.210932549737269</v>
      </c>
      <c r="AX19" s="1241">
        <v>20.36291399078058</v>
      </c>
      <c r="AY19" s="1241">
        <v>19.369713533019656</v>
      </c>
      <c r="AZ19" s="1242">
        <v>20.495732384388273</v>
      </c>
      <c r="BA19" s="1241">
        <v>19.848327524601928</v>
      </c>
      <c r="BB19" s="1241">
        <v>21.208334915076296</v>
      </c>
      <c r="BC19" s="1241">
        <v>22.984605552749219</v>
      </c>
      <c r="BD19" s="1241">
        <v>24.602599102335457</v>
      </c>
      <c r="BE19" s="1241">
        <v>19.923751887250596</v>
      </c>
    </row>
    <row r="20" spans="1:57" s="168" customFormat="1" ht="15" customHeight="1">
      <c r="A20" s="320"/>
      <c r="B20" s="320"/>
      <c r="C20" s="320"/>
      <c r="D20" s="320"/>
      <c r="E20" s="320"/>
      <c r="F20" s="320"/>
      <c r="G20" s="320"/>
      <c r="H20" s="320"/>
      <c r="I20" s="320"/>
      <c r="J20" s="320"/>
      <c r="K20" s="320"/>
      <c r="L20" s="320"/>
      <c r="M20" s="320"/>
      <c r="N20" s="320"/>
      <c r="O20" s="320"/>
      <c r="P20" s="320"/>
      <c r="Q20" s="320"/>
      <c r="R20" s="320"/>
      <c r="S20" s="320"/>
      <c r="T20" s="320"/>
      <c r="U20" s="320"/>
      <c r="V20" s="610"/>
      <c r="W20" s="974" t="s">
        <v>1091</v>
      </c>
      <c r="Y20" s="1013"/>
      <c r="Z20" s="1274" t="s">
        <v>534</v>
      </c>
      <c r="AA20" s="1241">
        <v>91.506132510978091</v>
      </c>
      <c r="AB20" s="1241">
        <v>93.367545011259594</v>
      </c>
      <c r="AC20" s="1241">
        <v>94.44994143015964</v>
      </c>
      <c r="AD20" s="1241">
        <v>94.437481853870537</v>
      </c>
      <c r="AE20" s="1241">
        <v>97.975973752438534</v>
      </c>
      <c r="AF20" s="1241">
        <v>100.01878310919034</v>
      </c>
      <c r="AG20" s="1241">
        <v>103.15553087961469</v>
      </c>
      <c r="AH20" s="1241">
        <v>105.26293431884281</v>
      </c>
      <c r="AI20" s="1241">
        <v>105.8690873332914</v>
      </c>
      <c r="AJ20" s="1241">
        <v>108.38834715581142</v>
      </c>
      <c r="AK20" s="1241">
        <v>112.22135523706731</v>
      </c>
      <c r="AL20" s="170">
        <v>114.19962869828375</v>
      </c>
      <c r="AM20" s="170">
        <v>116.36863389195835</v>
      </c>
      <c r="AN20" s="170">
        <v>117.7317366340188</v>
      </c>
      <c r="AO20" s="1241">
        <v>111.91058325561579</v>
      </c>
      <c r="AP20" s="1241">
        <v>103.63544190866558</v>
      </c>
      <c r="AQ20" s="1241">
        <v>94.577701258597997</v>
      </c>
      <c r="AR20" s="1241">
        <v>92.326737697918034</v>
      </c>
      <c r="AS20" s="1241">
        <v>90.113637468157549</v>
      </c>
      <c r="AT20" s="1241">
        <v>75.143506396040081</v>
      </c>
      <c r="AU20" s="1241">
        <v>72.888570640817278</v>
      </c>
      <c r="AV20" s="1241">
        <v>79.786229496805689</v>
      </c>
      <c r="AW20" s="1241">
        <v>81.526058788761503</v>
      </c>
      <c r="AX20" s="1241">
        <v>76.351569502580801</v>
      </c>
      <c r="AY20" s="1241">
        <v>67.992511671785095</v>
      </c>
      <c r="AZ20" s="1242">
        <v>66.33323657737148</v>
      </c>
      <c r="BA20" s="1241">
        <v>66.408699091055681</v>
      </c>
      <c r="BB20" s="1241">
        <v>69.117046296695321</v>
      </c>
      <c r="BC20" s="1241">
        <v>69.58834278251733</v>
      </c>
      <c r="BD20" s="1241">
        <v>73.047949853477121</v>
      </c>
      <c r="BE20" s="1241">
        <v>70.037069209101503</v>
      </c>
    </row>
    <row r="21" spans="1:57" s="168" customFormat="1" ht="15" customHeight="1">
      <c r="A21" s="320"/>
      <c r="B21" s="320"/>
      <c r="C21" s="320"/>
      <c r="D21" s="320"/>
      <c r="E21" s="320"/>
      <c r="F21" s="320"/>
      <c r="G21" s="320"/>
      <c r="H21" s="320"/>
      <c r="I21" s="320"/>
      <c r="J21" s="320"/>
      <c r="K21" s="320"/>
      <c r="L21" s="320"/>
      <c r="M21" s="320"/>
      <c r="N21" s="320"/>
      <c r="O21" s="320"/>
      <c r="P21" s="320"/>
      <c r="Q21" s="320"/>
      <c r="R21" s="320"/>
      <c r="S21" s="320"/>
      <c r="T21" s="320"/>
      <c r="U21" s="320"/>
      <c r="V21" s="614"/>
      <c r="W21" s="617" t="s">
        <v>225</v>
      </c>
      <c r="Y21" s="1017"/>
      <c r="Z21" s="1015" t="s">
        <v>535</v>
      </c>
      <c r="AA21" s="1241">
        <v>17.187971134940277</v>
      </c>
      <c r="AB21" s="1241">
        <v>21.469661224083158</v>
      </c>
      <c r="AC21" s="1241">
        <v>25.970082742723267</v>
      </c>
      <c r="AD21" s="1241">
        <v>27.917758916184585</v>
      </c>
      <c r="AE21" s="1241">
        <v>35.139329743286766</v>
      </c>
      <c r="AF21" s="1241">
        <v>37.064648823393718</v>
      </c>
      <c r="AG21" s="1241">
        <v>34.856812786447755</v>
      </c>
      <c r="AH21" s="1241">
        <v>32.059603857972967</v>
      </c>
      <c r="AI21" s="1241">
        <v>29.725367894150178</v>
      </c>
      <c r="AJ21" s="1241">
        <v>28.728855622575459</v>
      </c>
      <c r="AK21" s="1241">
        <v>27.740953625197086</v>
      </c>
      <c r="AL21" s="1241">
        <v>26.283838601119388</v>
      </c>
      <c r="AM21" s="1241">
        <v>27.05142934884735</v>
      </c>
      <c r="AN21" s="1241">
        <v>27.246560853186946</v>
      </c>
      <c r="AO21" s="1241">
        <v>26.145881904833484</v>
      </c>
      <c r="AP21" s="1241">
        <v>25.224331731874781</v>
      </c>
      <c r="AQ21" s="1241">
        <v>24.592551163955957</v>
      </c>
      <c r="AR21" s="1241">
        <v>27.472032956071288</v>
      </c>
      <c r="AS21" s="1241">
        <v>32.364681784361451</v>
      </c>
      <c r="AT21" s="1241">
        <v>35.04371972278858</v>
      </c>
      <c r="AU21" s="1241">
        <v>34.839021462944544</v>
      </c>
      <c r="AV21" s="1241">
        <v>38.048800509566014</v>
      </c>
      <c r="AW21" s="1241">
        <v>50.335833003877937</v>
      </c>
      <c r="AX21" s="1241">
        <v>43.897996076013285</v>
      </c>
      <c r="AY21" s="1241">
        <v>44.345218070933818</v>
      </c>
      <c r="AZ21" s="1242">
        <v>38.653737840108427</v>
      </c>
      <c r="BA21" s="1241">
        <v>35.523401128152116</v>
      </c>
      <c r="BB21" s="1241">
        <v>36.550127976276599</v>
      </c>
      <c r="BC21" s="1241">
        <v>38.320234718692184</v>
      </c>
      <c r="BD21" s="1241">
        <v>36.157150793048835</v>
      </c>
      <c r="BE21" s="1241">
        <v>33.518376407044663</v>
      </c>
    </row>
    <row r="22" spans="1:57" ht="14.25" customHeight="1">
      <c r="AY22" s="71"/>
      <c r="AZ22" s="71"/>
      <c r="BC22" s="71"/>
      <c r="BD22" s="71"/>
    </row>
    <row r="23" spans="1:57" ht="18.75" customHeight="1">
      <c r="V23" s="71" t="s">
        <v>226</v>
      </c>
      <c r="Y23" s="1010" t="s">
        <v>625</v>
      </c>
      <c r="Z23" s="1010"/>
      <c r="AY23" s="71"/>
      <c r="AZ23" s="71"/>
      <c r="BC23" s="71"/>
      <c r="BD23" s="71"/>
    </row>
    <row r="24" spans="1:57" ht="14.25" customHeight="1">
      <c r="V24" s="605" t="s">
        <v>215</v>
      </c>
      <c r="W24" s="606"/>
      <c r="Y24" s="605" t="s">
        <v>591</v>
      </c>
      <c r="Z24" s="606"/>
      <c r="AA24" s="90">
        <v>1990</v>
      </c>
      <c r="AB24" s="90">
        <v>1991</v>
      </c>
      <c r="AC24" s="90">
        <v>1992</v>
      </c>
      <c r="AD24" s="90">
        <v>1993</v>
      </c>
      <c r="AE24" s="90">
        <v>1994</v>
      </c>
      <c r="AF24" s="90">
        <v>1995</v>
      </c>
      <c r="AG24" s="90">
        <v>1996</v>
      </c>
      <c r="AH24" s="90">
        <v>1997</v>
      </c>
      <c r="AI24" s="90">
        <v>1998</v>
      </c>
      <c r="AJ24" s="90">
        <v>1999</v>
      </c>
      <c r="AK24" s="90">
        <v>2000</v>
      </c>
      <c r="AL24" s="90">
        <v>2001</v>
      </c>
      <c r="AM24" s="90">
        <v>2002</v>
      </c>
      <c r="AN24" s="90">
        <v>2003</v>
      </c>
      <c r="AO24" s="90">
        <v>2004</v>
      </c>
      <c r="AP24" s="90">
        <v>2005</v>
      </c>
      <c r="AQ24" s="90">
        <f t="shared" ref="AQ24:AW24" si="7">AP24+1</f>
        <v>2006</v>
      </c>
      <c r="AR24" s="90">
        <f t="shared" si="7"/>
        <v>2007</v>
      </c>
      <c r="AS24" s="90">
        <f t="shared" si="7"/>
        <v>2008</v>
      </c>
      <c r="AT24" s="90">
        <f t="shared" si="7"/>
        <v>2009</v>
      </c>
      <c r="AU24" s="90">
        <f t="shared" si="7"/>
        <v>2010</v>
      </c>
      <c r="AV24" s="90">
        <f t="shared" si="7"/>
        <v>2011</v>
      </c>
      <c r="AW24" s="90">
        <f t="shared" si="7"/>
        <v>2012</v>
      </c>
      <c r="AX24" s="90">
        <f t="shared" ref="AX24:BE24" si="8">AW24+1</f>
        <v>2013</v>
      </c>
      <c r="AY24" s="90">
        <f t="shared" si="8"/>
        <v>2014</v>
      </c>
      <c r="AZ24" s="90">
        <f t="shared" si="8"/>
        <v>2015</v>
      </c>
      <c r="BA24" s="90">
        <f t="shared" si="8"/>
        <v>2016</v>
      </c>
      <c r="BB24" s="90">
        <f t="shared" si="8"/>
        <v>2017</v>
      </c>
      <c r="BC24" s="90">
        <f t="shared" si="8"/>
        <v>2018</v>
      </c>
      <c r="BD24" s="90">
        <f t="shared" si="8"/>
        <v>2019</v>
      </c>
      <c r="BE24" s="90">
        <f t="shared" si="8"/>
        <v>2020</v>
      </c>
    </row>
    <row r="25" spans="1:57" s="168" customFormat="1" ht="15" customHeight="1">
      <c r="A25" s="320"/>
      <c r="B25" s="320"/>
      <c r="C25" s="320"/>
      <c r="D25" s="320"/>
      <c r="E25" s="320"/>
      <c r="F25" s="320"/>
      <c r="G25" s="320"/>
      <c r="H25" s="320"/>
      <c r="I25" s="320"/>
      <c r="J25" s="320"/>
      <c r="K25" s="320"/>
      <c r="L25" s="320"/>
      <c r="M25" s="320"/>
      <c r="N25" s="320"/>
      <c r="O25" s="320"/>
      <c r="P25" s="320"/>
      <c r="Q25" s="320"/>
      <c r="R25" s="320"/>
      <c r="S25" s="320"/>
      <c r="T25" s="320"/>
      <c r="U25" s="320"/>
      <c r="V25" s="609" t="s">
        <v>217</v>
      </c>
      <c r="W25" s="968"/>
      <c r="Y25" s="1011" t="s">
        <v>5</v>
      </c>
      <c r="Z25" s="1271"/>
      <c r="AA25" s="1243">
        <f t="shared" ref="AA25:AQ25" si="9">SUM(AA26:AA35)</f>
        <v>1.0000000000000002</v>
      </c>
      <c r="AB25" s="1243">
        <f t="shared" si="9"/>
        <v>0.99999999999999989</v>
      </c>
      <c r="AC25" s="1243">
        <f t="shared" si="9"/>
        <v>1</v>
      </c>
      <c r="AD25" s="1243">
        <f t="shared" si="9"/>
        <v>0.99999999999999978</v>
      </c>
      <c r="AE25" s="1243">
        <f t="shared" si="9"/>
        <v>1.0000000000000002</v>
      </c>
      <c r="AF25" s="1243">
        <f t="shared" si="9"/>
        <v>0.99999999999999989</v>
      </c>
      <c r="AG25" s="1243">
        <f t="shared" si="9"/>
        <v>1.0000000000000002</v>
      </c>
      <c r="AH25" s="1243">
        <f t="shared" si="9"/>
        <v>1</v>
      </c>
      <c r="AI25" s="1243">
        <f t="shared" si="9"/>
        <v>1</v>
      </c>
      <c r="AJ25" s="1243">
        <f t="shared" si="9"/>
        <v>0.99999999999999989</v>
      </c>
      <c r="AK25" s="1243">
        <f t="shared" si="9"/>
        <v>1.0000000000000002</v>
      </c>
      <c r="AL25" s="1243">
        <f t="shared" si="9"/>
        <v>1</v>
      </c>
      <c r="AM25" s="1243">
        <f t="shared" si="9"/>
        <v>1.0000000000000002</v>
      </c>
      <c r="AN25" s="1243">
        <f t="shared" si="9"/>
        <v>1.0000000000000002</v>
      </c>
      <c r="AO25" s="1243">
        <f t="shared" si="9"/>
        <v>1.0000000000000002</v>
      </c>
      <c r="AP25" s="1243">
        <f t="shared" si="9"/>
        <v>1.0000000000000004</v>
      </c>
      <c r="AQ25" s="1243">
        <f t="shared" si="9"/>
        <v>1.0000000000000002</v>
      </c>
      <c r="AR25" s="1243">
        <f t="shared" ref="AR25:AW25" si="10">SUM(AR26:AR35)</f>
        <v>0.99999999999999989</v>
      </c>
      <c r="AS25" s="1243">
        <f t="shared" si="10"/>
        <v>0.99999999999999989</v>
      </c>
      <c r="AT25" s="1243">
        <f t="shared" si="10"/>
        <v>1</v>
      </c>
      <c r="AU25" s="1243">
        <f t="shared" si="10"/>
        <v>0.99999999999999978</v>
      </c>
      <c r="AV25" s="1243">
        <f t="shared" si="10"/>
        <v>1.0000000000000002</v>
      </c>
      <c r="AW25" s="1243">
        <f t="shared" si="10"/>
        <v>1</v>
      </c>
      <c r="AX25" s="1243">
        <f t="shared" ref="AX25:BE25" si="11">SUM(AX26:AX35)</f>
        <v>0.99999999999999989</v>
      </c>
      <c r="AY25" s="1243">
        <f t="shared" si="11"/>
        <v>1.0000000000000002</v>
      </c>
      <c r="AZ25" s="1243">
        <f t="shared" si="11"/>
        <v>1.0000000000000002</v>
      </c>
      <c r="BA25" s="1243">
        <f t="shared" si="11"/>
        <v>1</v>
      </c>
      <c r="BB25" s="1243">
        <f t="shared" si="11"/>
        <v>1</v>
      </c>
      <c r="BC25" s="172">
        <f t="shared" si="11"/>
        <v>0.99999999999999989</v>
      </c>
      <c r="BD25" s="172">
        <f>SUM(BD26:BD35)</f>
        <v>1</v>
      </c>
      <c r="BE25" s="172">
        <f t="shared" si="11"/>
        <v>1</v>
      </c>
    </row>
    <row r="26" spans="1:57" s="168" customFormat="1" ht="15" customHeight="1">
      <c r="A26" s="320"/>
      <c r="B26" s="320"/>
      <c r="C26" s="320"/>
      <c r="D26" s="320"/>
      <c r="E26" s="320"/>
      <c r="F26" s="320"/>
      <c r="G26" s="320"/>
      <c r="H26" s="320"/>
      <c r="I26" s="320"/>
      <c r="J26" s="320"/>
      <c r="K26" s="320"/>
      <c r="L26" s="320"/>
      <c r="M26" s="320"/>
      <c r="N26" s="320"/>
      <c r="O26" s="320"/>
      <c r="P26" s="320"/>
      <c r="Q26" s="320"/>
      <c r="R26" s="320"/>
      <c r="S26" s="320"/>
      <c r="T26" s="320"/>
      <c r="U26" s="320"/>
      <c r="V26" s="610"/>
      <c r="W26" s="969" t="s">
        <v>218</v>
      </c>
      <c r="Y26" s="1013"/>
      <c r="Z26" s="1272" t="s">
        <v>528</v>
      </c>
      <c r="AA26" s="280">
        <f>+AA12/AA$11</f>
        <v>1.61837611201864E-3</v>
      </c>
      <c r="AB26" s="280">
        <f t="shared" ref="AA26:AQ35" si="12">+AB12/AB$11</f>
        <v>1.4073616215085755E-3</v>
      </c>
      <c r="AC26" s="280">
        <f t="shared" si="12"/>
        <v>1.7551567002233193E-3</v>
      </c>
      <c r="AD26" s="280">
        <f t="shared" si="12"/>
        <v>1.4285374367857357E-3</v>
      </c>
      <c r="AE26" s="280">
        <f t="shared" si="12"/>
        <v>9.6723362163748656E-4</v>
      </c>
      <c r="AF26" s="280">
        <f t="shared" si="12"/>
        <v>7.4912408568015502E-4</v>
      </c>
      <c r="AG26" s="280">
        <f t="shared" si="12"/>
        <v>1.0515798275896626E-3</v>
      </c>
      <c r="AH26" s="280">
        <f t="shared" si="12"/>
        <v>9.0476731191051327E-4</v>
      </c>
      <c r="AI26" s="280">
        <f t="shared" si="12"/>
        <v>5.7361152927071007E-4</v>
      </c>
      <c r="AJ26" s="173">
        <f t="shared" si="12"/>
        <v>0</v>
      </c>
      <c r="AK26" s="173">
        <f t="shared" si="12"/>
        <v>0</v>
      </c>
      <c r="AL26" s="173">
        <f t="shared" si="12"/>
        <v>0</v>
      </c>
      <c r="AM26" s="173">
        <f t="shared" si="12"/>
        <v>0</v>
      </c>
      <c r="AN26" s="173">
        <f t="shared" si="12"/>
        <v>0</v>
      </c>
      <c r="AO26" s="173">
        <f t="shared" si="12"/>
        <v>0</v>
      </c>
      <c r="AP26" s="173">
        <f t="shared" si="12"/>
        <v>0</v>
      </c>
      <c r="AQ26" s="173">
        <f t="shared" si="12"/>
        <v>0</v>
      </c>
      <c r="AR26" s="173">
        <f t="shared" ref="AR26:AY26" si="13">+AR12/AR$11</f>
        <v>0</v>
      </c>
      <c r="AS26" s="173">
        <f t="shared" si="13"/>
        <v>0</v>
      </c>
      <c r="AT26" s="173">
        <f t="shared" si="13"/>
        <v>0</v>
      </c>
      <c r="AU26" s="173">
        <f t="shared" si="13"/>
        <v>0</v>
      </c>
      <c r="AV26" s="173">
        <f t="shared" si="13"/>
        <v>0</v>
      </c>
      <c r="AW26" s="173">
        <f t="shared" si="13"/>
        <v>0</v>
      </c>
      <c r="AX26" s="173">
        <f t="shared" si="13"/>
        <v>0</v>
      </c>
      <c r="AY26" s="173">
        <f t="shared" si="13"/>
        <v>0</v>
      </c>
      <c r="AZ26" s="325">
        <f t="shared" ref="AZ26:BC35" si="14">+AZ12/AZ$11</f>
        <v>0</v>
      </c>
      <c r="BA26" s="173">
        <f t="shared" si="14"/>
        <v>0</v>
      </c>
      <c r="BB26" s="173">
        <f t="shared" si="14"/>
        <v>0</v>
      </c>
      <c r="BC26" s="173">
        <f t="shared" si="14"/>
        <v>0</v>
      </c>
      <c r="BD26" s="173">
        <f t="shared" ref="BD26:BE35" si="15">+BD12/BD$11</f>
        <v>0</v>
      </c>
      <c r="BE26" s="173">
        <f t="shared" si="15"/>
        <v>0</v>
      </c>
    </row>
    <row r="27" spans="1:57" s="168" customFormat="1" ht="15" customHeight="1">
      <c r="A27" s="320"/>
      <c r="B27" s="320"/>
      <c r="C27" s="320"/>
      <c r="D27" s="320"/>
      <c r="E27" s="320"/>
      <c r="F27" s="320"/>
      <c r="G27" s="320"/>
      <c r="H27" s="320"/>
      <c r="I27" s="320"/>
      <c r="J27" s="320"/>
      <c r="K27" s="320"/>
      <c r="L27" s="320"/>
      <c r="M27" s="320"/>
      <c r="N27" s="320"/>
      <c r="O27" s="320"/>
      <c r="P27" s="320"/>
      <c r="Q27" s="320"/>
      <c r="R27" s="320"/>
      <c r="S27" s="320"/>
      <c r="T27" s="320"/>
      <c r="U27" s="320"/>
      <c r="V27" s="610"/>
      <c r="W27" s="617" t="s">
        <v>219</v>
      </c>
      <c r="Y27" s="1013"/>
      <c r="Z27" s="1273" t="s">
        <v>529</v>
      </c>
      <c r="AA27" s="173">
        <f t="shared" si="12"/>
        <v>0.1379484702791984</v>
      </c>
      <c r="AB27" s="173">
        <f t="shared" si="12"/>
        <v>0.13409430242443737</v>
      </c>
      <c r="AC27" s="173">
        <f t="shared" si="12"/>
        <v>0.13360267492017039</v>
      </c>
      <c r="AD27" s="173">
        <f t="shared" si="12"/>
        <v>0.13771042983152038</v>
      </c>
      <c r="AE27" s="173">
        <f t="shared" si="12"/>
        <v>0.12417909853128981</v>
      </c>
      <c r="AF27" s="173">
        <f t="shared" si="12"/>
        <v>0.13079498241206283</v>
      </c>
      <c r="AG27" s="173">
        <f t="shared" si="12"/>
        <v>0.134450190560399</v>
      </c>
      <c r="AH27" s="173">
        <f t="shared" si="12"/>
        <v>0.1317257503314769</v>
      </c>
      <c r="AI27" s="173">
        <f t="shared" si="12"/>
        <v>0.12840703459605812</v>
      </c>
      <c r="AJ27" s="173">
        <f t="shared" si="12"/>
        <v>0.12741851347878652</v>
      </c>
      <c r="AK27" s="173">
        <f t="shared" si="12"/>
        <v>0.13680527848972895</v>
      </c>
      <c r="AL27" s="173">
        <f t="shared" si="12"/>
        <v>0.12793937606920283</v>
      </c>
      <c r="AM27" s="173">
        <f t="shared" si="12"/>
        <v>0.12961805614930741</v>
      </c>
      <c r="AN27" s="173">
        <f t="shared" si="12"/>
        <v>0.11153414376960238</v>
      </c>
      <c r="AO27" s="173">
        <f t="shared" si="12"/>
        <v>0.12086316702645471</v>
      </c>
      <c r="AP27" s="173">
        <f t="shared" si="12"/>
        <v>0.12637946291375887</v>
      </c>
      <c r="AQ27" s="173">
        <f t="shared" si="12"/>
        <v>0.11745020435595556</v>
      </c>
      <c r="AR27" s="173">
        <f t="shared" ref="AR27:AS35" si="16">+AR13/AR$11</f>
        <v>0.10871277532099541</v>
      </c>
      <c r="AS27" s="173">
        <f t="shared" si="16"/>
        <v>0.10147310502078009</v>
      </c>
      <c r="AT27" s="173">
        <f t="shared" ref="AT27:AU35" si="17">+AT13/AT$11</f>
        <v>0.10650300797168734</v>
      </c>
      <c r="AU27" s="173">
        <f t="shared" si="17"/>
        <v>0.10688578779235008</v>
      </c>
      <c r="AV27" s="173">
        <f t="shared" ref="AV27:AW35" si="18">+AV13/AV$11</f>
        <v>9.960618568639816E-2</v>
      </c>
      <c r="AW27" s="173">
        <f t="shared" si="18"/>
        <v>9.0176938978429294E-2</v>
      </c>
      <c r="AX27" s="173">
        <f t="shared" ref="AX27:AY35" si="19">+AX13/AX$11</f>
        <v>8.7553940356344145E-2</v>
      </c>
      <c r="AY27" s="173">
        <f t="shared" si="19"/>
        <v>8.8167398840986233E-2</v>
      </c>
      <c r="AZ27" s="325">
        <f t="shared" si="14"/>
        <v>8.5085338391086604E-2</v>
      </c>
      <c r="BA27" s="173">
        <f t="shared" si="14"/>
        <v>8.8855557205503768E-2</v>
      </c>
      <c r="BB27" s="173">
        <f t="shared" si="14"/>
        <v>9.4226902321239495E-2</v>
      </c>
      <c r="BC27" s="173">
        <f t="shared" si="14"/>
        <v>8.3940704502486363E-2</v>
      </c>
      <c r="BD27" s="173">
        <f t="shared" si="15"/>
        <v>8.5954016114635781E-2</v>
      </c>
      <c r="BE27" s="173">
        <f t="shared" si="15"/>
        <v>9.1181425439298261E-2</v>
      </c>
    </row>
    <row r="28" spans="1:57" s="168" customFormat="1" ht="15" customHeight="1">
      <c r="A28" s="320"/>
      <c r="B28" s="320"/>
      <c r="C28" s="320"/>
      <c r="D28" s="320"/>
      <c r="E28" s="320"/>
      <c r="F28" s="320"/>
      <c r="G28" s="320"/>
      <c r="H28" s="320"/>
      <c r="I28" s="320"/>
      <c r="J28" s="320"/>
      <c r="K28" s="320"/>
      <c r="L28" s="320"/>
      <c r="M28" s="320"/>
      <c r="N28" s="320"/>
      <c r="O28" s="320"/>
      <c r="P28" s="320"/>
      <c r="Q28" s="320"/>
      <c r="R28" s="320"/>
      <c r="S28" s="320"/>
      <c r="T28" s="320"/>
      <c r="U28" s="320"/>
      <c r="V28" s="610"/>
      <c r="W28" s="617" t="s">
        <v>4</v>
      </c>
      <c r="Y28" s="1013"/>
      <c r="Z28" s="1273" t="s">
        <v>4</v>
      </c>
      <c r="AA28" s="173">
        <f t="shared" si="12"/>
        <v>6.8598665994117292E-2</v>
      </c>
      <c r="AB28" s="173">
        <f t="shared" si="12"/>
        <v>6.9316272840544105E-2</v>
      </c>
      <c r="AC28" s="173">
        <f t="shared" si="12"/>
        <v>6.5543037469273854E-2</v>
      </c>
      <c r="AD28" s="173">
        <f t="shared" si="12"/>
        <v>6.7859403610117483E-2</v>
      </c>
      <c r="AE28" s="173">
        <f t="shared" si="12"/>
        <v>6.4391151134268049E-2</v>
      </c>
      <c r="AF28" s="173">
        <f t="shared" si="12"/>
        <v>6.5048617279841375E-2</v>
      </c>
      <c r="AG28" s="173">
        <f t="shared" si="12"/>
        <v>6.454324196777822E-2</v>
      </c>
      <c r="AH28" s="173">
        <f t="shared" si="12"/>
        <v>6.5632379338696728E-2</v>
      </c>
      <c r="AI28" s="173">
        <f t="shared" si="12"/>
        <v>6.7231260269360119E-2</v>
      </c>
      <c r="AJ28" s="173">
        <f t="shared" si="12"/>
        <v>6.4280810247819467E-2</v>
      </c>
      <c r="AK28" s="173">
        <f t="shared" si="12"/>
        <v>6.3103040051945683E-2</v>
      </c>
      <c r="AL28" s="173">
        <f t="shared" si="12"/>
        <v>6.1720333929404667E-2</v>
      </c>
      <c r="AM28" s="173">
        <f t="shared" si="12"/>
        <v>5.9038747223473687E-2</v>
      </c>
      <c r="AN28" s="173">
        <f t="shared" si="12"/>
        <v>6.105776610154573E-2</v>
      </c>
      <c r="AO28" s="173">
        <f t="shared" si="12"/>
        <v>5.712488528661825E-2</v>
      </c>
      <c r="AP28" s="173">
        <f t="shared" si="12"/>
        <v>5.4810816008910607E-2</v>
      </c>
      <c r="AQ28" s="173">
        <f t="shared" si="12"/>
        <v>5.7112522661637272E-2</v>
      </c>
      <c r="AR28" s="173">
        <f t="shared" si="16"/>
        <v>5.5981461403774475E-2</v>
      </c>
      <c r="AS28" s="173">
        <f t="shared" si="16"/>
        <v>5.362388317043093E-2</v>
      </c>
      <c r="AT28" s="173">
        <f t="shared" si="17"/>
        <v>5.4904860610416661E-2</v>
      </c>
      <c r="AU28" s="173">
        <f t="shared" si="17"/>
        <v>5.4335906988803487E-2</v>
      </c>
      <c r="AV28" s="173">
        <f t="shared" si="18"/>
        <v>4.7320691950935745E-2</v>
      </c>
      <c r="AW28" s="173">
        <f t="shared" si="18"/>
        <v>4.6438314649364404E-2</v>
      </c>
      <c r="AX28" s="173">
        <f t="shared" si="19"/>
        <v>4.6610493154487134E-2</v>
      </c>
      <c r="AY28" s="173">
        <f t="shared" si="19"/>
        <v>4.6869192693937745E-2</v>
      </c>
      <c r="AZ28" s="325">
        <f t="shared" si="14"/>
        <v>4.7218899990974061E-2</v>
      </c>
      <c r="BA28" s="173">
        <f t="shared" si="14"/>
        <v>4.5592496703056415E-2</v>
      </c>
      <c r="BB28" s="173">
        <f t="shared" si="14"/>
        <v>4.8017567538836195E-2</v>
      </c>
      <c r="BC28" s="173">
        <f t="shared" si="14"/>
        <v>4.6444191200058639E-2</v>
      </c>
      <c r="BD28" s="173">
        <f t="shared" si="15"/>
        <v>5.2210869291883663E-2</v>
      </c>
      <c r="BE28" s="173">
        <f t="shared" si="15"/>
        <v>5.3103971818410763E-2</v>
      </c>
    </row>
    <row r="29" spans="1:57" s="168" customFormat="1" ht="15" customHeight="1">
      <c r="A29" s="320"/>
      <c r="B29" s="320"/>
      <c r="C29" s="320"/>
      <c r="D29" s="320"/>
      <c r="E29" s="320"/>
      <c r="F29" s="320"/>
      <c r="G29" s="320"/>
      <c r="H29" s="320"/>
      <c r="I29" s="320"/>
      <c r="J29" s="320"/>
      <c r="K29" s="320"/>
      <c r="L29" s="320"/>
      <c r="M29" s="320"/>
      <c r="N29" s="320"/>
      <c r="O29" s="320"/>
      <c r="P29" s="320"/>
      <c r="Q29" s="320"/>
      <c r="R29" s="320"/>
      <c r="S29" s="320"/>
      <c r="T29" s="320"/>
      <c r="U29" s="320"/>
      <c r="V29" s="610"/>
      <c r="W29" s="970" t="s">
        <v>220</v>
      </c>
      <c r="Y29" s="1013"/>
      <c r="Z29" s="1274" t="s">
        <v>897</v>
      </c>
      <c r="AA29" s="173">
        <f t="shared" si="12"/>
        <v>9.5304510087297942E-2</v>
      </c>
      <c r="AB29" s="173">
        <f t="shared" si="12"/>
        <v>9.8209208670137799E-2</v>
      </c>
      <c r="AC29" s="173">
        <f t="shared" si="12"/>
        <v>9.508136400950748E-2</v>
      </c>
      <c r="AD29" s="173">
        <f t="shared" si="12"/>
        <v>9.8032566776660335E-2</v>
      </c>
      <c r="AE29" s="173">
        <f t="shared" si="12"/>
        <v>8.4803287504354119E-2</v>
      </c>
      <c r="AF29" s="173">
        <f t="shared" si="12"/>
        <v>9.0111684470765743E-2</v>
      </c>
      <c r="AG29" s="173">
        <f t="shared" si="12"/>
        <v>8.8781268652792775E-2</v>
      </c>
      <c r="AH29" s="173">
        <f t="shared" si="12"/>
        <v>9.1972037591362271E-2</v>
      </c>
      <c r="AI29" s="173">
        <f t="shared" si="12"/>
        <v>9.0173937121513476E-2</v>
      </c>
      <c r="AJ29" s="173">
        <f t="shared" si="12"/>
        <v>8.7960016928583573E-2</v>
      </c>
      <c r="AK29" s="173">
        <f t="shared" si="12"/>
        <v>8.752043828741729E-2</v>
      </c>
      <c r="AL29" s="173">
        <f t="shared" si="12"/>
        <v>8.7503115205495002E-2</v>
      </c>
      <c r="AM29" s="173">
        <f t="shared" si="12"/>
        <v>8.5818002858161907E-2</v>
      </c>
      <c r="AN29" s="173">
        <f t="shared" si="12"/>
        <v>8.4589718956097487E-2</v>
      </c>
      <c r="AO29" s="173">
        <f t="shared" si="12"/>
        <v>8.3534728286809995E-2</v>
      </c>
      <c r="AP29" s="173">
        <f t="shared" si="12"/>
        <v>8.6208037318380601E-2</v>
      </c>
      <c r="AQ29" s="173">
        <f t="shared" si="12"/>
        <v>8.8296477203211807E-2</v>
      </c>
      <c r="AR29" s="173">
        <f t="shared" si="16"/>
        <v>8.5788841056766707E-2</v>
      </c>
      <c r="AS29" s="173">
        <f t="shared" si="16"/>
        <v>8.5094388956748687E-2</v>
      </c>
      <c r="AT29" s="173">
        <f t="shared" si="17"/>
        <v>8.8945973789884183E-2</v>
      </c>
      <c r="AU29" s="173">
        <f t="shared" si="17"/>
        <v>8.4622986694479291E-2</v>
      </c>
      <c r="AV29" s="173">
        <f t="shared" si="18"/>
        <v>8.0228899650138033E-2</v>
      </c>
      <c r="AW29" s="173">
        <f t="shared" si="18"/>
        <v>7.443083689986707E-2</v>
      </c>
      <c r="AX29" s="173">
        <f t="shared" si="19"/>
        <v>7.4671860379631375E-2</v>
      </c>
      <c r="AY29" s="173">
        <f t="shared" si="19"/>
        <v>8.0133630333696512E-2</v>
      </c>
      <c r="AZ29" s="325">
        <f t="shared" si="14"/>
        <v>7.8987936482416726E-2</v>
      </c>
      <c r="BA29" s="173">
        <f t="shared" si="14"/>
        <v>8.2165920029549047E-2</v>
      </c>
      <c r="BB29" s="173">
        <f t="shared" si="14"/>
        <v>8.5085652324181874E-2</v>
      </c>
      <c r="BC29" s="173">
        <f t="shared" si="14"/>
        <v>8.5404261307117313E-2</v>
      </c>
      <c r="BD29" s="173">
        <f t="shared" si="15"/>
        <v>8.9058185643614327E-2</v>
      </c>
      <c r="BE29" s="173">
        <f t="shared" si="15"/>
        <v>9.6039594162000572E-2</v>
      </c>
    </row>
    <row r="30" spans="1:57" s="168" customFormat="1" ht="15" customHeight="1">
      <c r="A30" s="320"/>
      <c r="B30" s="320"/>
      <c r="C30" s="320"/>
      <c r="D30" s="320"/>
      <c r="E30" s="320"/>
      <c r="F30" s="320"/>
      <c r="G30" s="320"/>
      <c r="H30" s="320"/>
      <c r="I30" s="320"/>
      <c r="J30" s="320"/>
      <c r="K30" s="320"/>
      <c r="L30" s="320"/>
      <c r="M30" s="320"/>
      <c r="N30" s="320"/>
      <c r="O30" s="320"/>
      <c r="P30" s="320"/>
      <c r="Q30" s="320"/>
      <c r="R30" s="320"/>
      <c r="S30" s="320"/>
      <c r="T30" s="320"/>
      <c r="U30" s="320"/>
      <c r="V30" s="610"/>
      <c r="W30" s="617" t="s">
        <v>221</v>
      </c>
      <c r="Y30" s="1013"/>
      <c r="Z30" s="1273" t="s">
        <v>530</v>
      </c>
      <c r="AA30" s="173">
        <f t="shared" si="12"/>
        <v>0.36759069345388107</v>
      </c>
      <c r="AB30" s="173">
        <f t="shared" si="12"/>
        <v>0.37144060007902452</v>
      </c>
      <c r="AC30" s="173">
        <f t="shared" si="12"/>
        <v>0.36095679095297845</v>
      </c>
      <c r="AD30" s="173">
        <f t="shared" si="12"/>
        <v>0.33933784707559878</v>
      </c>
      <c r="AE30" s="173">
        <f t="shared" si="12"/>
        <v>0.36345428395261586</v>
      </c>
      <c r="AF30" s="173">
        <f t="shared" si="12"/>
        <v>0.35168177932124323</v>
      </c>
      <c r="AG30" s="173">
        <f t="shared" si="12"/>
        <v>0.33591637424787268</v>
      </c>
      <c r="AH30" s="173">
        <f t="shared" si="12"/>
        <v>0.34212516639145207</v>
      </c>
      <c r="AI30" s="173">
        <f t="shared" si="12"/>
        <v>0.33215060842562255</v>
      </c>
      <c r="AJ30" s="173">
        <f t="shared" si="12"/>
        <v>0.34101358078013122</v>
      </c>
      <c r="AK30" s="173">
        <f t="shared" si="12"/>
        <v>0.33229238742006084</v>
      </c>
      <c r="AL30" s="173">
        <f t="shared" si="12"/>
        <v>0.33910825870585221</v>
      </c>
      <c r="AM30" s="173">
        <f t="shared" si="12"/>
        <v>0.35393710703159653</v>
      </c>
      <c r="AN30" s="173">
        <f t="shared" si="12"/>
        <v>0.37062948061012507</v>
      </c>
      <c r="AO30" s="173">
        <f t="shared" si="12"/>
        <v>0.36955470422277503</v>
      </c>
      <c r="AP30" s="173">
        <f t="shared" si="12"/>
        <v>0.38006220045538025</v>
      </c>
      <c r="AQ30" s="173">
        <f t="shared" si="12"/>
        <v>0.3806280722189252</v>
      </c>
      <c r="AR30" s="173">
        <f t="shared" si="16"/>
        <v>0.41060486286777992</v>
      </c>
      <c r="AS30" s="173">
        <f t="shared" si="16"/>
        <v>0.4127856624679182</v>
      </c>
      <c r="AT30" s="173">
        <f t="shared" si="17"/>
        <v>0.40878058104849502</v>
      </c>
      <c r="AU30" s="173">
        <f t="shared" si="17"/>
        <v>0.43692631586521108</v>
      </c>
      <c r="AV30" s="173">
        <f t="shared" si="18"/>
        <v>0.47475214486907719</v>
      </c>
      <c r="AW30" s="173">
        <f t="shared" si="18"/>
        <v>0.50132503318561905</v>
      </c>
      <c r="AX30" s="173">
        <f t="shared" si="19"/>
        <v>0.50963358853533891</v>
      </c>
      <c r="AY30" s="173">
        <f t="shared" si="19"/>
        <v>0.5021239351116914</v>
      </c>
      <c r="AZ30" s="325">
        <f t="shared" si="14"/>
        <v>0.50071246895240895</v>
      </c>
      <c r="BA30" s="173">
        <f t="shared" si="14"/>
        <v>0.50155304625398922</v>
      </c>
      <c r="BB30" s="173">
        <f t="shared" si="14"/>
        <v>0.48820337124557478</v>
      </c>
      <c r="BC30" s="173">
        <f t="shared" si="14"/>
        <v>0.47007564906455157</v>
      </c>
      <c r="BD30" s="173">
        <f t="shared" si="15"/>
        <v>0.45107367480914018</v>
      </c>
      <c r="BE30" s="173">
        <f t="shared" si="15"/>
        <v>0.47644752489359687</v>
      </c>
    </row>
    <row r="31" spans="1:57" s="168" customFormat="1" ht="15" customHeight="1">
      <c r="A31" s="320"/>
      <c r="B31" s="320"/>
      <c r="C31" s="320"/>
      <c r="D31" s="320"/>
      <c r="E31" s="320"/>
      <c r="F31" s="320"/>
      <c r="G31" s="320"/>
      <c r="H31" s="320"/>
      <c r="I31" s="320"/>
      <c r="J31" s="320"/>
      <c r="K31" s="320"/>
      <c r="L31" s="320"/>
      <c r="M31" s="320"/>
      <c r="N31" s="320"/>
      <c r="O31" s="320"/>
      <c r="P31" s="320"/>
      <c r="Q31" s="320"/>
      <c r="R31" s="320"/>
      <c r="S31" s="320"/>
      <c r="T31" s="320"/>
      <c r="U31" s="320"/>
      <c r="V31" s="610"/>
      <c r="W31" s="617" t="s">
        <v>222</v>
      </c>
      <c r="Y31" s="1013"/>
      <c r="Z31" s="1273" t="s">
        <v>531</v>
      </c>
      <c r="AA31" s="280">
        <f t="shared" si="12"/>
        <v>5.7110096286890847E-4</v>
      </c>
      <c r="AB31" s="280">
        <f t="shared" si="12"/>
        <v>5.0260560670632791E-4</v>
      </c>
      <c r="AC31" s="280">
        <f t="shared" si="12"/>
        <v>4.8132687554067974E-4</v>
      </c>
      <c r="AD31" s="280">
        <f t="shared" si="12"/>
        <v>4.4876236583051314E-4</v>
      </c>
      <c r="AE31" s="280">
        <f t="shared" si="12"/>
        <v>3.9142698938753794E-4</v>
      </c>
      <c r="AF31" s="280">
        <f t="shared" si="12"/>
        <v>3.7119080283380082E-4</v>
      </c>
      <c r="AG31" s="280">
        <f t="shared" si="12"/>
        <v>3.4553525138031463E-4</v>
      </c>
      <c r="AH31" s="280">
        <f t="shared" si="12"/>
        <v>3.3534736930396382E-4</v>
      </c>
      <c r="AI31" s="280">
        <f t="shared" si="12"/>
        <v>3.2248893755161881E-4</v>
      </c>
      <c r="AJ31" s="280">
        <f t="shared" si="12"/>
        <v>3.139734635357502E-4</v>
      </c>
      <c r="AK31" s="280">
        <f t="shared" si="12"/>
        <v>2.9835723746116333E-4</v>
      </c>
      <c r="AL31" s="280">
        <f t="shared" si="12"/>
        <v>2.8539022646889876E-4</v>
      </c>
      <c r="AM31" s="280">
        <f t="shared" si="12"/>
        <v>2.8395897691303642E-4</v>
      </c>
      <c r="AN31" s="280">
        <f t="shared" si="12"/>
        <v>2.8507632683611827E-4</v>
      </c>
      <c r="AO31" s="280">
        <f t="shared" si="12"/>
        <v>2.8006105662924894E-4</v>
      </c>
      <c r="AP31" s="280">
        <f t="shared" si="12"/>
        <v>2.9710061858284701E-4</v>
      </c>
      <c r="AQ31" s="280">
        <f t="shared" si="12"/>
        <v>2.9443716342781879E-4</v>
      </c>
      <c r="AR31" s="280">
        <f t="shared" si="16"/>
        <v>3.0454244280474501E-4</v>
      </c>
      <c r="AS31" s="280">
        <f t="shared" si="16"/>
        <v>2.969761338550913E-4</v>
      </c>
      <c r="AT31" s="280">
        <f t="shared" si="17"/>
        <v>2.9407697168276896E-4</v>
      </c>
      <c r="AU31" s="280">
        <f t="shared" si="17"/>
        <v>2.7581576446001206E-4</v>
      </c>
      <c r="AV31" s="280">
        <f t="shared" si="18"/>
        <v>2.693395665706024E-4</v>
      </c>
      <c r="AW31" s="280">
        <f t="shared" si="18"/>
        <v>2.4966381670735204E-4</v>
      </c>
      <c r="AX31" s="280">
        <f t="shared" si="19"/>
        <v>2.4978274785144938E-4</v>
      </c>
      <c r="AY31" s="280">
        <f t="shared" si="19"/>
        <v>2.4801580393195852E-4</v>
      </c>
      <c r="AZ31" s="326">
        <f t="shared" si="14"/>
        <v>2.4415916489981953E-4</v>
      </c>
      <c r="BA31" s="280">
        <f t="shared" si="14"/>
        <v>2.5028281904499979E-4</v>
      </c>
      <c r="BB31" s="280">
        <f t="shared" si="14"/>
        <v>2.4569278636249356E-4</v>
      </c>
      <c r="BC31" s="280">
        <f t="shared" si="14"/>
        <v>2.4149770406190469E-4</v>
      </c>
      <c r="BD31" s="280">
        <f t="shared" si="15"/>
        <v>2.299478623079263E-4</v>
      </c>
      <c r="BE31" s="280">
        <f t="shared" si="15"/>
        <v>2.3266939076365656E-4</v>
      </c>
    </row>
    <row r="32" spans="1:57" s="168" customFormat="1" ht="15" customHeight="1">
      <c r="A32" s="320"/>
      <c r="B32" s="320"/>
      <c r="C32" s="320"/>
      <c r="D32" s="320"/>
      <c r="E32" s="320"/>
      <c r="F32" s="320"/>
      <c r="G32" s="320"/>
      <c r="H32" s="320"/>
      <c r="I32" s="320"/>
      <c r="J32" s="320"/>
      <c r="K32" s="320"/>
      <c r="L32" s="320"/>
      <c r="M32" s="320"/>
      <c r="N32" s="320"/>
      <c r="O32" s="320"/>
      <c r="P32" s="320"/>
      <c r="Q32" s="320"/>
      <c r="R32" s="320"/>
      <c r="S32" s="320"/>
      <c r="T32" s="320"/>
      <c r="U32" s="320"/>
      <c r="V32" s="610"/>
      <c r="W32" s="617" t="s">
        <v>223</v>
      </c>
      <c r="Y32" s="1013"/>
      <c r="Z32" s="1273" t="s">
        <v>532</v>
      </c>
      <c r="AA32" s="173">
        <f t="shared" si="12"/>
        <v>0.22255023034449653</v>
      </c>
      <c r="AB32" s="173">
        <f t="shared" si="12"/>
        <v>0.21399157136655642</v>
      </c>
      <c r="AC32" s="173">
        <f t="shared" si="12"/>
        <v>0.22741508346142766</v>
      </c>
      <c r="AD32" s="173">
        <f t="shared" si="12"/>
        <v>0.23443743257299249</v>
      </c>
      <c r="AE32" s="173">
        <f t="shared" si="12"/>
        <v>0.23562933464668151</v>
      </c>
      <c r="AF32" s="173">
        <f t="shared" si="12"/>
        <v>0.23226617896479884</v>
      </c>
      <c r="AG32" s="173">
        <f t="shared" si="12"/>
        <v>0.24406873482749217</v>
      </c>
      <c r="AH32" s="173">
        <f t="shared" si="12"/>
        <v>0.23679532200586845</v>
      </c>
      <c r="AI32" s="173">
        <f t="shared" si="12"/>
        <v>0.2521641515673908</v>
      </c>
      <c r="AJ32" s="173">
        <f t="shared" si="12"/>
        <v>0.25585616867565808</v>
      </c>
      <c r="AK32" s="173">
        <f t="shared" si="12"/>
        <v>0.26197648809826429</v>
      </c>
      <c r="AL32" s="173">
        <f t="shared" si="12"/>
        <v>0.26624358470154574</v>
      </c>
      <c r="AM32" s="173">
        <f t="shared" si="12"/>
        <v>0.26261109079151868</v>
      </c>
      <c r="AN32" s="173">
        <f t="shared" si="12"/>
        <v>0.26748343924962875</v>
      </c>
      <c r="AO32" s="173">
        <f t="shared" si="12"/>
        <v>0.26875210101705604</v>
      </c>
      <c r="AP32" s="173">
        <f t="shared" si="12"/>
        <v>0.26241455402364666</v>
      </c>
      <c r="AQ32" s="173">
        <f t="shared" si="12"/>
        <v>0.27273235635506249</v>
      </c>
      <c r="AR32" s="173">
        <f t="shared" si="16"/>
        <v>0.26142937834366992</v>
      </c>
      <c r="AS32" s="173">
        <f t="shared" si="16"/>
        <v>0.26984169199655372</v>
      </c>
      <c r="AT32" s="173">
        <f t="shared" si="17"/>
        <v>0.27013718301361528</v>
      </c>
      <c r="AU32" s="173">
        <f t="shared" si="17"/>
        <v>0.25302380534532276</v>
      </c>
      <c r="AV32" s="173">
        <f t="shared" si="18"/>
        <v>0.23312415145743812</v>
      </c>
      <c r="AW32" s="173">
        <f t="shared" si="18"/>
        <v>0.22199138738666621</v>
      </c>
      <c r="AX32" s="173">
        <f t="shared" si="19"/>
        <v>0.2192519456229147</v>
      </c>
      <c r="AY32" s="173">
        <f t="shared" si="19"/>
        <v>0.22030291761705517</v>
      </c>
      <c r="AZ32" s="325">
        <f t="shared" si="14"/>
        <v>0.22691645242167915</v>
      </c>
      <c r="BA32" s="173">
        <f t="shared" si="14"/>
        <v>0.22148040959087939</v>
      </c>
      <c r="BB32" s="173">
        <f t="shared" si="14"/>
        <v>0.22255117303836514</v>
      </c>
      <c r="BC32" s="173">
        <f t="shared" si="14"/>
        <v>0.24541819180128394</v>
      </c>
      <c r="BD32" s="173">
        <f t="shared" si="15"/>
        <v>0.2495851383386114</v>
      </c>
      <c r="BE32" s="173">
        <f t="shared" si="15"/>
        <v>0.21591718255856465</v>
      </c>
    </row>
    <row r="33" spans="1:57" s="168" customFormat="1" ht="15" customHeight="1">
      <c r="A33" s="320"/>
      <c r="B33" s="320"/>
      <c r="C33" s="320"/>
      <c r="D33" s="320"/>
      <c r="E33" s="320"/>
      <c r="F33" s="320"/>
      <c r="G33" s="320"/>
      <c r="H33" s="320"/>
      <c r="I33" s="320"/>
      <c r="J33" s="320"/>
      <c r="K33" s="320"/>
      <c r="L33" s="320"/>
      <c r="M33" s="320"/>
      <c r="N33" s="320"/>
      <c r="O33" s="320"/>
      <c r="P33" s="320"/>
      <c r="Q33" s="320"/>
      <c r="R33" s="320"/>
      <c r="S33" s="320"/>
      <c r="T33" s="320"/>
      <c r="U33" s="320"/>
      <c r="V33" s="610"/>
      <c r="W33" s="617" t="s">
        <v>224</v>
      </c>
      <c r="Y33" s="1013"/>
      <c r="Z33" s="1273" t="s">
        <v>533</v>
      </c>
      <c r="AA33" s="173">
        <f t="shared" si="12"/>
        <v>3.5720701848257555E-2</v>
      </c>
      <c r="AB33" s="173">
        <f t="shared" si="12"/>
        <v>3.8214001383314801E-2</v>
      </c>
      <c r="AC33" s="173">
        <f t="shared" si="12"/>
        <v>4.3805206793846037E-2</v>
      </c>
      <c r="AD33" s="173">
        <f t="shared" si="12"/>
        <v>4.9710256300443491E-2</v>
      </c>
      <c r="AE33" s="173">
        <f t="shared" si="12"/>
        <v>5.4520353415203983E-2</v>
      </c>
      <c r="AF33" s="173">
        <f t="shared" si="12"/>
        <v>5.583761380848587E-2</v>
      </c>
      <c r="AG33" s="173">
        <f t="shared" si="12"/>
        <v>5.9049803962362014E-2</v>
      </c>
      <c r="AH33" s="173">
        <f t="shared" si="12"/>
        <v>5.5159725122203365E-2</v>
      </c>
      <c r="AI33" s="173">
        <f t="shared" si="12"/>
        <v>5.542867375499614E-2</v>
      </c>
      <c r="AJ33" s="173">
        <f t="shared" si="12"/>
        <v>5.2340945850167055E-2</v>
      </c>
      <c r="AK33" s="173">
        <f t="shared" si="12"/>
        <v>4.7307677092165282E-2</v>
      </c>
      <c r="AL33" s="173">
        <f t="shared" si="12"/>
        <v>4.488702798201534E-2</v>
      </c>
      <c r="AM33" s="173">
        <f t="shared" si="12"/>
        <v>3.8341615575027209E-2</v>
      </c>
      <c r="AN33" s="173">
        <f t="shared" si="12"/>
        <v>3.4315437569278205E-2</v>
      </c>
      <c r="AO33" s="173">
        <f t="shared" si="12"/>
        <v>3.2047656682709216E-2</v>
      </c>
      <c r="AP33" s="173">
        <f t="shared" si="12"/>
        <v>2.7288478615689452E-2</v>
      </c>
      <c r="AQ33" s="173">
        <f t="shared" si="12"/>
        <v>2.2894391907077403E-2</v>
      </c>
      <c r="AR33" s="173">
        <f t="shared" si="16"/>
        <v>1.8436099887085926E-2</v>
      </c>
      <c r="AS33" s="173">
        <f t="shared" si="16"/>
        <v>1.5818603320754493E-2</v>
      </c>
      <c r="AT33" s="173">
        <f t="shared" si="17"/>
        <v>1.2866053980116044E-2</v>
      </c>
      <c r="AU33" s="173">
        <f t="shared" si="17"/>
        <v>1.1116159110038612E-2</v>
      </c>
      <c r="AV33" s="173">
        <f t="shared" si="18"/>
        <v>9.9867811124338263E-3</v>
      </c>
      <c r="AW33" s="280">
        <f t="shared" si="18"/>
        <v>8.6902372468482883E-3</v>
      </c>
      <c r="AX33" s="280">
        <f t="shared" si="19"/>
        <v>8.9826931308254216E-3</v>
      </c>
      <c r="AY33" s="280">
        <f t="shared" si="19"/>
        <v>9.1408865258820332E-3</v>
      </c>
      <c r="AZ33" s="326">
        <f t="shared" si="14"/>
        <v>9.9364500232842125E-3</v>
      </c>
      <c r="BA33" s="280">
        <f t="shared" si="14"/>
        <v>9.7957439249793023E-3</v>
      </c>
      <c r="BB33" s="173">
        <f t="shared" si="14"/>
        <v>1.0308611988175065E-2</v>
      </c>
      <c r="BC33" s="173">
        <f t="shared" si="14"/>
        <v>1.2024174387145474E-2</v>
      </c>
      <c r="BD33" s="173">
        <f t="shared" si="15"/>
        <v>1.3217742920205007E-2</v>
      </c>
      <c r="BE33" s="173">
        <f t="shared" si="15"/>
        <v>1.0823184139035803E-2</v>
      </c>
    </row>
    <row r="34" spans="1:57" s="168" customFormat="1" ht="15" customHeight="1">
      <c r="A34" s="320"/>
      <c r="B34" s="320"/>
      <c r="C34" s="320"/>
      <c r="D34" s="320"/>
      <c r="E34" s="320"/>
      <c r="F34" s="320"/>
      <c r="G34" s="320"/>
      <c r="H34" s="320"/>
      <c r="I34" s="320"/>
      <c r="J34" s="320"/>
      <c r="K34" s="320"/>
      <c r="L34" s="320"/>
      <c r="M34" s="320"/>
      <c r="N34" s="320"/>
      <c r="O34" s="320"/>
      <c r="P34" s="320"/>
      <c r="Q34" s="320"/>
      <c r="R34" s="320"/>
      <c r="S34" s="320"/>
      <c r="T34" s="320"/>
      <c r="U34" s="320"/>
      <c r="V34" s="610"/>
      <c r="W34" s="970" t="s">
        <v>1091</v>
      </c>
      <c r="Y34" s="1013"/>
      <c r="Z34" s="1274" t="s">
        <v>534</v>
      </c>
      <c r="AA34" s="173">
        <f t="shared" si="12"/>
        <v>5.9012661367912118E-2</v>
      </c>
      <c r="AB34" s="173">
        <f t="shared" si="12"/>
        <v>5.9209078812178996E-2</v>
      </c>
      <c r="AC34" s="173">
        <f t="shared" si="12"/>
        <v>5.5969821523089949E-2</v>
      </c>
      <c r="AD34" s="173">
        <f t="shared" si="12"/>
        <v>5.4826783036527361E-2</v>
      </c>
      <c r="AE34" s="173">
        <f t="shared" si="12"/>
        <v>5.2746253531599632E-2</v>
      </c>
      <c r="AF34" s="173">
        <f t="shared" si="12"/>
        <v>5.3363536037198067E-2</v>
      </c>
      <c r="AG34" s="173">
        <f t="shared" si="12"/>
        <v>5.3660946232479578E-2</v>
      </c>
      <c r="AH34" s="173">
        <f t="shared" si="12"/>
        <v>5.7758253324005776E-2</v>
      </c>
      <c r="AI34" s="173">
        <f t="shared" si="12"/>
        <v>5.7424799370549784E-2</v>
      </c>
      <c r="AJ34" s="173">
        <f t="shared" si="12"/>
        <v>5.5978593605543789E-2</v>
      </c>
      <c r="AK34" s="173">
        <f t="shared" si="12"/>
        <v>5.6684105887400353E-2</v>
      </c>
      <c r="AL34" s="173">
        <f t="shared" si="12"/>
        <v>5.8783485302573088E-2</v>
      </c>
      <c r="AM34" s="173">
        <f t="shared" si="12"/>
        <v>5.7081963394701632E-2</v>
      </c>
      <c r="AN34" s="173">
        <f t="shared" si="12"/>
        <v>5.6929734806946672E-2</v>
      </c>
      <c r="AO34" s="173">
        <f t="shared" si="12"/>
        <v>5.4994278734270957E-2</v>
      </c>
      <c r="AP34" s="173">
        <f t="shared" si="12"/>
        <v>5.029725720876705E-2</v>
      </c>
      <c r="AQ34" s="173">
        <f t="shared" si="12"/>
        <v>4.8087574507967475E-2</v>
      </c>
      <c r="AR34" s="173">
        <f t="shared" si="16"/>
        <v>4.5271422796550095E-2</v>
      </c>
      <c r="AS34" s="173">
        <f t="shared" si="16"/>
        <v>4.4929187368275753E-2</v>
      </c>
      <c r="AT34" s="173">
        <f t="shared" si="17"/>
        <v>3.9259370276610882E-2</v>
      </c>
      <c r="AU34" s="173">
        <f t="shared" si="17"/>
        <v>3.5733466416207123E-2</v>
      </c>
      <c r="AV34" s="173">
        <f t="shared" si="18"/>
        <v>3.7045424319813683E-2</v>
      </c>
      <c r="AW34" s="173">
        <f t="shared" si="18"/>
        <v>3.5054334624655813E-2</v>
      </c>
      <c r="AX34" s="173">
        <f t="shared" si="19"/>
        <v>3.3680971162039545E-2</v>
      </c>
      <c r="AY34" s="173">
        <f t="shared" si="19"/>
        <v>3.2086785008048915E-2</v>
      </c>
      <c r="AZ34" s="325">
        <f t="shared" si="14"/>
        <v>3.215873811056362E-2</v>
      </c>
      <c r="BA34" s="173">
        <f t="shared" si="14"/>
        <v>3.2774681387168103E-2</v>
      </c>
      <c r="BB34" s="173">
        <f t="shared" si="14"/>
        <v>3.3595320655506591E-2</v>
      </c>
      <c r="BC34" s="173">
        <f t="shared" si="14"/>
        <v>3.640446937447489E-2</v>
      </c>
      <c r="BD34" s="173">
        <f t="shared" si="15"/>
        <v>3.9245000822682695E-2</v>
      </c>
      <c r="BE34" s="173">
        <f t="shared" si="15"/>
        <v>3.8046252578238904E-2</v>
      </c>
    </row>
    <row r="35" spans="1:57" s="168" customFormat="1" ht="15" customHeight="1">
      <c r="A35" s="320"/>
      <c r="B35" s="320"/>
      <c r="C35" s="320"/>
      <c r="D35" s="320"/>
      <c r="E35" s="320"/>
      <c r="F35" s="320"/>
      <c r="G35" s="320"/>
      <c r="H35" s="320"/>
      <c r="I35" s="320"/>
      <c r="J35" s="320"/>
      <c r="K35" s="320"/>
      <c r="L35" s="320"/>
      <c r="M35" s="320"/>
      <c r="N35" s="320"/>
      <c r="O35" s="320"/>
      <c r="P35" s="320"/>
      <c r="Q35" s="320"/>
      <c r="R35" s="320"/>
      <c r="S35" s="320"/>
      <c r="T35" s="320"/>
      <c r="U35" s="320"/>
      <c r="V35" s="614"/>
      <c r="W35" s="617" t="s">
        <v>225</v>
      </c>
      <c r="Y35" s="1017"/>
      <c r="Z35" s="1015" t="s">
        <v>535</v>
      </c>
      <c r="AA35" s="173">
        <f t="shared" si="12"/>
        <v>1.1084589549951651E-2</v>
      </c>
      <c r="AB35" s="173">
        <f t="shared" si="12"/>
        <v>1.3614997195591077E-2</v>
      </c>
      <c r="AC35" s="173">
        <f t="shared" si="12"/>
        <v>1.5389537293942213E-2</v>
      </c>
      <c r="AD35" s="173">
        <f t="shared" si="12"/>
        <v>1.620798099352324E-2</v>
      </c>
      <c r="AE35" s="173">
        <f t="shared" si="12"/>
        <v>1.8917576672962153E-2</v>
      </c>
      <c r="AF35" s="173">
        <f t="shared" si="12"/>
        <v>1.9775292817090073E-2</v>
      </c>
      <c r="AG35" s="173">
        <f t="shared" si="12"/>
        <v>1.8132324469853633E-2</v>
      </c>
      <c r="AH35" s="173">
        <f t="shared" si="12"/>
        <v>1.759125121372003E-2</v>
      </c>
      <c r="AI35" s="173">
        <f t="shared" si="12"/>
        <v>1.6123434427686656E-2</v>
      </c>
      <c r="AJ35" s="173">
        <f t="shared" si="12"/>
        <v>1.4837396969774413E-2</v>
      </c>
      <c r="AK35" s="173">
        <f t="shared" si="12"/>
        <v>1.4012227435556211E-2</v>
      </c>
      <c r="AL35" s="173">
        <f t="shared" si="12"/>
        <v>1.3529427877442169E-2</v>
      </c>
      <c r="AM35" s="173">
        <f t="shared" si="12"/>
        <v>1.3269457999300018E-2</v>
      </c>
      <c r="AN35" s="173">
        <f t="shared" si="12"/>
        <v>1.3175202609939781E-2</v>
      </c>
      <c r="AO35" s="173">
        <f t="shared" si="12"/>
        <v>1.2848417686676562E-2</v>
      </c>
      <c r="AP35" s="173">
        <f t="shared" si="12"/>
        <v>1.2242092836883878E-2</v>
      </c>
      <c r="AQ35" s="173">
        <f t="shared" si="12"/>
        <v>1.2503963626735169E-2</v>
      </c>
      <c r="AR35" s="173">
        <f t="shared" si="16"/>
        <v>1.3470615880572879E-2</v>
      </c>
      <c r="AS35" s="173">
        <f t="shared" si="16"/>
        <v>1.6136501564682954E-2</v>
      </c>
      <c r="AT35" s="173">
        <f t="shared" si="17"/>
        <v>1.8308892337491858E-2</v>
      </c>
      <c r="AU35" s="173">
        <f t="shared" si="17"/>
        <v>1.7079756023127429E-2</v>
      </c>
      <c r="AV35" s="173">
        <f t="shared" si="18"/>
        <v>1.766638138719474E-2</v>
      </c>
      <c r="AW35" s="173">
        <f t="shared" si="18"/>
        <v>2.1643253211842604E-2</v>
      </c>
      <c r="AX35" s="173">
        <f t="shared" si="19"/>
        <v>1.9364724910567191E-2</v>
      </c>
      <c r="AY35" s="173">
        <f t="shared" si="19"/>
        <v>2.0927238064769992E-2</v>
      </c>
      <c r="AZ35" s="325">
        <f t="shared" si="14"/>
        <v>1.8739556462687035E-2</v>
      </c>
      <c r="BA35" s="173">
        <f t="shared" si="14"/>
        <v>1.7531862085829721E-2</v>
      </c>
      <c r="BB35" s="173">
        <f t="shared" si="14"/>
        <v>1.7765708101758461E-2</v>
      </c>
      <c r="BC35" s="173">
        <f t="shared" si="14"/>
        <v>2.004686065881988E-2</v>
      </c>
      <c r="BD35" s="173">
        <f t="shared" si="15"/>
        <v>1.9425424196919051E-2</v>
      </c>
      <c r="BE35" s="173">
        <f t="shared" si="15"/>
        <v>1.8208195020090634E-2</v>
      </c>
    </row>
    <row r="36" spans="1:57" ht="14.25" customHeight="1">
      <c r="V36" s="621"/>
      <c r="W36" s="621"/>
      <c r="Y36" s="621"/>
      <c r="Z36" s="621"/>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B36" s="88"/>
      <c r="BC36" s="88"/>
      <c r="BD36" s="88"/>
    </row>
    <row r="37" spans="1:57" ht="18.75">
      <c r="V37" s="71" t="s">
        <v>233</v>
      </c>
      <c r="Y37" s="1010" t="s">
        <v>767</v>
      </c>
      <c r="Z37" s="1010"/>
      <c r="AY37" s="71"/>
      <c r="AZ37" s="71"/>
      <c r="BC37" s="71"/>
      <c r="BD37" s="71"/>
    </row>
    <row r="38" spans="1:57">
      <c r="V38" s="605" t="s">
        <v>215</v>
      </c>
      <c r="W38" s="606"/>
      <c r="Y38" s="605" t="s">
        <v>591</v>
      </c>
      <c r="Z38" s="606"/>
      <c r="AA38" s="90">
        <v>1990</v>
      </c>
      <c r="AB38" s="90">
        <v>1991</v>
      </c>
      <c r="AC38" s="90">
        <v>1992</v>
      </c>
      <c r="AD38" s="90">
        <v>1993</v>
      </c>
      <c r="AE38" s="90">
        <v>1994</v>
      </c>
      <c r="AF38" s="90">
        <v>1995</v>
      </c>
      <c r="AG38" s="90">
        <v>1996</v>
      </c>
      <c r="AH38" s="90">
        <v>1997</v>
      </c>
      <c r="AI38" s="90">
        <v>1998</v>
      </c>
      <c r="AJ38" s="90">
        <v>1999</v>
      </c>
      <c r="AK38" s="90">
        <v>2000</v>
      </c>
      <c r="AL38" s="90">
        <v>2001</v>
      </c>
      <c r="AM38" s="90">
        <v>2002</v>
      </c>
      <c r="AN38" s="90">
        <v>2003</v>
      </c>
      <c r="AO38" s="90">
        <v>2004</v>
      </c>
      <c r="AP38" s="90">
        <v>2005</v>
      </c>
      <c r="AQ38" s="90">
        <f t="shared" ref="AQ38:AW38" si="20">AP38+1</f>
        <v>2006</v>
      </c>
      <c r="AR38" s="90">
        <f t="shared" si="20"/>
        <v>2007</v>
      </c>
      <c r="AS38" s="90">
        <f t="shared" si="20"/>
        <v>2008</v>
      </c>
      <c r="AT38" s="90">
        <f t="shared" si="20"/>
        <v>2009</v>
      </c>
      <c r="AU38" s="90">
        <f t="shared" si="20"/>
        <v>2010</v>
      </c>
      <c r="AV38" s="90">
        <f t="shared" si="20"/>
        <v>2011</v>
      </c>
      <c r="AW38" s="90">
        <f t="shared" si="20"/>
        <v>2012</v>
      </c>
      <c r="AX38" s="90">
        <f t="shared" ref="AX38:BE38" si="21">AW38+1</f>
        <v>2013</v>
      </c>
      <c r="AY38" s="90">
        <f t="shared" si="21"/>
        <v>2014</v>
      </c>
      <c r="AZ38" s="90">
        <f t="shared" si="21"/>
        <v>2015</v>
      </c>
      <c r="BA38" s="90">
        <f t="shared" si="21"/>
        <v>2016</v>
      </c>
      <c r="BB38" s="90">
        <f t="shared" si="21"/>
        <v>2017</v>
      </c>
      <c r="BC38" s="90">
        <f t="shared" si="21"/>
        <v>2018</v>
      </c>
      <c r="BD38" s="90">
        <f t="shared" si="21"/>
        <v>2019</v>
      </c>
      <c r="BE38" s="90">
        <f t="shared" si="21"/>
        <v>2020</v>
      </c>
    </row>
    <row r="39" spans="1:57" s="168" customFormat="1" ht="15" customHeight="1">
      <c r="A39" s="320"/>
      <c r="B39" s="320"/>
      <c r="C39" s="320"/>
      <c r="D39" s="320"/>
      <c r="E39" s="320"/>
      <c r="F39" s="320"/>
      <c r="G39" s="320"/>
      <c r="H39" s="320"/>
      <c r="I39" s="320"/>
      <c r="J39" s="320"/>
      <c r="K39" s="320"/>
      <c r="L39" s="320"/>
      <c r="M39" s="320"/>
      <c r="N39" s="320"/>
      <c r="O39" s="320"/>
      <c r="P39" s="320"/>
      <c r="Q39" s="320"/>
      <c r="R39" s="320"/>
      <c r="S39" s="320"/>
      <c r="T39" s="320"/>
      <c r="U39" s="320"/>
      <c r="V39" s="609" t="s">
        <v>217</v>
      </c>
      <c r="W39" s="968"/>
      <c r="Y39" s="1011" t="s">
        <v>0</v>
      </c>
      <c r="Z39" s="1012"/>
      <c r="AA39" s="169">
        <f t="shared" ref="AA39:AQ39" si="22">SUM(AA40:AA47)</f>
        <v>1550.6186365750682</v>
      </c>
      <c r="AB39" s="169">
        <f t="shared" si="22"/>
        <v>1576.9126438774183</v>
      </c>
      <c r="AC39" s="169">
        <f t="shared" si="22"/>
        <v>1687.5155013884582</v>
      </c>
      <c r="AD39" s="169">
        <f t="shared" si="22"/>
        <v>1722.4698700807096</v>
      </c>
      <c r="AE39" s="169">
        <f t="shared" si="22"/>
        <v>1857.4963564709358</v>
      </c>
      <c r="AF39" s="169">
        <f t="shared" si="22"/>
        <v>1874.2907711263802</v>
      </c>
      <c r="AG39" s="169">
        <f t="shared" si="22"/>
        <v>1922.3576571442813</v>
      </c>
      <c r="AH39" s="169">
        <f t="shared" si="22"/>
        <v>1822.4743350244785</v>
      </c>
      <c r="AI39" s="169">
        <f t="shared" si="22"/>
        <v>1843.6126637577108</v>
      </c>
      <c r="AJ39" s="169">
        <f t="shared" si="22"/>
        <v>1936.2463430141854</v>
      </c>
      <c r="AK39" s="169">
        <f t="shared" si="22"/>
        <v>1979.7675817624863</v>
      </c>
      <c r="AL39" s="169">
        <f t="shared" si="22"/>
        <v>1942.7161916390312</v>
      </c>
      <c r="AM39" s="169">
        <f t="shared" si="22"/>
        <v>2038.6235330994191</v>
      </c>
      <c r="AN39" s="169">
        <f t="shared" si="22"/>
        <v>2068.0183568965613</v>
      </c>
      <c r="AO39" s="169">
        <f t="shared" si="22"/>
        <v>2034.9495589597784</v>
      </c>
      <c r="AP39" s="169">
        <f t="shared" si="22"/>
        <v>2060.4591116869383</v>
      </c>
      <c r="AQ39" s="169">
        <f t="shared" si="22"/>
        <v>1966.7804464317023</v>
      </c>
      <c r="AR39" s="169">
        <f t="shared" ref="AR39:AW39" si="23">SUM(AR40:AR47)</f>
        <v>2039.4043746500893</v>
      </c>
      <c r="AS39" s="169">
        <f t="shared" si="23"/>
        <v>2005.6814455492752</v>
      </c>
      <c r="AT39" s="169">
        <f t="shared" si="23"/>
        <v>1914.0272976005297</v>
      </c>
      <c r="AU39" s="169">
        <f t="shared" si="23"/>
        <v>2039.7844919897905</v>
      </c>
      <c r="AV39" s="169">
        <f t="shared" si="23"/>
        <v>2153.7404675948646</v>
      </c>
      <c r="AW39" s="169">
        <f t="shared" si="23"/>
        <v>2325.7054986694666</v>
      </c>
      <c r="AX39" s="169">
        <f t="shared" ref="AX39:BE39" si="24">SUM(AX40:AX47)</f>
        <v>2266.9052247707614</v>
      </c>
      <c r="AY39" s="169">
        <f t="shared" si="24"/>
        <v>2119.0191430749223</v>
      </c>
      <c r="AZ39" s="169">
        <f t="shared" si="24"/>
        <v>2062.6815750454498</v>
      </c>
      <c r="BA39" s="169">
        <f t="shared" si="24"/>
        <v>2026.2195170280406</v>
      </c>
      <c r="BB39" s="169">
        <f t="shared" si="24"/>
        <v>2057.3414674452997</v>
      </c>
      <c r="BC39" s="169">
        <f t="shared" si="24"/>
        <v>1911.5329512620067</v>
      </c>
      <c r="BD39" s="169">
        <f>SUM(BD40:BD47)</f>
        <v>1861.3313370414583</v>
      </c>
      <c r="BE39" s="169">
        <f t="shared" si="24"/>
        <v>1840.8401475303301</v>
      </c>
    </row>
    <row r="40" spans="1:57" s="168" customFormat="1" ht="15" customHeight="1">
      <c r="A40" s="320"/>
      <c r="B40" s="320"/>
      <c r="C40" s="320"/>
      <c r="D40" s="320"/>
      <c r="E40" s="320"/>
      <c r="F40" s="320"/>
      <c r="G40" s="320"/>
      <c r="H40" s="320"/>
      <c r="I40" s="320"/>
      <c r="J40" s="320"/>
      <c r="K40" s="320"/>
      <c r="L40" s="320"/>
      <c r="M40" s="320"/>
      <c r="N40" s="320"/>
      <c r="O40" s="320"/>
      <c r="P40" s="320"/>
      <c r="Q40" s="320"/>
      <c r="R40" s="320"/>
      <c r="S40" s="320"/>
      <c r="T40" s="320"/>
      <c r="U40" s="320"/>
      <c r="V40" s="610"/>
      <c r="W40" s="969" t="s">
        <v>227</v>
      </c>
      <c r="Y40" s="1013"/>
      <c r="Z40" s="1275" t="s">
        <v>536</v>
      </c>
      <c r="AA40" s="174">
        <v>228.17664948452932</v>
      </c>
      <c r="AB40" s="174">
        <v>215.9131672940054</v>
      </c>
      <c r="AC40" s="174">
        <v>226.34142805328554</v>
      </c>
      <c r="AD40" s="174">
        <v>242.02179543271629</v>
      </c>
      <c r="AE40" s="174">
        <v>252.85506474571196</v>
      </c>
      <c r="AF40" s="174">
        <v>269.56507001614659</v>
      </c>
      <c r="AG40" s="174">
        <v>265.32457549420246</v>
      </c>
      <c r="AH40" s="174">
        <v>233.70651329705413</v>
      </c>
      <c r="AI40" s="174">
        <v>249.72764259017424</v>
      </c>
      <c r="AJ40" s="174">
        <v>268.14880418910087</v>
      </c>
      <c r="AK40" s="174">
        <v>307.86412217662894</v>
      </c>
      <c r="AL40" s="174">
        <v>255.61320394760716</v>
      </c>
      <c r="AM40" s="174">
        <v>290.12447407838755</v>
      </c>
      <c r="AN40" s="174">
        <v>255.50863153815808</v>
      </c>
      <c r="AO40" s="174">
        <v>276.02972171203055</v>
      </c>
      <c r="AP40" s="174">
        <v>306.47931529922243</v>
      </c>
      <c r="AQ40" s="174">
        <v>255.99168513316491</v>
      </c>
      <c r="AR40" s="174">
        <v>277.15833864001962</v>
      </c>
      <c r="AS40" s="174">
        <v>260.77046207908944</v>
      </c>
      <c r="AT40" s="174">
        <v>260.45910932919429</v>
      </c>
      <c r="AU40" s="174">
        <v>330.34070478174988</v>
      </c>
      <c r="AV40" s="174">
        <v>308.83815402120132</v>
      </c>
      <c r="AW40" s="174">
        <v>317.01520737561293</v>
      </c>
      <c r="AX40" s="174">
        <v>301.92680135165176</v>
      </c>
      <c r="AY40" s="174">
        <v>283.85340046328241</v>
      </c>
      <c r="AZ40" s="174">
        <v>270.49671857635343</v>
      </c>
      <c r="BA40" s="174">
        <v>281.62112710662643</v>
      </c>
      <c r="BB40" s="174">
        <v>323.11901605163058</v>
      </c>
      <c r="BC40" s="174">
        <v>300.53633340929196</v>
      </c>
      <c r="BD40" s="174">
        <v>280.07904382124406</v>
      </c>
      <c r="BE40" s="174">
        <v>293.42700229411605</v>
      </c>
    </row>
    <row r="41" spans="1:57" s="168" customFormat="1" ht="15" customHeight="1">
      <c r="A41" s="320"/>
      <c r="B41" s="320"/>
      <c r="C41" s="320"/>
      <c r="D41" s="320"/>
      <c r="E41" s="320"/>
      <c r="F41" s="320"/>
      <c r="G41" s="320"/>
      <c r="H41" s="320"/>
      <c r="I41" s="320"/>
      <c r="J41" s="320"/>
      <c r="K41" s="320"/>
      <c r="L41" s="320"/>
      <c r="M41" s="320"/>
      <c r="N41" s="320"/>
      <c r="O41" s="320"/>
      <c r="P41" s="320"/>
      <c r="Q41" s="320"/>
      <c r="R41" s="320"/>
      <c r="S41" s="320"/>
      <c r="T41" s="320"/>
      <c r="U41" s="320"/>
      <c r="V41" s="610"/>
      <c r="W41" s="617" t="s">
        <v>228</v>
      </c>
      <c r="Y41" s="1013"/>
      <c r="Z41" s="1276" t="s">
        <v>546</v>
      </c>
      <c r="AA41" s="1242">
        <v>34.49481828682908</v>
      </c>
      <c r="AB41" s="1242">
        <v>26.573172733913815</v>
      </c>
      <c r="AC41" s="1242">
        <v>29.870307590884735</v>
      </c>
      <c r="AD41" s="1242">
        <v>17.458572527876971</v>
      </c>
      <c r="AE41" s="1242">
        <v>52.599472298066424</v>
      </c>
      <c r="AF41" s="1242">
        <v>40.084188789819827</v>
      </c>
      <c r="AG41" s="1242">
        <v>31.313938205923538</v>
      </c>
      <c r="AH41" s="1242">
        <v>32.546337775667389</v>
      </c>
      <c r="AI41" s="1242">
        <v>35.943868744861021</v>
      </c>
      <c r="AJ41" s="1242">
        <v>40.6712316925829</v>
      </c>
      <c r="AK41" s="1242">
        <v>39.16013573341538</v>
      </c>
      <c r="AL41" s="1242">
        <v>36.963974619219442</v>
      </c>
      <c r="AM41" s="1242">
        <v>40.811350104212345</v>
      </c>
      <c r="AN41" s="1242">
        <v>32.699904202994446</v>
      </c>
      <c r="AO41" s="1242">
        <v>46.77776793172584</v>
      </c>
      <c r="AP41" s="1242">
        <v>43.424382261875849</v>
      </c>
      <c r="AQ41" s="1242">
        <v>37.805456723493002</v>
      </c>
      <c r="AR41" s="1242">
        <v>47.061906848107775</v>
      </c>
      <c r="AS41" s="1242">
        <v>38.154464166277918</v>
      </c>
      <c r="AT41" s="1242">
        <v>29.391319345620378</v>
      </c>
      <c r="AU41" s="1242">
        <v>53.496656302562286</v>
      </c>
      <c r="AV41" s="1242">
        <v>48.542368636365936</v>
      </c>
      <c r="AW41" s="1242">
        <v>53.576853637438482</v>
      </c>
      <c r="AX41" s="1242">
        <v>58.103270847763511</v>
      </c>
      <c r="AY41" s="1242">
        <v>42.129087616598582</v>
      </c>
      <c r="AZ41" s="1242">
        <v>43.148745704597481</v>
      </c>
      <c r="BA41" s="1242">
        <v>45.558862914657581</v>
      </c>
      <c r="BB41" s="1242">
        <v>48.476797708666901</v>
      </c>
      <c r="BC41" s="174">
        <v>56.563948838731719</v>
      </c>
      <c r="BD41" s="174">
        <v>45.25672108878225</v>
      </c>
      <c r="BE41" s="174">
        <v>47.276255069235937</v>
      </c>
    </row>
    <row r="42" spans="1:57" s="168" customFormat="1" ht="15" customHeight="1">
      <c r="A42" s="320"/>
      <c r="B42" s="320"/>
      <c r="C42" s="320"/>
      <c r="D42" s="320"/>
      <c r="E42" s="320"/>
      <c r="F42" s="320"/>
      <c r="G42" s="320"/>
      <c r="H42" s="320"/>
      <c r="I42" s="320"/>
      <c r="J42" s="320"/>
      <c r="K42" s="320"/>
      <c r="L42" s="320"/>
      <c r="M42" s="320"/>
      <c r="N42" s="320"/>
      <c r="O42" s="320"/>
      <c r="P42" s="320"/>
      <c r="Q42" s="320"/>
      <c r="R42" s="320"/>
      <c r="S42" s="320"/>
      <c r="T42" s="320"/>
      <c r="U42" s="320"/>
      <c r="V42" s="610"/>
      <c r="W42" s="970" t="s">
        <v>229</v>
      </c>
      <c r="Y42" s="1013"/>
      <c r="Z42" s="1277" t="s">
        <v>592</v>
      </c>
      <c r="AA42" s="174">
        <v>283.72070133976968</v>
      </c>
      <c r="AB42" s="174">
        <v>271.71960584159274</v>
      </c>
      <c r="AC42" s="174">
        <v>289.19237529883372</v>
      </c>
      <c r="AD42" s="174">
        <v>308.51078820132096</v>
      </c>
      <c r="AE42" s="174">
        <v>280.58937527321689</v>
      </c>
      <c r="AF42" s="174">
        <v>293.20617824353025</v>
      </c>
      <c r="AG42" s="174">
        <v>306.97056717521713</v>
      </c>
      <c r="AH42" s="174">
        <v>307.63700623430833</v>
      </c>
      <c r="AI42" s="174">
        <v>279.18824322916635</v>
      </c>
      <c r="AJ42" s="174">
        <v>280.24062487877478</v>
      </c>
      <c r="AK42" s="174">
        <v>301.46063128067988</v>
      </c>
      <c r="AL42" s="174">
        <v>295.41090540980508</v>
      </c>
      <c r="AM42" s="174">
        <v>294.21536054494914</v>
      </c>
      <c r="AN42" s="174">
        <v>307.30712586524805</v>
      </c>
      <c r="AO42" s="174">
        <v>293.87743450786672</v>
      </c>
      <c r="AP42" s="174">
        <v>302.6993096209402</v>
      </c>
      <c r="AQ42" s="174">
        <v>303.35326801797225</v>
      </c>
      <c r="AR42" s="174">
        <v>302.34887348583902</v>
      </c>
      <c r="AS42" s="174">
        <v>286.72756975416036</v>
      </c>
      <c r="AT42" s="174">
        <v>281.17007380392306</v>
      </c>
      <c r="AU42" s="174">
        <v>287.37252969431961</v>
      </c>
      <c r="AV42" s="174">
        <v>302.96385099979358</v>
      </c>
      <c r="AW42" s="174">
        <v>316.26113798685566</v>
      </c>
      <c r="AX42" s="174">
        <v>303.70022910647822</v>
      </c>
      <c r="AY42" s="174">
        <v>288.12558206909677</v>
      </c>
      <c r="AZ42" s="174">
        <v>296.38811792743184</v>
      </c>
      <c r="BA42" s="174">
        <v>295.70585551009924</v>
      </c>
      <c r="BB42" s="174">
        <v>309.83324787220658</v>
      </c>
      <c r="BC42" s="174">
        <v>262.77431003098445</v>
      </c>
      <c r="BD42" s="174">
        <v>263.84998934720124</v>
      </c>
      <c r="BE42" s="174">
        <v>275.86912057758587</v>
      </c>
    </row>
    <row r="43" spans="1:57" s="168" customFormat="1" ht="15" customHeight="1">
      <c r="A43" s="320"/>
      <c r="B43" s="320"/>
      <c r="C43" s="320"/>
      <c r="D43" s="320"/>
      <c r="E43" s="320"/>
      <c r="F43" s="320"/>
      <c r="G43" s="320"/>
      <c r="H43" s="320"/>
      <c r="I43" s="320"/>
      <c r="J43" s="320"/>
      <c r="K43" s="320"/>
      <c r="L43" s="320"/>
      <c r="M43" s="320"/>
      <c r="N43" s="320"/>
      <c r="O43" s="320"/>
      <c r="P43" s="320"/>
      <c r="Q43" s="320"/>
      <c r="R43" s="320"/>
      <c r="S43" s="320"/>
      <c r="T43" s="320"/>
      <c r="U43" s="320"/>
      <c r="V43" s="610"/>
      <c r="W43" s="617" t="s">
        <v>230</v>
      </c>
      <c r="Y43" s="1013"/>
      <c r="Z43" s="1276" t="s">
        <v>547</v>
      </c>
      <c r="AA43" s="1242">
        <v>81.566720815169489</v>
      </c>
      <c r="AB43" s="1242">
        <v>76.319130416627686</v>
      </c>
      <c r="AC43" s="1242">
        <v>76.809747465616226</v>
      </c>
      <c r="AD43" s="1242">
        <v>77.252670804452208</v>
      </c>
      <c r="AE43" s="1242">
        <v>82.585732281548701</v>
      </c>
      <c r="AF43" s="1242">
        <v>81.060243525273307</v>
      </c>
      <c r="AG43" s="1242">
        <v>77.842473837129177</v>
      </c>
      <c r="AH43" s="1242">
        <v>78.257841689613883</v>
      </c>
      <c r="AI43" s="1242">
        <v>87.122520485236208</v>
      </c>
      <c r="AJ43" s="1242">
        <v>91.291770699929756</v>
      </c>
      <c r="AK43" s="1242">
        <v>90.794205075979022</v>
      </c>
      <c r="AL43" s="1242">
        <v>84.123217251581764</v>
      </c>
      <c r="AM43" s="1242">
        <v>85.225015595035259</v>
      </c>
      <c r="AN43" s="1242">
        <v>91.486609510315375</v>
      </c>
      <c r="AO43" s="1242">
        <v>88.572096125796946</v>
      </c>
      <c r="AP43" s="1242">
        <v>85.518395419897956</v>
      </c>
      <c r="AQ43" s="1242">
        <v>86.790939329554917</v>
      </c>
      <c r="AR43" s="1242">
        <v>89.286274289097562</v>
      </c>
      <c r="AS43" s="1242">
        <v>91.702237787261183</v>
      </c>
      <c r="AT43" s="1242">
        <v>89.635095272970446</v>
      </c>
      <c r="AU43" s="1242">
        <v>93.988890147937354</v>
      </c>
      <c r="AV43" s="174">
        <v>100.33228775657726</v>
      </c>
      <c r="AW43" s="174">
        <v>109.18118083431011</v>
      </c>
      <c r="AX43" s="174">
        <v>110.66537828582426</v>
      </c>
      <c r="AY43" s="174">
        <v>109.43562253041895</v>
      </c>
      <c r="AZ43" s="174">
        <v>110.77920033628708</v>
      </c>
      <c r="BA43" s="174">
        <v>110.70183201544044</v>
      </c>
      <c r="BB43" s="174">
        <v>114.88599137454788</v>
      </c>
      <c r="BC43" s="174">
        <v>98.164138078990291</v>
      </c>
      <c r="BD43" s="174">
        <v>102.73135268922167</v>
      </c>
      <c r="BE43" s="174">
        <v>106.79133544618563</v>
      </c>
    </row>
    <row r="44" spans="1:57" s="168" customFormat="1" ht="15" customHeight="1">
      <c r="A44" s="320"/>
      <c r="B44" s="320"/>
      <c r="C44" s="320"/>
      <c r="D44" s="320"/>
      <c r="E44" s="320"/>
      <c r="F44" s="320"/>
      <c r="G44" s="320"/>
      <c r="H44" s="320"/>
      <c r="I44" s="320"/>
      <c r="J44" s="320"/>
      <c r="K44" s="320"/>
      <c r="L44" s="320"/>
      <c r="M44" s="320"/>
      <c r="N44" s="320"/>
      <c r="O44" s="320"/>
      <c r="P44" s="320"/>
      <c r="Q44" s="320"/>
      <c r="R44" s="320"/>
      <c r="S44" s="320"/>
      <c r="T44" s="320"/>
      <c r="U44" s="320"/>
      <c r="V44" s="610"/>
      <c r="W44" s="1368" t="s">
        <v>234</v>
      </c>
      <c r="Y44" s="1013"/>
      <c r="Z44" s="1277" t="s">
        <v>872</v>
      </c>
      <c r="AA44" s="174">
        <v>413.48592225915218</v>
      </c>
      <c r="AB44" s="174">
        <v>473.84420483031772</v>
      </c>
      <c r="AC44" s="174">
        <v>487.19317471010379</v>
      </c>
      <c r="AD44" s="174">
        <v>465.43496960672672</v>
      </c>
      <c r="AE44" s="174">
        <v>516.79941997053595</v>
      </c>
      <c r="AF44" s="174">
        <v>513.30137869755129</v>
      </c>
      <c r="AG44" s="174">
        <v>520.19151470068459</v>
      </c>
      <c r="AH44" s="174">
        <v>500.92351747924624</v>
      </c>
      <c r="AI44" s="174">
        <v>488.95390543546546</v>
      </c>
      <c r="AJ44" s="174">
        <v>522.03117284725681</v>
      </c>
      <c r="AK44" s="174">
        <v>488.2154148370326</v>
      </c>
      <c r="AL44" s="174">
        <v>525.68294413648823</v>
      </c>
      <c r="AM44" s="174">
        <v>571.29799998722945</v>
      </c>
      <c r="AN44" s="174">
        <v>611.91217094037597</v>
      </c>
      <c r="AO44" s="174">
        <v>579.52373925556344</v>
      </c>
      <c r="AP44" s="174">
        <v>596.55668215940284</v>
      </c>
      <c r="AQ44" s="174">
        <v>582.2359368807995</v>
      </c>
      <c r="AR44" s="174">
        <v>632.99133011569313</v>
      </c>
      <c r="AS44" s="174">
        <v>632.90483846191557</v>
      </c>
      <c r="AT44" s="174">
        <v>601.50855281467898</v>
      </c>
      <c r="AU44" s="174">
        <v>628.06951574867855</v>
      </c>
      <c r="AV44" s="174">
        <v>751.6309225840954</v>
      </c>
      <c r="AW44" s="174">
        <v>861.31170419043963</v>
      </c>
      <c r="AX44" s="174">
        <v>854.87368453592853</v>
      </c>
      <c r="AY44" s="174">
        <v>796.94190741398984</v>
      </c>
      <c r="AZ44" s="174">
        <v>748.32970021403662</v>
      </c>
      <c r="BA44" s="174">
        <v>722.08348318500305</v>
      </c>
      <c r="BB44" s="174">
        <v>676.28714832977664</v>
      </c>
      <c r="BC44" s="174">
        <v>593.47607738275588</v>
      </c>
      <c r="BD44" s="174">
        <v>571.04589109666279</v>
      </c>
      <c r="BE44" s="174">
        <v>596.52821844436869</v>
      </c>
    </row>
    <row r="45" spans="1:57" s="168" customFormat="1" ht="15" customHeight="1">
      <c r="A45" s="320"/>
      <c r="B45" s="320"/>
      <c r="C45" s="320"/>
      <c r="D45" s="320"/>
      <c r="E45" s="320"/>
      <c r="F45" s="320"/>
      <c r="G45" s="320"/>
      <c r="H45" s="320"/>
      <c r="I45" s="320"/>
      <c r="J45" s="320"/>
      <c r="K45" s="320"/>
      <c r="L45" s="320"/>
      <c r="M45" s="320"/>
      <c r="N45" s="320"/>
      <c r="O45" s="320"/>
      <c r="P45" s="320"/>
      <c r="Q45" s="320"/>
      <c r="R45" s="320"/>
      <c r="S45" s="320"/>
      <c r="T45" s="320"/>
      <c r="U45" s="320"/>
      <c r="V45" s="610"/>
      <c r="W45" s="617" t="s">
        <v>231</v>
      </c>
      <c r="Y45" s="1013"/>
      <c r="Z45" s="1276" t="s">
        <v>544</v>
      </c>
      <c r="AA45" s="174">
        <v>400.47972074370023</v>
      </c>
      <c r="AB45" s="174">
        <v>397.70615652561798</v>
      </c>
      <c r="AC45" s="174">
        <v>457.68844409685136</v>
      </c>
      <c r="AD45" s="174">
        <v>489.43583273756116</v>
      </c>
      <c r="AE45" s="174">
        <v>538.95198840613079</v>
      </c>
      <c r="AF45" s="174">
        <v>539.99027992147467</v>
      </c>
      <c r="AG45" s="174">
        <v>582.70224406506202</v>
      </c>
      <c r="AH45" s="174">
        <v>532.08058037177295</v>
      </c>
      <c r="AI45" s="174">
        <v>567.08202804536609</v>
      </c>
      <c r="AJ45" s="174">
        <v>596.74553592815312</v>
      </c>
      <c r="AK45" s="174">
        <v>612.31076379648607</v>
      </c>
      <c r="AL45" s="174">
        <v>604.43847897492617</v>
      </c>
      <c r="AM45" s="174">
        <v>613.52926954879979</v>
      </c>
      <c r="AN45" s="174">
        <v>624.12561735226359</v>
      </c>
      <c r="AO45" s="174">
        <v>612.11233426634544</v>
      </c>
      <c r="AP45" s="174">
        <v>596.92125328505847</v>
      </c>
      <c r="AQ45" s="174">
        <v>581.43290792416383</v>
      </c>
      <c r="AR45" s="174">
        <v>570.75888061734292</v>
      </c>
      <c r="AS45" s="174">
        <v>572.94355404805162</v>
      </c>
      <c r="AT45" s="174">
        <v>541.67592091531378</v>
      </c>
      <c r="AU45" s="174">
        <v>538.78860321078071</v>
      </c>
      <c r="AV45" s="174">
        <v>523.59785359045952</v>
      </c>
      <c r="AW45" s="174">
        <v>536.4975228521705</v>
      </c>
      <c r="AX45" s="174">
        <v>517.38629506452082</v>
      </c>
      <c r="AY45" s="174">
        <v>486.19581323881721</v>
      </c>
      <c r="AZ45" s="174">
        <v>488.55211786926321</v>
      </c>
      <c r="BA45" s="174">
        <v>468.61625607700631</v>
      </c>
      <c r="BB45" s="174">
        <v>479.07209183549924</v>
      </c>
      <c r="BC45" s="174">
        <v>492.10956602004273</v>
      </c>
      <c r="BD45" s="174">
        <v>489.16323835182038</v>
      </c>
      <c r="BE45" s="174">
        <v>417.39277008269198</v>
      </c>
    </row>
    <row r="46" spans="1:57" s="168" customFormat="1" ht="15" customHeight="1">
      <c r="A46" s="320"/>
      <c r="B46" s="320"/>
      <c r="C46" s="320"/>
      <c r="D46" s="320"/>
      <c r="E46" s="320"/>
      <c r="F46" s="320"/>
      <c r="G46" s="320"/>
      <c r="H46" s="320"/>
      <c r="I46" s="320"/>
      <c r="J46" s="320"/>
      <c r="K46" s="320"/>
      <c r="L46" s="320"/>
      <c r="M46" s="320"/>
      <c r="N46" s="320"/>
      <c r="O46" s="320"/>
      <c r="P46" s="320"/>
      <c r="Q46" s="320"/>
      <c r="R46" s="320"/>
      <c r="S46" s="320"/>
      <c r="T46" s="320"/>
      <c r="U46" s="320"/>
      <c r="V46" s="610"/>
      <c r="W46" s="970" t="s">
        <v>1091</v>
      </c>
      <c r="Y46" s="1013"/>
      <c r="Z46" s="1278" t="s">
        <v>548</v>
      </c>
      <c r="AA46" s="1242">
        <v>91.506132510978091</v>
      </c>
      <c r="AB46" s="1242">
        <v>93.367545011259594</v>
      </c>
      <c r="AC46" s="1242">
        <v>94.44994143015964</v>
      </c>
      <c r="AD46" s="1242">
        <v>94.437481853870537</v>
      </c>
      <c r="AE46" s="1242">
        <v>97.975973752438534</v>
      </c>
      <c r="AF46" s="1242">
        <v>100.01878310919034</v>
      </c>
      <c r="AG46" s="1242">
        <v>103.15553087961469</v>
      </c>
      <c r="AH46" s="1242">
        <v>105.26293431884282</v>
      </c>
      <c r="AI46" s="1242">
        <v>105.8690873332914</v>
      </c>
      <c r="AJ46" s="1242">
        <v>108.38834715581143</v>
      </c>
      <c r="AK46" s="1242">
        <v>112.22135523706731</v>
      </c>
      <c r="AL46" s="174">
        <v>114.19962869828373</v>
      </c>
      <c r="AM46" s="174">
        <v>116.36863389195835</v>
      </c>
      <c r="AN46" s="174">
        <v>117.7317366340188</v>
      </c>
      <c r="AO46" s="1242">
        <v>111.91058325561579</v>
      </c>
      <c r="AP46" s="1242">
        <v>103.63544190866558</v>
      </c>
      <c r="AQ46" s="1242">
        <v>94.577701258597997</v>
      </c>
      <c r="AR46" s="1242">
        <v>92.326737697918034</v>
      </c>
      <c r="AS46" s="1242">
        <v>90.113637468157535</v>
      </c>
      <c r="AT46" s="1242">
        <v>75.143506396040081</v>
      </c>
      <c r="AU46" s="1242">
        <v>72.888570640817278</v>
      </c>
      <c r="AV46" s="1242">
        <v>79.786229496805674</v>
      </c>
      <c r="AW46" s="1242">
        <v>81.526058788761503</v>
      </c>
      <c r="AX46" s="1242">
        <v>76.351569502580801</v>
      </c>
      <c r="AY46" s="1242">
        <v>67.99251167178511</v>
      </c>
      <c r="AZ46" s="1242">
        <v>66.33323657737148</v>
      </c>
      <c r="BA46" s="1242">
        <v>66.408699091055681</v>
      </c>
      <c r="BB46" s="1242">
        <v>69.117046296695307</v>
      </c>
      <c r="BC46" s="174">
        <v>69.58834278251733</v>
      </c>
      <c r="BD46" s="174">
        <v>73.047949853477107</v>
      </c>
      <c r="BE46" s="174">
        <v>70.037069209101503</v>
      </c>
    </row>
    <row r="47" spans="1:57" s="168" customFormat="1" ht="15" customHeight="1">
      <c r="A47" s="320"/>
      <c r="B47" s="320"/>
      <c r="C47" s="320"/>
      <c r="D47" s="320"/>
      <c r="E47" s="320"/>
      <c r="F47" s="320"/>
      <c r="G47" s="320"/>
      <c r="H47" s="320"/>
      <c r="I47" s="320"/>
      <c r="J47" s="320"/>
      <c r="K47" s="320"/>
      <c r="L47" s="320"/>
      <c r="M47" s="320"/>
      <c r="N47" s="320"/>
      <c r="O47" s="320"/>
      <c r="P47" s="320"/>
      <c r="Q47" s="320"/>
      <c r="R47" s="320"/>
      <c r="S47" s="320"/>
      <c r="T47" s="320"/>
      <c r="U47" s="320"/>
      <c r="V47" s="614"/>
      <c r="W47" s="617" t="s">
        <v>225</v>
      </c>
      <c r="Y47" s="1017"/>
      <c r="Z47" s="1279" t="s">
        <v>545</v>
      </c>
      <c r="AA47" s="1242">
        <v>17.18797113494028</v>
      </c>
      <c r="AB47" s="1242">
        <v>21.469661224083158</v>
      </c>
      <c r="AC47" s="1242">
        <v>25.970082742723267</v>
      </c>
      <c r="AD47" s="1242">
        <v>27.917758916184585</v>
      </c>
      <c r="AE47" s="1242">
        <v>35.139329743286773</v>
      </c>
      <c r="AF47" s="1242">
        <v>37.064648823393718</v>
      </c>
      <c r="AG47" s="1242">
        <v>34.856812786447747</v>
      </c>
      <c r="AH47" s="1242">
        <v>32.059603857972967</v>
      </c>
      <c r="AI47" s="1242">
        <v>29.725367894150178</v>
      </c>
      <c r="AJ47" s="1242">
        <v>28.728855622575463</v>
      </c>
      <c r="AK47" s="1242">
        <v>27.740953625197086</v>
      </c>
      <c r="AL47" s="1242">
        <v>26.283838601119388</v>
      </c>
      <c r="AM47" s="1242">
        <v>27.05142934884735</v>
      </c>
      <c r="AN47" s="1242">
        <v>27.246560853186949</v>
      </c>
      <c r="AO47" s="1242">
        <v>26.14588190483348</v>
      </c>
      <c r="AP47" s="1242">
        <v>25.224331731874781</v>
      </c>
      <c r="AQ47" s="1242">
        <v>24.592551163955957</v>
      </c>
      <c r="AR47" s="1242">
        <v>27.472032956071288</v>
      </c>
      <c r="AS47" s="1242">
        <v>32.364681784361451</v>
      </c>
      <c r="AT47" s="1242">
        <v>35.04371972278858</v>
      </c>
      <c r="AU47" s="1242">
        <v>34.839021462944537</v>
      </c>
      <c r="AV47" s="1242">
        <v>38.048800509566014</v>
      </c>
      <c r="AW47" s="1242">
        <v>50.33583300387793</v>
      </c>
      <c r="AX47" s="1242">
        <v>43.897996076013278</v>
      </c>
      <c r="AY47" s="1242">
        <v>44.345218070933818</v>
      </c>
      <c r="AZ47" s="1242">
        <v>38.653737840108427</v>
      </c>
      <c r="BA47" s="1242">
        <v>35.523401128152123</v>
      </c>
      <c r="BB47" s="1242">
        <v>36.550127976276599</v>
      </c>
      <c r="BC47" s="174">
        <v>38.320234718692184</v>
      </c>
      <c r="BD47" s="174">
        <v>36.157150793048835</v>
      </c>
      <c r="BE47" s="174">
        <v>33.518376407044663</v>
      </c>
    </row>
    <row r="48" spans="1:57">
      <c r="AY48" s="71"/>
      <c r="AZ48" s="71"/>
      <c r="BC48" s="71"/>
      <c r="BD48" s="71"/>
    </row>
    <row r="49" spans="1:57">
      <c r="V49" s="71" t="s">
        <v>232</v>
      </c>
      <c r="Y49" s="1010" t="s">
        <v>627</v>
      </c>
      <c r="Z49" s="1010"/>
      <c r="AY49" s="71"/>
      <c r="AZ49" s="71"/>
      <c r="BC49" s="71"/>
      <c r="BD49" s="71"/>
    </row>
    <row r="50" spans="1:57">
      <c r="V50" s="605" t="s">
        <v>215</v>
      </c>
      <c r="W50" s="606"/>
      <c r="Y50" s="605" t="s">
        <v>543</v>
      </c>
      <c r="Z50" s="606"/>
      <c r="AA50" s="90">
        <v>1990</v>
      </c>
      <c r="AB50" s="90">
        <v>1991</v>
      </c>
      <c r="AC50" s="90">
        <v>1992</v>
      </c>
      <c r="AD50" s="90">
        <v>1993</v>
      </c>
      <c r="AE50" s="90">
        <v>1994</v>
      </c>
      <c r="AF50" s="90">
        <v>1995</v>
      </c>
      <c r="AG50" s="90">
        <v>1996</v>
      </c>
      <c r="AH50" s="90">
        <v>1997</v>
      </c>
      <c r="AI50" s="90">
        <v>1998</v>
      </c>
      <c r="AJ50" s="90">
        <v>1999</v>
      </c>
      <c r="AK50" s="90">
        <v>2000</v>
      </c>
      <c r="AL50" s="90">
        <v>2001</v>
      </c>
      <c r="AM50" s="90">
        <v>2002</v>
      </c>
      <c r="AN50" s="90">
        <v>2003</v>
      </c>
      <c r="AO50" s="90">
        <v>2004</v>
      </c>
      <c r="AP50" s="90">
        <v>2005</v>
      </c>
      <c r="AQ50" s="90">
        <f t="shared" ref="AQ50:AW50" si="25">AP50+1</f>
        <v>2006</v>
      </c>
      <c r="AR50" s="90">
        <f t="shared" si="25"/>
        <v>2007</v>
      </c>
      <c r="AS50" s="90">
        <f t="shared" si="25"/>
        <v>2008</v>
      </c>
      <c r="AT50" s="90">
        <f t="shared" si="25"/>
        <v>2009</v>
      </c>
      <c r="AU50" s="90">
        <f t="shared" si="25"/>
        <v>2010</v>
      </c>
      <c r="AV50" s="90">
        <f t="shared" si="25"/>
        <v>2011</v>
      </c>
      <c r="AW50" s="90">
        <f t="shared" si="25"/>
        <v>2012</v>
      </c>
      <c r="AX50" s="90">
        <f t="shared" ref="AX50:BE50" si="26">AW50+1</f>
        <v>2013</v>
      </c>
      <c r="AY50" s="90">
        <f t="shared" si="26"/>
        <v>2014</v>
      </c>
      <c r="AZ50" s="90">
        <f t="shared" si="26"/>
        <v>2015</v>
      </c>
      <c r="BA50" s="90">
        <f t="shared" si="26"/>
        <v>2016</v>
      </c>
      <c r="BB50" s="90">
        <f t="shared" si="26"/>
        <v>2017</v>
      </c>
      <c r="BC50" s="90">
        <f t="shared" si="26"/>
        <v>2018</v>
      </c>
      <c r="BD50" s="90">
        <f t="shared" si="26"/>
        <v>2019</v>
      </c>
      <c r="BE50" s="90">
        <f t="shared" si="26"/>
        <v>2020</v>
      </c>
    </row>
    <row r="51" spans="1:57" s="168" customFormat="1" ht="15" customHeight="1">
      <c r="A51" s="320"/>
      <c r="B51" s="320"/>
      <c r="C51" s="320"/>
      <c r="D51" s="320"/>
      <c r="E51" s="320"/>
      <c r="F51" s="320"/>
      <c r="G51" s="320"/>
      <c r="H51" s="320"/>
      <c r="I51" s="320"/>
      <c r="J51" s="320"/>
      <c r="K51" s="320"/>
      <c r="L51" s="320"/>
      <c r="M51" s="320"/>
      <c r="N51" s="320"/>
      <c r="O51" s="320"/>
      <c r="P51" s="320"/>
      <c r="Q51" s="320"/>
      <c r="R51" s="320"/>
      <c r="S51" s="320"/>
      <c r="T51" s="320"/>
      <c r="U51" s="320"/>
      <c r="V51" s="609" t="s">
        <v>217</v>
      </c>
      <c r="W51" s="968"/>
      <c r="Y51" s="1011" t="s">
        <v>0</v>
      </c>
      <c r="Z51" s="1012"/>
      <c r="AA51" s="1244">
        <f t="shared" ref="AA51:AQ51" si="27">SUM(AA52:AA59)</f>
        <v>1.0000000000000002</v>
      </c>
      <c r="AB51" s="1244">
        <f t="shared" si="27"/>
        <v>1</v>
      </c>
      <c r="AC51" s="1244">
        <f t="shared" si="27"/>
        <v>1.0000000000000002</v>
      </c>
      <c r="AD51" s="1244">
        <f t="shared" si="27"/>
        <v>0.99999999999999989</v>
      </c>
      <c r="AE51" s="1244">
        <f t="shared" si="27"/>
        <v>1.0000000000000002</v>
      </c>
      <c r="AF51" s="1244">
        <f t="shared" si="27"/>
        <v>0.99999999999999989</v>
      </c>
      <c r="AG51" s="1244">
        <f t="shared" si="27"/>
        <v>0.99999999999999989</v>
      </c>
      <c r="AH51" s="1244">
        <f t="shared" si="27"/>
        <v>1</v>
      </c>
      <c r="AI51" s="1244">
        <f t="shared" si="27"/>
        <v>1</v>
      </c>
      <c r="AJ51" s="1244">
        <f t="shared" si="27"/>
        <v>1</v>
      </c>
      <c r="AK51" s="1244">
        <f t="shared" si="27"/>
        <v>1</v>
      </c>
      <c r="AL51" s="1244">
        <f t="shared" si="27"/>
        <v>0.99999999999999989</v>
      </c>
      <c r="AM51" s="1244">
        <f t="shared" si="27"/>
        <v>1.0000000000000002</v>
      </c>
      <c r="AN51" s="1244">
        <f t="shared" si="27"/>
        <v>1.0000000000000002</v>
      </c>
      <c r="AO51" s="1244">
        <f t="shared" si="27"/>
        <v>1</v>
      </c>
      <c r="AP51" s="1244">
        <f t="shared" si="27"/>
        <v>1.0000000000000002</v>
      </c>
      <c r="AQ51" s="1244">
        <f t="shared" si="27"/>
        <v>1.0000000000000002</v>
      </c>
      <c r="AR51" s="1244">
        <f t="shared" ref="AR51:AW51" si="28">SUM(AR52:AR59)</f>
        <v>1</v>
      </c>
      <c r="AS51" s="1244">
        <f t="shared" si="28"/>
        <v>1.0000000000000002</v>
      </c>
      <c r="AT51" s="1244">
        <f t="shared" si="28"/>
        <v>1.0000000000000002</v>
      </c>
      <c r="AU51" s="1244">
        <f t="shared" si="28"/>
        <v>0.99999999999999978</v>
      </c>
      <c r="AV51" s="1244">
        <f t="shared" si="28"/>
        <v>1</v>
      </c>
      <c r="AW51" s="1244">
        <f t="shared" si="28"/>
        <v>1</v>
      </c>
      <c r="AX51" s="1244">
        <f t="shared" ref="AX51:BE51" si="29">SUM(AX52:AX59)</f>
        <v>0.99999999999999967</v>
      </c>
      <c r="AY51" s="1244">
        <f t="shared" si="29"/>
        <v>1</v>
      </c>
      <c r="AZ51" s="1244">
        <f t="shared" si="29"/>
        <v>1.0000000000000002</v>
      </c>
      <c r="BA51" s="1244">
        <f t="shared" si="29"/>
        <v>0.99999999999999989</v>
      </c>
      <c r="BB51" s="1244">
        <f t="shared" si="29"/>
        <v>1</v>
      </c>
      <c r="BC51" s="175">
        <f t="shared" si="29"/>
        <v>0.99999999999999989</v>
      </c>
      <c r="BD51" s="175">
        <f>SUM(BD52:BD59)</f>
        <v>0.99999999999999978</v>
      </c>
      <c r="BE51" s="175">
        <f t="shared" si="29"/>
        <v>1</v>
      </c>
    </row>
    <row r="52" spans="1:57" s="168" customFormat="1" ht="15" customHeight="1">
      <c r="A52" s="320"/>
      <c r="B52" s="320"/>
      <c r="C52" s="320"/>
      <c r="D52" s="320"/>
      <c r="E52" s="320"/>
      <c r="F52" s="320"/>
      <c r="G52" s="320"/>
      <c r="H52" s="320"/>
      <c r="I52" s="320"/>
      <c r="J52" s="320"/>
      <c r="K52" s="320"/>
      <c r="L52" s="320"/>
      <c r="M52" s="320"/>
      <c r="N52" s="320"/>
      <c r="O52" s="320"/>
      <c r="P52" s="320"/>
      <c r="Q52" s="320"/>
      <c r="R52" s="320"/>
      <c r="S52" s="320"/>
      <c r="T52" s="320"/>
      <c r="U52" s="320"/>
      <c r="V52" s="610"/>
      <c r="W52" s="969" t="s">
        <v>227</v>
      </c>
      <c r="Y52" s="1013"/>
      <c r="Z52" s="1018" t="s">
        <v>536</v>
      </c>
      <c r="AA52" s="173">
        <f t="shared" ref="AA52:AQ59" si="30">+AA40/AA$11</f>
        <v>0.14715201023800084</v>
      </c>
      <c r="AB52" s="173">
        <f t="shared" si="30"/>
        <v>0.13692145099623509</v>
      </c>
      <c r="AC52" s="173">
        <f t="shared" si="30"/>
        <v>0.13412702156931644</v>
      </c>
      <c r="AD52" s="173">
        <f t="shared" si="30"/>
        <v>0.14050857993897792</v>
      </c>
      <c r="AE52" s="173">
        <f t="shared" si="30"/>
        <v>0.13612681600415749</v>
      </c>
      <c r="AF52" s="173">
        <f t="shared" si="30"/>
        <v>0.14382243895601526</v>
      </c>
      <c r="AG52" s="173">
        <f t="shared" si="30"/>
        <v>0.13802040141081234</v>
      </c>
      <c r="AH52" s="173">
        <f t="shared" si="30"/>
        <v>0.1282358323547613</v>
      </c>
      <c r="AI52" s="173">
        <f t="shared" si="30"/>
        <v>0.13545559080787137</v>
      </c>
      <c r="AJ52" s="173">
        <f t="shared" si="30"/>
        <v>0.1384889919387372</v>
      </c>
      <c r="AK52" s="173">
        <f t="shared" si="30"/>
        <v>0.15550518404920702</v>
      </c>
      <c r="AL52" s="173">
        <f t="shared" si="30"/>
        <v>0.13157516524940854</v>
      </c>
      <c r="AM52" s="173">
        <f t="shared" si="30"/>
        <v>0.14231390414555703</v>
      </c>
      <c r="AN52" s="173">
        <f t="shared" si="30"/>
        <v>0.12355240014483984</v>
      </c>
      <c r="AO52" s="173">
        <f t="shared" si="30"/>
        <v>0.13564450307708409</v>
      </c>
      <c r="AP52" s="173">
        <f t="shared" si="30"/>
        <v>0.14874321628654008</v>
      </c>
      <c r="AQ52" s="173">
        <f t="shared" si="30"/>
        <v>0.13015773346618659</v>
      </c>
      <c r="AR52" s="173">
        <f t="shared" ref="AR52:AW52" si="31">+AR40/AR$11</f>
        <v>0.13590161033540643</v>
      </c>
      <c r="AS52" s="173">
        <f t="shared" si="31"/>
        <v>0.13001589193426225</v>
      </c>
      <c r="AT52" s="173">
        <f t="shared" si="31"/>
        <v>0.13607909858741934</v>
      </c>
      <c r="AU52" s="173">
        <f t="shared" si="31"/>
        <v>0.16194882649563908</v>
      </c>
      <c r="AV52" s="173">
        <f t="shared" si="31"/>
        <v>0.14339617919056355</v>
      </c>
      <c r="AW52" s="173">
        <f t="shared" si="31"/>
        <v>0.13630926510556773</v>
      </c>
      <c r="AX52" s="173">
        <f t="shared" ref="AX52:AY59" si="32">+AX40/AX$11</f>
        <v>0.13318898295899589</v>
      </c>
      <c r="AY52" s="173">
        <f t="shared" si="32"/>
        <v>0.13395509020809546</v>
      </c>
      <c r="AZ52" s="325">
        <f t="shared" ref="AZ52:BC59" si="33">+AZ40/AZ$11</f>
        <v>0.13113837920930344</v>
      </c>
      <c r="BA52" s="173">
        <f t="shared" si="33"/>
        <v>0.13898845842709801</v>
      </c>
      <c r="BB52" s="173">
        <f t="shared" si="33"/>
        <v>0.15705658062337269</v>
      </c>
      <c r="BC52" s="173">
        <f t="shared" si="33"/>
        <v>0.15722267994955352</v>
      </c>
      <c r="BD52" s="173">
        <f t="shared" ref="BD52:BE59" si="34">+BD40/BD$11</f>
        <v>0.15047242704591379</v>
      </c>
      <c r="BE52" s="173">
        <f t="shared" si="34"/>
        <v>0.15939841527672977</v>
      </c>
    </row>
    <row r="53" spans="1:57" s="168" customFormat="1" ht="15" customHeight="1">
      <c r="A53" s="320"/>
      <c r="B53" s="320"/>
      <c r="C53" s="320"/>
      <c r="D53" s="320"/>
      <c r="E53" s="320"/>
      <c r="F53" s="320"/>
      <c r="G53" s="320"/>
      <c r="H53" s="320"/>
      <c r="I53" s="320"/>
      <c r="J53" s="320"/>
      <c r="K53" s="320"/>
      <c r="L53" s="320"/>
      <c r="M53" s="320"/>
      <c r="N53" s="320"/>
      <c r="O53" s="320"/>
      <c r="P53" s="320"/>
      <c r="Q53" s="320"/>
      <c r="R53" s="320"/>
      <c r="S53" s="320"/>
      <c r="T53" s="320"/>
      <c r="U53" s="320"/>
      <c r="V53" s="610"/>
      <c r="W53" s="617" t="s">
        <v>228</v>
      </c>
      <c r="Y53" s="1013"/>
      <c r="Z53" s="1019" t="s">
        <v>546</v>
      </c>
      <c r="AA53" s="173">
        <f t="shared" si="30"/>
        <v>2.2245842706379162E-2</v>
      </c>
      <c r="AB53" s="173">
        <f t="shared" si="30"/>
        <v>1.6851391760404635E-2</v>
      </c>
      <c r="AC53" s="173">
        <f t="shared" si="30"/>
        <v>1.7700760417494223E-2</v>
      </c>
      <c r="AD53" s="173">
        <f t="shared" si="30"/>
        <v>1.0135778181744865E-2</v>
      </c>
      <c r="AE53" s="173">
        <f t="shared" si="30"/>
        <v>2.8317402677440706E-2</v>
      </c>
      <c r="AF53" s="173">
        <f t="shared" si="30"/>
        <v>2.1386323513576656E-2</v>
      </c>
      <c r="AG53" s="173">
        <f t="shared" si="30"/>
        <v>1.6289340378231858E-2</v>
      </c>
      <c r="AH53" s="173">
        <f t="shared" si="30"/>
        <v>1.7858324339711615E-2</v>
      </c>
      <c r="AI53" s="173">
        <f t="shared" si="30"/>
        <v>1.9496431897793036E-2</v>
      </c>
      <c r="AJ53" s="173">
        <f t="shared" si="30"/>
        <v>2.1005194839655243E-2</v>
      </c>
      <c r="AK53" s="173">
        <f t="shared" si="30"/>
        <v>1.9780168184465929E-2</v>
      </c>
      <c r="AL53" s="173">
        <f t="shared" si="30"/>
        <v>1.9026955547240109E-2</v>
      </c>
      <c r="AM53" s="173">
        <f t="shared" si="30"/>
        <v>2.0019071418333357E-2</v>
      </c>
      <c r="AN53" s="173">
        <f t="shared" si="30"/>
        <v>1.5812192427569465E-2</v>
      </c>
      <c r="AO53" s="173">
        <f t="shared" si="30"/>
        <v>2.2987187925993417E-2</v>
      </c>
      <c r="AP53" s="173">
        <f t="shared" si="30"/>
        <v>2.1075100212167502E-2</v>
      </c>
      <c r="AQ53" s="173">
        <f t="shared" si="30"/>
        <v>1.9222001516276427E-2</v>
      </c>
      <c r="AR53" s="173">
        <f t="shared" ref="AR53:AS59" si="35">+AR41/AR$11</f>
        <v>2.3076299841801814E-2</v>
      </c>
      <c r="AS53" s="173">
        <f t="shared" si="35"/>
        <v>1.9023192467051492E-2</v>
      </c>
      <c r="AT53" s="173">
        <f t="shared" ref="AT53:AU59" si="36">+AT41/AT$11</f>
        <v>1.5355747215552277E-2</v>
      </c>
      <c r="AU53" s="173">
        <f t="shared" si="36"/>
        <v>2.6226621740013722E-2</v>
      </c>
      <c r="AV53" s="173">
        <f t="shared" ref="AV53:AW59" si="37">+AV41/AV$11</f>
        <v>2.2538634235059158E-2</v>
      </c>
      <c r="AW53" s="173">
        <f t="shared" si="37"/>
        <v>2.3036817717501094E-2</v>
      </c>
      <c r="AX53" s="173">
        <f t="shared" si="32"/>
        <v>2.5631098385967652E-2</v>
      </c>
      <c r="AY53" s="173">
        <f t="shared" si="32"/>
        <v>1.9881409639114812E-2</v>
      </c>
      <c r="AZ53" s="325">
        <f t="shared" si="33"/>
        <v>2.0918762365755236E-2</v>
      </c>
      <c r="BA53" s="173">
        <f t="shared" si="33"/>
        <v>2.2484662955710288E-2</v>
      </c>
      <c r="BB53" s="173">
        <f t="shared" si="33"/>
        <v>2.3562835083892456E-2</v>
      </c>
      <c r="BC53" s="173">
        <f t="shared" si="33"/>
        <v>2.9590883485104365E-2</v>
      </c>
      <c r="BD53" s="173">
        <f t="shared" si="34"/>
        <v>2.431416706319291E-2</v>
      </c>
      <c r="BE53" s="173">
        <f t="shared" si="34"/>
        <v>2.5681890484984114E-2</v>
      </c>
    </row>
    <row r="54" spans="1:57" s="168" customFormat="1" ht="15" customHeight="1">
      <c r="A54" s="320"/>
      <c r="B54" s="320"/>
      <c r="C54" s="320"/>
      <c r="D54" s="320"/>
      <c r="E54" s="320"/>
      <c r="F54" s="320"/>
      <c r="G54" s="320"/>
      <c r="H54" s="320"/>
      <c r="I54" s="320"/>
      <c r="J54" s="320"/>
      <c r="K54" s="320"/>
      <c r="L54" s="320"/>
      <c r="M54" s="320"/>
      <c r="N54" s="320"/>
      <c r="O54" s="320"/>
      <c r="P54" s="320"/>
      <c r="Q54" s="320"/>
      <c r="R54" s="320"/>
      <c r="S54" s="320"/>
      <c r="T54" s="320"/>
      <c r="U54" s="320"/>
      <c r="V54" s="610"/>
      <c r="W54" s="970" t="s">
        <v>229</v>
      </c>
      <c r="Y54" s="1013"/>
      <c r="Z54" s="1020" t="s">
        <v>592</v>
      </c>
      <c r="AA54" s="173">
        <f t="shared" si="30"/>
        <v>0.18297258568131125</v>
      </c>
      <c r="AB54" s="173">
        <f t="shared" si="30"/>
        <v>0.17231113397218406</v>
      </c>
      <c r="AC54" s="173">
        <f t="shared" si="30"/>
        <v>0.17137168521467883</v>
      </c>
      <c r="AD54" s="173">
        <f t="shared" si="30"/>
        <v>0.17910954122342071</v>
      </c>
      <c r="AE54" s="173">
        <f t="shared" si="30"/>
        <v>0.15105783346262369</v>
      </c>
      <c r="AF54" s="173">
        <f t="shared" si="30"/>
        <v>0.15643580108294727</v>
      </c>
      <c r="AG54" s="173">
        <f t="shared" si="30"/>
        <v>0.15968441982395248</v>
      </c>
      <c r="AH54" s="173">
        <f t="shared" si="30"/>
        <v>0.16880183184043374</v>
      </c>
      <c r="AI54" s="173">
        <f t="shared" si="30"/>
        <v>0.15143541195910201</v>
      </c>
      <c r="AJ54" s="173">
        <f t="shared" si="30"/>
        <v>0.14473397245647979</v>
      </c>
      <c r="AK54" s="173">
        <f t="shared" si="30"/>
        <v>0.15227071806696865</v>
      </c>
      <c r="AL54" s="173">
        <f t="shared" si="30"/>
        <v>0.15206076249386319</v>
      </c>
      <c r="AM54" s="173">
        <f t="shared" si="30"/>
        <v>0.14432059464046268</v>
      </c>
      <c r="AN54" s="173">
        <f t="shared" si="30"/>
        <v>0.14859980562571917</v>
      </c>
      <c r="AO54" s="173">
        <f t="shared" si="30"/>
        <v>0.14441509530982696</v>
      </c>
      <c r="AP54" s="173">
        <f t="shared" si="30"/>
        <v>0.14690867093844653</v>
      </c>
      <c r="AQ54" s="173">
        <f t="shared" si="30"/>
        <v>0.15423850108350487</v>
      </c>
      <c r="AR54" s="173">
        <f t="shared" si="35"/>
        <v>0.14825351815660126</v>
      </c>
      <c r="AS54" s="173">
        <f t="shared" si="35"/>
        <v>0.14295768173476683</v>
      </c>
      <c r="AT54" s="173">
        <f t="shared" si="36"/>
        <v>0.14689971985060224</v>
      </c>
      <c r="AU54" s="173">
        <f t="shared" si="36"/>
        <v>0.14088377023299672</v>
      </c>
      <c r="AV54" s="173">
        <f t="shared" si="37"/>
        <v>0.1406686903822357</v>
      </c>
      <c r="AW54" s="173">
        <f t="shared" si="37"/>
        <v>0.13598503257088582</v>
      </c>
      <c r="AX54" s="173">
        <f t="shared" si="32"/>
        <v>0.1339712952213031</v>
      </c>
      <c r="AY54" s="173">
        <f t="shared" si="32"/>
        <v>0.13597120300244001</v>
      </c>
      <c r="AZ54" s="325">
        <f t="shared" si="33"/>
        <v>0.14369067989609652</v>
      </c>
      <c r="BA54" s="173">
        <f t="shared" si="33"/>
        <v>0.14593969361415787</v>
      </c>
      <c r="BB54" s="173">
        <f t="shared" si="33"/>
        <v>0.15059884456465145</v>
      </c>
      <c r="BC54" s="173">
        <f t="shared" si="33"/>
        <v>0.13746784216170541</v>
      </c>
      <c r="BD54" s="173">
        <f t="shared" si="34"/>
        <v>0.14175336980388697</v>
      </c>
      <c r="BE54" s="173">
        <f t="shared" si="34"/>
        <v>0.14986044331317508</v>
      </c>
    </row>
    <row r="55" spans="1:57" s="168" customFormat="1" ht="15" customHeight="1">
      <c r="A55" s="320"/>
      <c r="B55" s="320"/>
      <c r="C55" s="320"/>
      <c r="D55" s="320"/>
      <c r="E55" s="320"/>
      <c r="F55" s="320"/>
      <c r="G55" s="320"/>
      <c r="H55" s="320"/>
      <c r="I55" s="320"/>
      <c r="J55" s="320"/>
      <c r="K55" s="320"/>
      <c r="L55" s="320"/>
      <c r="M55" s="320"/>
      <c r="N55" s="320"/>
      <c r="O55" s="320"/>
      <c r="P55" s="320"/>
      <c r="Q55" s="320"/>
      <c r="R55" s="320"/>
      <c r="S55" s="320"/>
      <c r="T55" s="320"/>
      <c r="U55" s="320"/>
      <c r="V55" s="610"/>
      <c r="W55" s="617" t="s">
        <v>230</v>
      </c>
      <c r="Y55" s="1013"/>
      <c r="Z55" s="1019" t="s">
        <v>547</v>
      </c>
      <c r="AA55" s="173">
        <f t="shared" si="30"/>
        <v>5.260269604093637E-2</v>
      </c>
      <c r="AB55" s="173">
        <f t="shared" si="30"/>
        <v>4.8397817541096705E-2</v>
      </c>
      <c r="AC55" s="173">
        <f t="shared" si="30"/>
        <v>4.55164692723821E-2</v>
      </c>
      <c r="AD55" s="173">
        <f t="shared" si="30"/>
        <v>4.4849940278393598E-2</v>
      </c>
      <c r="AE55" s="173">
        <f t="shared" si="30"/>
        <v>4.4460777537380286E-2</v>
      </c>
      <c r="AF55" s="173">
        <f t="shared" si="30"/>
        <v>4.3248488854565011E-2</v>
      </c>
      <c r="AG55" s="173">
        <f t="shared" si="30"/>
        <v>4.049323160434487E-2</v>
      </c>
      <c r="AH55" s="173">
        <f t="shared" si="30"/>
        <v>4.2940435530776762E-2</v>
      </c>
      <c r="AI55" s="173">
        <f t="shared" si="30"/>
        <v>4.7256412476393103E-2</v>
      </c>
      <c r="AJ55" s="173">
        <f t="shared" si="30"/>
        <v>4.7148840863820263E-2</v>
      </c>
      <c r="AK55" s="173">
        <f t="shared" si="30"/>
        <v>4.5861042433652521E-2</v>
      </c>
      <c r="AL55" s="173">
        <f t="shared" si="30"/>
        <v>4.330185624314413E-2</v>
      </c>
      <c r="AM55" s="173">
        <f t="shared" si="30"/>
        <v>4.1805175998073318E-2</v>
      </c>
      <c r="AN55" s="173">
        <f t="shared" si="30"/>
        <v>4.4238780185494937E-2</v>
      </c>
      <c r="AO55" s="173">
        <f t="shared" si="30"/>
        <v>4.3525450415131207E-2</v>
      </c>
      <c r="AP55" s="173">
        <f t="shared" si="30"/>
        <v>4.150453407924333E-2</v>
      </c>
      <c r="AQ55" s="173">
        <f t="shared" si="30"/>
        <v>4.4128433088206832E-2</v>
      </c>
      <c r="AR55" s="173">
        <f t="shared" si="35"/>
        <v>4.3780564266180343E-2</v>
      </c>
      <c r="AS55" s="173">
        <f t="shared" si="35"/>
        <v>4.5721237532886309E-2</v>
      </c>
      <c r="AT55" s="173">
        <f t="shared" si="36"/>
        <v>4.6830625344444751E-2</v>
      </c>
      <c r="AU55" s="173">
        <f t="shared" si="36"/>
        <v>4.6077853085475753E-2</v>
      </c>
      <c r="AV55" s="173">
        <f t="shared" si="37"/>
        <v>4.6585133755053049E-2</v>
      </c>
      <c r="AW55" s="173">
        <f t="shared" si="37"/>
        <v>4.6945402544205421E-2</v>
      </c>
      <c r="AX55" s="173">
        <f t="shared" si="32"/>
        <v>4.8817823116983274E-2</v>
      </c>
      <c r="AY55" s="173">
        <f t="shared" si="32"/>
        <v>5.1644470928005018E-2</v>
      </c>
      <c r="AZ55" s="325">
        <f t="shared" si="33"/>
        <v>5.3706399318492075E-2</v>
      </c>
      <c r="BA55" s="173">
        <f t="shared" si="33"/>
        <v>5.4634668694639982E-2</v>
      </c>
      <c r="BB55" s="173">
        <f t="shared" si="33"/>
        <v>5.5841965562093768E-2</v>
      </c>
      <c r="BC55" s="173">
        <f t="shared" si="33"/>
        <v>5.1353620670876572E-2</v>
      </c>
      <c r="BD55" s="173">
        <f t="shared" si="34"/>
        <v>5.5192404836696449E-2</v>
      </c>
      <c r="BE55" s="173">
        <f t="shared" si="34"/>
        <v>5.8012280745537201E-2</v>
      </c>
    </row>
    <row r="56" spans="1:57" s="168" customFormat="1" ht="15" customHeight="1">
      <c r="A56" s="320"/>
      <c r="B56" s="320"/>
      <c r="C56" s="320"/>
      <c r="D56" s="320"/>
      <c r="E56" s="320"/>
      <c r="F56" s="320"/>
      <c r="G56" s="320"/>
      <c r="H56" s="320"/>
      <c r="I56" s="320"/>
      <c r="J56" s="320"/>
      <c r="K56" s="320"/>
      <c r="L56" s="320"/>
      <c r="M56" s="320"/>
      <c r="N56" s="320"/>
      <c r="O56" s="320"/>
      <c r="P56" s="320"/>
      <c r="Q56" s="320"/>
      <c r="R56" s="320"/>
      <c r="S56" s="320"/>
      <c r="T56" s="320"/>
      <c r="U56" s="320"/>
      <c r="V56" s="610"/>
      <c r="W56" s="1369" t="s">
        <v>865</v>
      </c>
      <c r="Y56" s="1013"/>
      <c r="Z56" s="1020" t="s">
        <v>872</v>
      </c>
      <c r="AA56" s="173">
        <f t="shared" si="30"/>
        <v>0.26665868222275463</v>
      </c>
      <c r="AB56" s="173">
        <f t="shared" si="30"/>
        <v>0.3004885569724382</v>
      </c>
      <c r="AC56" s="173">
        <f t="shared" si="30"/>
        <v>0.28870441445382272</v>
      </c>
      <c r="AD56" s="173">
        <f t="shared" si="30"/>
        <v>0.27021370747397622</v>
      </c>
      <c r="AE56" s="173">
        <f t="shared" si="30"/>
        <v>0.27822365205195082</v>
      </c>
      <c r="AF56" s="173">
        <f t="shared" si="30"/>
        <v>0.27386432596532284</v>
      </c>
      <c r="AG56" s="173">
        <f t="shared" si="30"/>
        <v>0.2706007972904711</v>
      </c>
      <c r="AH56" s="173">
        <f t="shared" si="30"/>
        <v>0.27485902426851899</v>
      </c>
      <c r="AI56" s="173">
        <f t="shared" si="30"/>
        <v>0.26521509373821711</v>
      </c>
      <c r="AJ56" s="173">
        <f t="shared" si="30"/>
        <v>0.26960989480016406</v>
      </c>
      <c r="AK56" s="173">
        <f t="shared" si="30"/>
        <v>0.24660238875231974</v>
      </c>
      <c r="AL56" s="173">
        <f t="shared" si="30"/>
        <v>0.2705917346027677</v>
      </c>
      <c r="AM56" s="173">
        <f t="shared" si="30"/>
        <v>0.28023712603702616</v>
      </c>
      <c r="AN56" s="173">
        <f t="shared" si="30"/>
        <v>0.29589300738058338</v>
      </c>
      <c r="AO56" s="173">
        <f t="shared" si="30"/>
        <v>0.28478530915125155</v>
      </c>
      <c r="AP56" s="173">
        <f t="shared" si="30"/>
        <v>0.28952609579861566</v>
      </c>
      <c r="AQ56" s="173">
        <f t="shared" si="30"/>
        <v>0.29603504444898299</v>
      </c>
      <c r="AR56" s="173">
        <f t="shared" si="35"/>
        <v>0.3103804904921314</v>
      </c>
      <c r="AS56" s="173">
        <f t="shared" si="35"/>
        <v>0.31555601208076617</v>
      </c>
      <c r="AT56" s="173">
        <f t="shared" si="36"/>
        <v>0.31426330939414737</v>
      </c>
      <c r="AU56" s="173">
        <f t="shared" si="36"/>
        <v>0.30790974155117862</v>
      </c>
      <c r="AV56" s="173">
        <f t="shared" si="37"/>
        <v>0.34898862416020826</v>
      </c>
      <c r="AW56" s="173">
        <f t="shared" si="37"/>
        <v>0.37034426959182709</v>
      </c>
      <c r="AX56" s="173">
        <f t="shared" si="32"/>
        <v>0.37711046549040295</v>
      </c>
      <c r="AY56" s="173">
        <f t="shared" si="32"/>
        <v>0.37608999900658857</v>
      </c>
      <c r="AZ56" s="325">
        <f t="shared" si="33"/>
        <v>0.36279458219213884</v>
      </c>
      <c r="BA56" s="173">
        <f t="shared" si="33"/>
        <v>0.35636981931953732</v>
      </c>
      <c r="BB56" s="173">
        <f t="shared" si="33"/>
        <v>0.3287189603821844</v>
      </c>
      <c r="BC56" s="173">
        <f t="shared" si="33"/>
        <v>0.31047127751103587</v>
      </c>
      <c r="BD56" s="173">
        <f t="shared" si="34"/>
        <v>0.30679432497189163</v>
      </c>
      <c r="BE56" s="173">
        <f t="shared" si="34"/>
        <v>0.32405215588364394</v>
      </c>
    </row>
    <row r="57" spans="1:57" s="168" customFormat="1" ht="15" customHeight="1">
      <c r="A57" s="320"/>
      <c r="B57" s="320"/>
      <c r="C57" s="320"/>
      <c r="D57" s="320"/>
      <c r="E57" s="320"/>
      <c r="F57" s="320"/>
      <c r="G57" s="320"/>
      <c r="H57" s="320"/>
      <c r="I57" s="320"/>
      <c r="J57" s="320"/>
      <c r="K57" s="320"/>
      <c r="L57" s="320"/>
      <c r="M57" s="320"/>
      <c r="N57" s="320"/>
      <c r="O57" s="320"/>
      <c r="P57" s="320"/>
      <c r="Q57" s="320"/>
      <c r="R57" s="320"/>
      <c r="S57" s="320"/>
      <c r="T57" s="320"/>
      <c r="U57" s="320"/>
      <c r="V57" s="610"/>
      <c r="W57" s="617" t="s">
        <v>231</v>
      </c>
      <c r="Y57" s="1013"/>
      <c r="Z57" s="1019" t="s">
        <v>540</v>
      </c>
      <c r="AA57" s="173">
        <f t="shared" si="30"/>
        <v>0.2582709321927541</v>
      </c>
      <c r="AB57" s="173">
        <f t="shared" si="30"/>
        <v>0.25220557274987127</v>
      </c>
      <c r="AC57" s="173">
        <f t="shared" si="30"/>
        <v>0.27122029025527372</v>
      </c>
      <c r="AD57" s="173">
        <f t="shared" si="30"/>
        <v>0.284147688873436</v>
      </c>
      <c r="AE57" s="173">
        <f t="shared" si="30"/>
        <v>0.29014968806188546</v>
      </c>
      <c r="AF57" s="173">
        <f t="shared" si="30"/>
        <v>0.28810379277328474</v>
      </c>
      <c r="AG57" s="173">
        <f t="shared" si="30"/>
        <v>0.30311853878985417</v>
      </c>
      <c r="AH57" s="173">
        <f t="shared" si="30"/>
        <v>0.2919550471280718</v>
      </c>
      <c r="AI57" s="173">
        <f t="shared" si="30"/>
        <v>0.30759282532238696</v>
      </c>
      <c r="AJ57" s="173">
        <f t="shared" si="30"/>
        <v>0.30819711452582521</v>
      </c>
      <c r="AK57" s="173">
        <f t="shared" si="30"/>
        <v>0.30928416519042956</v>
      </c>
      <c r="AL57" s="173">
        <f t="shared" si="30"/>
        <v>0.31113061268356107</v>
      </c>
      <c r="AM57" s="173">
        <f t="shared" si="30"/>
        <v>0.30095270636654586</v>
      </c>
      <c r="AN57" s="173">
        <f t="shared" si="30"/>
        <v>0.30179887681890699</v>
      </c>
      <c r="AO57" s="173">
        <f t="shared" si="30"/>
        <v>0.30079975769976525</v>
      </c>
      <c r="AP57" s="173">
        <f t="shared" si="30"/>
        <v>0.28970303263933611</v>
      </c>
      <c r="AQ57" s="173">
        <f t="shared" si="30"/>
        <v>0.29562674826213986</v>
      </c>
      <c r="AR57" s="173">
        <f t="shared" si="35"/>
        <v>0.27986547823075592</v>
      </c>
      <c r="AS57" s="173">
        <f t="shared" si="35"/>
        <v>0.28566029531730824</v>
      </c>
      <c r="AT57" s="173">
        <f t="shared" si="36"/>
        <v>0.28300323699373137</v>
      </c>
      <c r="AU57" s="173">
        <f t="shared" si="36"/>
        <v>0.26413996445536142</v>
      </c>
      <c r="AV57" s="173">
        <f t="shared" si="37"/>
        <v>0.2431109325698719</v>
      </c>
      <c r="AW57" s="173">
        <f t="shared" si="37"/>
        <v>0.23068162463351449</v>
      </c>
      <c r="AX57" s="173">
        <f t="shared" si="32"/>
        <v>0.22823463875374009</v>
      </c>
      <c r="AY57" s="173">
        <f t="shared" si="32"/>
        <v>0.22944380414293719</v>
      </c>
      <c r="AZ57" s="325">
        <f t="shared" si="33"/>
        <v>0.23685290244496338</v>
      </c>
      <c r="BA57" s="173">
        <f t="shared" si="33"/>
        <v>0.23127615351585873</v>
      </c>
      <c r="BB57" s="173">
        <f t="shared" si="33"/>
        <v>0.2328597850265402</v>
      </c>
      <c r="BC57" s="173">
        <f t="shared" si="33"/>
        <v>0.25744236618842942</v>
      </c>
      <c r="BD57" s="173">
        <f t="shared" si="34"/>
        <v>0.2628028812588164</v>
      </c>
      <c r="BE57" s="173">
        <f t="shared" si="34"/>
        <v>0.22674036669760045</v>
      </c>
    </row>
    <row r="58" spans="1:57" s="168" customFormat="1" ht="15" customHeight="1">
      <c r="A58" s="320"/>
      <c r="B58" s="320"/>
      <c r="C58" s="320"/>
      <c r="D58" s="320"/>
      <c r="E58" s="320"/>
      <c r="F58" s="320"/>
      <c r="G58" s="320"/>
      <c r="H58" s="320"/>
      <c r="I58" s="320"/>
      <c r="J58" s="320"/>
      <c r="K58" s="320"/>
      <c r="L58" s="320"/>
      <c r="M58" s="320"/>
      <c r="N58" s="320"/>
      <c r="O58" s="320"/>
      <c r="P58" s="320"/>
      <c r="Q58" s="320"/>
      <c r="R58" s="320"/>
      <c r="S58" s="320"/>
      <c r="T58" s="320"/>
      <c r="U58" s="320"/>
      <c r="V58" s="610"/>
      <c r="W58" s="970" t="s">
        <v>1091</v>
      </c>
      <c r="Y58" s="1013"/>
      <c r="Z58" s="1021" t="s">
        <v>548</v>
      </c>
      <c r="AA58" s="173">
        <f t="shared" si="30"/>
        <v>5.9012661367912118E-2</v>
      </c>
      <c r="AB58" s="173">
        <f t="shared" si="30"/>
        <v>5.9209078812178996E-2</v>
      </c>
      <c r="AC58" s="173">
        <f t="shared" si="30"/>
        <v>5.5969821523089949E-2</v>
      </c>
      <c r="AD58" s="173">
        <f t="shared" si="30"/>
        <v>5.4826783036527361E-2</v>
      </c>
      <c r="AE58" s="173">
        <f t="shared" si="30"/>
        <v>5.2746253531599632E-2</v>
      </c>
      <c r="AF58" s="173">
        <f t="shared" si="30"/>
        <v>5.3363536037198067E-2</v>
      </c>
      <c r="AG58" s="173">
        <f t="shared" si="30"/>
        <v>5.3660946232479578E-2</v>
      </c>
      <c r="AH58" s="173">
        <f t="shared" si="30"/>
        <v>5.7758253324005783E-2</v>
      </c>
      <c r="AI58" s="173">
        <f t="shared" si="30"/>
        <v>5.7424799370549784E-2</v>
      </c>
      <c r="AJ58" s="173">
        <f t="shared" si="30"/>
        <v>5.5978593605543796E-2</v>
      </c>
      <c r="AK58" s="173">
        <f t="shared" si="30"/>
        <v>5.6684105887400353E-2</v>
      </c>
      <c r="AL58" s="173">
        <f t="shared" si="30"/>
        <v>5.8783485302573081E-2</v>
      </c>
      <c r="AM58" s="173">
        <f t="shared" si="30"/>
        <v>5.7081963394701632E-2</v>
      </c>
      <c r="AN58" s="173">
        <f t="shared" si="30"/>
        <v>5.6929734806946672E-2</v>
      </c>
      <c r="AO58" s="173">
        <f t="shared" si="30"/>
        <v>5.4994278734270957E-2</v>
      </c>
      <c r="AP58" s="173">
        <f t="shared" si="30"/>
        <v>5.029725720876705E-2</v>
      </c>
      <c r="AQ58" s="173">
        <f t="shared" si="30"/>
        <v>4.8087574507967475E-2</v>
      </c>
      <c r="AR58" s="173">
        <f t="shared" si="35"/>
        <v>4.5271422796550095E-2</v>
      </c>
      <c r="AS58" s="173">
        <f t="shared" si="35"/>
        <v>4.4929187368275746E-2</v>
      </c>
      <c r="AT58" s="173">
        <f t="shared" si="36"/>
        <v>3.9259370276610882E-2</v>
      </c>
      <c r="AU58" s="173">
        <f t="shared" si="36"/>
        <v>3.5733466416207123E-2</v>
      </c>
      <c r="AV58" s="173">
        <f t="shared" si="37"/>
        <v>3.7045424319813676E-2</v>
      </c>
      <c r="AW58" s="173">
        <f t="shared" si="37"/>
        <v>3.5054334624655813E-2</v>
      </c>
      <c r="AX58" s="173">
        <f t="shared" si="32"/>
        <v>3.3680971162039545E-2</v>
      </c>
      <c r="AY58" s="173">
        <f t="shared" si="32"/>
        <v>3.2086785008048922E-2</v>
      </c>
      <c r="AZ58" s="325">
        <f t="shared" si="33"/>
        <v>3.215873811056362E-2</v>
      </c>
      <c r="BA58" s="173">
        <f t="shared" si="33"/>
        <v>3.2774681387168103E-2</v>
      </c>
      <c r="BB58" s="173">
        <f t="shared" si="33"/>
        <v>3.3595320655506584E-2</v>
      </c>
      <c r="BC58" s="173">
        <f t="shared" si="33"/>
        <v>3.640446937447489E-2</v>
      </c>
      <c r="BD58" s="173">
        <f t="shared" si="34"/>
        <v>3.9245000822682688E-2</v>
      </c>
      <c r="BE58" s="173">
        <f t="shared" si="34"/>
        <v>3.8046252578238904E-2</v>
      </c>
    </row>
    <row r="59" spans="1:57" s="168" customFormat="1" ht="15" customHeight="1">
      <c r="A59" s="320"/>
      <c r="B59" s="320"/>
      <c r="C59" s="320"/>
      <c r="D59" s="320"/>
      <c r="E59" s="320"/>
      <c r="F59" s="320"/>
      <c r="G59" s="320"/>
      <c r="H59" s="320"/>
      <c r="I59" s="320"/>
      <c r="J59" s="320"/>
      <c r="K59" s="320"/>
      <c r="L59" s="320"/>
      <c r="M59" s="320"/>
      <c r="N59" s="320"/>
      <c r="O59" s="320"/>
      <c r="P59" s="320"/>
      <c r="Q59" s="320"/>
      <c r="R59" s="320"/>
      <c r="S59" s="320"/>
      <c r="T59" s="320"/>
      <c r="U59" s="320"/>
      <c r="V59" s="614"/>
      <c r="W59" s="617" t="s">
        <v>225</v>
      </c>
      <c r="Y59" s="1017"/>
      <c r="Z59" s="1015" t="s">
        <v>545</v>
      </c>
      <c r="AA59" s="173">
        <f t="shared" si="30"/>
        <v>1.1084589549951653E-2</v>
      </c>
      <c r="AB59" s="173">
        <f t="shared" si="30"/>
        <v>1.3614997195591077E-2</v>
      </c>
      <c r="AC59" s="173">
        <f t="shared" si="30"/>
        <v>1.5389537293942213E-2</v>
      </c>
      <c r="AD59" s="173">
        <f t="shared" si="30"/>
        <v>1.620798099352324E-2</v>
      </c>
      <c r="AE59" s="173">
        <f t="shared" si="30"/>
        <v>1.891757667296216E-2</v>
      </c>
      <c r="AF59" s="173">
        <f t="shared" si="30"/>
        <v>1.9775292817090073E-2</v>
      </c>
      <c r="AG59" s="173">
        <f t="shared" si="30"/>
        <v>1.813232446985363E-2</v>
      </c>
      <c r="AH59" s="173">
        <f t="shared" si="30"/>
        <v>1.759125121372003E-2</v>
      </c>
      <c r="AI59" s="173">
        <f t="shared" si="30"/>
        <v>1.6123434427686656E-2</v>
      </c>
      <c r="AJ59" s="173">
        <f t="shared" si="30"/>
        <v>1.4837396969774415E-2</v>
      </c>
      <c r="AK59" s="173">
        <f t="shared" si="30"/>
        <v>1.4012227435556211E-2</v>
      </c>
      <c r="AL59" s="173">
        <f t="shared" si="30"/>
        <v>1.3529427877442169E-2</v>
      </c>
      <c r="AM59" s="173">
        <f t="shared" si="30"/>
        <v>1.3269457999300018E-2</v>
      </c>
      <c r="AN59" s="173">
        <f t="shared" si="30"/>
        <v>1.3175202609939783E-2</v>
      </c>
      <c r="AO59" s="173">
        <f t="shared" si="30"/>
        <v>1.284841768667656E-2</v>
      </c>
      <c r="AP59" s="173">
        <f t="shared" si="30"/>
        <v>1.2242092836883878E-2</v>
      </c>
      <c r="AQ59" s="173">
        <f t="shared" si="30"/>
        <v>1.2503963626735169E-2</v>
      </c>
      <c r="AR59" s="173">
        <f t="shared" si="35"/>
        <v>1.3470615880572879E-2</v>
      </c>
      <c r="AS59" s="173">
        <f t="shared" si="35"/>
        <v>1.6136501564682954E-2</v>
      </c>
      <c r="AT59" s="173">
        <f t="shared" si="36"/>
        <v>1.8308892337491858E-2</v>
      </c>
      <c r="AU59" s="173">
        <f t="shared" si="36"/>
        <v>1.7079756023127425E-2</v>
      </c>
      <c r="AV59" s="173">
        <f t="shared" si="37"/>
        <v>1.766638138719474E-2</v>
      </c>
      <c r="AW59" s="173">
        <f t="shared" si="37"/>
        <v>2.16432532118426E-2</v>
      </c>
      <c r="AX59" s="173">
        <f t="shared" si="32"/>
        <v>1.9364724910567187E-2</v>
      </c>
      <c r="AY59" s="173">
        <f t="shared" si="32"/>
        <v>2.0927238064769992E-2</v>
      </c>
      <c r="AZ59" s="325">
        <f t="shared" si="33"/>
        <v>1.8739556462687035E-2</v>
      </c>
      <c r="BA59" s="173">
        <f t="shared" si="33"/>
        <v>1.7531862085829724E-2</v>
      </c>
      <c r="BB59" s="173">
        <f t="shared" si="33"/>
        <v>1.7765708101758461E-2</v>
      </c>
      <c r="BC59" s="173">
        <f t="shared" si="33"/>
        <v>2.004686065881988E-2</v>
      </c>
      <c r="BD59" s="173">
        <f t="shared" si="34"/>
        <v>1.9425424196919051E-2</v>
      </c>
      <c r="BE59" s="173">
        <f t="shared" si="34"/>
        <v>1.8208195020090634E-2</v>
      </c>
    </row>
    <row r="61" spans="1:57" ht="71.25">
      <c r="W61" s="1641" t="s">
        <v>235</v>
      </c>
      <c r="Z61" s="1642" t="s">
        <v>874</v>
      </c>
    </row>
  </sheetData>
  <mergeCells count="4">
    <mergeCell ref="V1:W1"/>
    <mergeCell ref="Y1:Z2"/>
    <mergeCell ref="V7:W8"/>
    <mergeCell ref="Y7:Z8"/>
  </mergeCells>
  <phoneticPr fontId="9"/>
  <pageMargins left="0.24" right="0.22" top="0.98425196850393704" bottom="0.98425196850393704" header="0.51181102362204722" footer="0.51181102362204722"/>
  <pageSetup paperSize="9" scale="3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A902E-F421-461E-A1E0-FEF6726ABA7E}">
  <dimension ref="B1:AM38"/>
  <sheetViews>
    <sheetView zoomScale="110" zoomScaleNormal="110" workbookViewId="0">
      <selection activeCell="O22" sqref="O22"/>
    </sheetView>
  </sheetViews>
  <sheetFormatPr defaultColWidth="9" defaultRowHeight="14.25"/>
  <cols>
    <col min="1" max="1" width="9" style="161"/>
    <col min="2" max="2" width="4.5" style="161" customWidth="1"/>
    <col min="3" max="4" width="2" style="161" customWidth="1"/>
    <col min="5" max="5" width="56.625" style="161" customWidth="1"/>
    <col min="6" max="6" width="9.25" style="161" bestFit="1" customWidth="1"/>
    <col min="7" max="13" width="9.5" style="161" bestFit="1" customWidth="1"/>
    <col min="14" max="15" width="9.5" style="161" customWidth="1"/>
    <col min="16" max="16" width="3.5" style="161" customWidth="1"/>
    <col min="17" max="17" width="9.5" style="161" customWidth="1"/>
    <col min="18" max="20" width="9.625" style="161" customWidth="1"/>
    <col min="21" max="21" width="17.75" style="161" customWidth="1"/>
    <col min="22" max="22" width="5.5" style="161" customWidth="1"/>
    <col min="23" max="24" width="2" style="161" customWidth="1"/>
    <col min="25" max="25" width="74.125" style="161" customWidth="1"/>
    <col min="26" max="33" width="9.5" style="161" customWidth="1"/>
    <col min="34" max="35" width="13.25" style="161" customWidth="1"/>
    <col min="36" max="37" width="9.625" style="161" customWidth="1"/>
    <col min="38" max="39" width="15.25" style="161" customWidth="1"/>
    <col min="40" max="41" width="9.625" style="161" customWidth="1"/>
    <col min="42" max="42" width="9.75" style="161" customWidth="1"/>
    <col min="43" max="50" width="10.625" style="161" customWidth="1"/>
    <col min="51" max="16384" width="9" style="161"/>
  </cols>
  <sheetData>
    <row r="1" spans="2:39" ht="18.75" customHeight="1">
      <c r="B1" s="1623" t="s">
        <v>1056</v>
      </c>
      <c r="D1" s="622"/>
      <c r="V1" s="1904" t="s">
        <v>1260</v>
      </c>
      <c r="X1" s="622"/>
    </row>
    <row r="2" spans="2:39">
      <c r="D2" s="623"/>
      <c r="E2" s="623"/>
      <c r="F2" s="623"/>
      <c r="G2" s="623"/>
      <c r="H2" s="623"/>
      <c r="I2" s="623"/>
      <c r="J2" s="623"/>
      <c r="K2" s="623"/>
      <c r="L2" s="623"/>
      <c r="M2" s="623"/>
      <c r="N2" s="623"/>
      <c r="O2" s="623"/>
      <c r="P2" s="623"/>
      <c r="Q2" s="623"/>
      <c r="R2" s="623"/>
      <c r="S2" s="623"/>
      <c r="T2" s="623"/>
      <c r="U2" s="623"/>
      <c r="X2" s="623"/>
      <c r="Y2" s="623"/>
      <c r="Z2" s="623"/>
      <c r="AA2" s="623"/>
      <c r="AB2" s="623"/>
      <c r="AC2" s="623"/>
      <c r="AD2" s="623"/>
      <c r="AE2" s="623"/>
      <c r="AF2" s="623"/>
      <c r="AG2" s="623"/>
      <c r="AH2" s="623"/>
      <c r="AI2" s="623"/>
    </row>
    <row r="3" spans="2:39" ht="16.5">
      <c r="C3" s="161" t="s">
        <v>1055</v>
      </c>
      <c r="W3" s="1905" t="s">
        <v>1261</v>
      </c>
    </row>
    <row r="4" spans="2:39" ht="28.5" customHeight="1">
      <c r="C4" s="2044" t="s">
        <v>1096</v>
      </c>
      <c r="D4" s="2045"/>
      <c r="E4" s="2046"/>
      <c r="F4" s="2053" t="s">
        <v>992</v>
      </c>
      <c r="G4" s="2053"/>
      <c r="H4" s="2053"/>
      <c r="I4" s="2053"/>
      <c r="J4" s="2053"/>
      <c r="K4" s="2053"/>
      <c r="L4" s="2053"/>
      <c r="M4" s="2053"/>
      <c r="N4" s="2053"/>
      <c r="O4" s="2053"/>
      <c r="Q4" s="2054" t="s">
        <v>1019</v>
      </c>
      <c r="R4" s="2045"/>
      <c r="S4" s="2046"/>
      <c r="W4" s="2044" t="s">
        <v>1337</v>
      </c>
      <c r="X4" s="2045"/>
      <c r="Y4" s="2045"/>
      <c r="Z4" s="2029" t="s">
        <v>1336</v>
      </c>
      <c r="AA4" s="2030"/>
      <c r="AB4" s="2030"/>
      <c r="AC4" s="2030"/>
      <c r="AD4" s="2030"/>
      <c r="AE4" s="2030"/>
      <c r="AF4" s="2030"/>
      <c r="AG4" s="2030"/>
      <c r="AH4" s="2030"/>
      <c r="AI4" s="2031"/>
      <c r="AK4" s="2032" t="s">
        <v>1262</v>
      </c>
      <c r="AL4" s="2033"/>
      <c r="AM4" s="2034"/>
    </row>
    <row r="5" spans="2:39" ht="24.75" customHeight="1">
      <c r="C5" s="2047"/>
      <c r="D5" s="2048"/>
      <c r="E5" s="2049"/>
      <c r="F5" s="1564"/>
      <c r="G5" s="1564"/>
      <c r="H5" s="1564"/>
      <c r="I5" s="1564"/>
      <c r="J5" s="1564"/>
      <c r="K5" s="1564"/>
      <c r="L5" s="1564"/>
      <c r="M5" s="1557"/>
      <c r="N5" s="1557"/>
      <c r="O5" s="1558"/>
      <c r="Q5" s="2047"/>
      <c r="R5" s="2048"/>
      <c r="S5" s="2049"/>
      <c r="W5" s="2047"/>
      <c r="X5" s="2048"/>
      <c r="Y5" s="2048"/>
      <c r="Z5" s="1564"/>
      <c r="AA5" s="1564"/>
      <c r="AB5" s="1564"/>
      <c r="AC5" s="1564"/>
      <c r="AD5" s="1564"/>
      <c r="AE5" s="1564"/>
      <c r="AF5" s="1564"/>
      <c r="AG5" s="1631"/>
      <c r="AH5" s="1634"/>
      <c r="AI5" s="1635"/>
      <c r="AK5" s="2035"/>
      <c r="AL5" s="2036"/>
      <c r="AM5" s="2037"/>
    </row>
    <row r="6" spans="2:39" ht="30" customHeight="1">
      <c r="C6" s="2047"/>
      <c r="D6" s="2048"/>
      <c r="E6" s="2049"/>
      <c r="F6" s="1565" t="s">
        <v>274</v>
      </c>
      <c r="G6" s="1565" t="s">
        <v>986</v>
      </c>
      <c r="H6" s="1565" t="s">
        <v>1020</v>
      </c>
      <c r="I6" s="1566" t="s">
        <v>987</v>
      </c>
      <c r="J6" s="1565" t="s">
        <v>988</v>
      </c>
      <c r="K6" s="1565" t="s">
        <v>989</v>
      </c>
      <c r="L6" s="1565" t="s">
        <v>990</v>
      </c>
      <c r="M6" s="1566" t="s">
        <v>991</v>
      </c>
      <c r="N6" s="2042" t="s">
        <v>998</v>
      </c>
      <c r="O6" s="2043"/>
      <c r="Q6" s="2038"/>
      <c r="R6" s="2042" t="s">
        <v>998</v>
      </c>
      <c r="S6" s="2043"/>
      <c r="W6" s="2047"/>
      <c r="X6" s="2048"/>
      <c r="Y6" s="2048"/>
      <c r="Z6" s="1565" t="s">
        <v>440</v>
      </c>
      <c r="AA6" s="1565" t="s">
        <v>1097</v>
      </c>
      <c r="AB6" s="1565" t="s">
        <v>1098</v>
      </c>
      <c r="AC6" s="1565" t="s">
        <v>1099</v>
      </c>
      <c r="AD6" s="1565" t="s">
        <v>1100</v>
      </c>
      <c r="AE6" s="1565" t="s">
        <v>1101</v>
      </c>
      <c r="AF6" s="1565" t="s">
        <v>844</v>
      </c>
      <c r="AG6" s="1629" t="s">
        <v>963</v>
      </c>
      <c r="AH6" s="2027" t="s">
        <v>1104</v>
      </c>
      <c r="AI6" s="2028"/>
      <c r="AK6" s="2038"/>
      <c r="AL6" s="2027" t="s">
        <v>1104</v>
      </c>
      <c r="AM6" s="2028"/>
    </row>
    <row r="7" spans="2:39" ht="24.75" customHeight="1">
      <c r="C7" s="2050"/>
      <c r="D7" s="2051"/>
      <c r="E7" s="2052"/>
      <c r="F7" s="1567"/>
      <c r="G7" s="1567"/>
      <c r="H7" s="1567"/>
      <c r="I7" s="1568"/>
      <c r="J7" s="1567"/>
      <c r="K7" s="1567"/>
      <c r="L7" s="1567"/>
      <c r="M7" s="1566"/>
      <c r="N7" s="1628" t="s">
        <v>1102</v>
      </c>
      <c r="O7" s="1569" t="s">
        <v>999</v>
      </c>
      <c r="Q7" s="2038"/>
      <c r="R7" s="1628" t="s">
        <v>1102</v>
      </c>
      <c r="S7" s="1569" t="s">
        <v>999</v>
      </c>
      <c r="W7" s="2050"/>
      <c r="X7" s="2051"/>
      <c r="Y7" s="2051"/>
      <c r="Z7" s="1630"/>
      <c r="AA7" s="1630"/>
      <c r="AB7" s="1630"/>
      <c r="AC7" s="1630"/>
      <c r="AD7" s="1630"/>
      <c r="AE7" s="1630"/>
      <c r="AF7" s="1630"/>
      <c r="AG7" s="1632"/>
      <c r="AH7" s="1633" t="s">
        <v>1103</v>
      </c>
      <c r="AI7" s="1636" t="s">
        <v>1263</v>
      </c>
      <c r="AK7" s="2038"/>
      <c r="AL7" s="1633" t="s">
        <v>1103</v>
      </c>
      <c r="AM7" s="1636" t="s">
        <v>1263</v>
      </c>
    </row>
    <row r="8" spans="2:39" ht="16.5">
      <c r="C8" s="1570" t="s">
        <v>1000</v>
      </c>
      <c r="D8" s="624"/>
      <c r="E8" s="1561"/>
      <c r="F8" s="1675">
        <f>SUM(F9:F11)</f>
        <v>-51.690689465114751</v>
      </c>
      <c r="G8" s="1675">
        <f t="shared" ref="G8:M8" si="0">SUM(G9:G11)</f>
        <v>-52.209131924457729</v>
      </c>
      <c r="H8" s="1675">
        <f t="shared" si="0"/>
        <v>-49.789940272624932</v>
      </c>
      <c r="I8" s="1675">
        <f t="shared" si="0"/>
        <v>-47.314009603403861</v>
      </c>
      <c r="J8" s="1675">
        <f t="shared" si="0"/>
        <v>-47.625284999070949</v>
      </c>
      <c r="K8" s="1675">
        <f t="shared" si="0"/>
        <v>-46.546866677926481</v>
      </c>
      <c r="L8" s="1675">
        <f t="shared" si="0"/>
        <v>-42.79154862756355</v>
      </c>
      <c r="M8" s="1676">
        <f t="shared" si="0"/>
        <v>-40.507559730169113</v>
      </c>
      <c r="N8" s="1646">
        <v>-2.9310763494004449E-2</v>
      </c>
      <c r="O8" s="1647">
        <v>-2.8746779446715352E-2</v>
      </c>
      <c r="P8" s="623"/>
      <c r="Q8" s="1669">
        <f>SUM(Q9:Q10,Q12)</f>
        <v>-43.908332894228039</v>
      </c>
      <c r="R8" s="1656">
        <v>-3.1771520413761564E-2</v>
      </c>
      <c r="S8" s="1657">
        <v>-3.1160187628958922E-2</v>
      </c>
      <c r="W8" s="1906" t="s">
        <v>1325</v>
      </c>
      <c r="X8" s="624"/>
      <c r="Y8" s="625"/>
      <c r="Z8" s="1675">
        <f>F8</f>
        <v>-51.690689465114751</v>
      </c>
      <c r="AA8" s="1675">
        <f t="shared" ref="AA8:AA18" si="1">G8</f>
        <v>-52.209131924457729</v>
      </c>
      <c r="AB8" s="1675">
        <f t="shared" ref="AB8:AB18" si="2">H8</f>
        <v>-49.789940272624932</v>
      </c>
      <c r="AC8" s="1675">
        <f t="shared" ref="AC8:AC18" si="3">I8</f>
        <v>-47.314009603403861</v>
      </c>
      <c r="AD8" s="1675">
        <f t="shared" ref="AD8:AD18" si="4">J8</f>
        <v>-47.625284999070949</v>
      </c>
      <c r="AE8" s="1675">
        <f t="shared" ref="AE8:AE18" si="5">K8</f>
        <v>-46.546866677926481</v>
      </c>
      <c r="AF8" s="1675">
        <f t="shared" ref="AF8:AG18" si="6">L8</f>
        <v>-42.79154862756355</v>
      </c>
      <c r="AG8" s="1675">
        <f t="shared" si="6"/>
        <v>-40.507559730169113</v>
      </c>
      <c r="AH8" s="1693">
        <f t="shared" ref="AH8" si="7">N8</f>
        <v>-2.9310763494004449E-2</v>
      </c>
      <c r="AI8" s="1657">
        <f t="shared" ref="AI8" si="8">O8</f>
        <v>-2.8746779446715352E-2</v>
      </c>
      <c r="AK8" s="1669">
        <f>Q8</f>
        <v>-43.908332894228039</v>
      </c>
      <c r="AL8" s="1656">
        <f t="shared" ref="AL8:AL10" si="9">R8</f>
        <v>-3.1771520413761564E-2</v>
      </c>
      <c r="AM8" s="1657">
        <f t="shared" ref="AM8:AM10" si="10">S8</f>
        <v>-3.1160187628958922E-2</v>
      </c>
    </row>
    <row r="9" spans="2:39">
      <c r="C9" s="626"/>
      <c r="D9" s="627"/>
      <c r="E9" s="1265" t="s">
        <v>758</v>
      </c>
      <c r="F9" s="1677">
        <v>-1.4776040913673603</v>
      </c>
      <c r="G9" s="1677">
        <v>-1.4833431288395973</v>
      </c>
      <c r="H9" s="1677">
        <v>-1.4856617358407029</v>
      </c>
      <c r="I9" s="1678">
        <v>-1.488038654822301</v>
      </c>
      <c r="J9" s="1677">
        <v>-1.4646084386506018</v>
      </c>
      <c r="K9" s="1677">
        <v>-1.3754004035533911</v>
      </c>
      <c r="L9" s="1677">
        <v>-1.31623539188648</v>
      </c>
      <c r="M9" s="1679">
        <v>-1.2452599134403233</v>
      </c>
      <c r="N9" s="1648">
        <v>-9.0105449586561364E-4</v>
      </c>
      <c r="O9" s="1648">
        <v>-8.8371682530270692E-4</v>
      </c>
      <c r="P9" s="623"/>
      <c r="Q9" s="1670">
        <f>AVERAGE(F9:M9)</f>
        <v>-1.4170189698000946</v>
      </c>
      <c r="R9" s="1658">
        <v>-1.0253372004385365E-3</v>
      </c>
      <c r="S9" s="1659">
        <v>-1.0056081400113771E-3</v>
      </c>
      <c r="W9" s="626"/>
      <c r="X9" s="627"/>
      <c r="Y9" s="628" t="s">
        <v>901</v>
      </c>
      <c r="Z9" s="1677">
        <f t="shared" ref="Z9:Z18" si="11">F9</f>
        <v>-1.4776040913673603</v>
      </c>
      <c r="AA9" s="1677">
        <f t="shared" si="1"/>
        <v>-1.4833431288395973</v>
      </c>
      <c r="AB9" s="1677">
        <f t="shared" si="2"/>
        <v>-1.4856617358407029</v>
      </c>
      <c r="AC9" s="1678">
        <f t="shared" si="3"/>
        <v>-1.488038654822301</v>
      </c>
      <c r="AD9" s="1677">
        <f t="shared" si="4"/>
        <v>-1.4646084386506018</v>
      </c>
      <c r="AE9" s="1677">
        <f t="shared" si="5"/>
        <v>-1.3754004035533911</v>
      </c>
      <c r="AF9" s="1677">
        <f t="shared" si="6"/>
        <v>-1.31623539188648</v>
      </c>
      <c r="AG9" s="1677">
        <f t="shared" si="6"/>
        <v>-1.2452599134403233</v>
      </c>
      <c r="AH9" s="1694">
        <f t="shared" ref="AH9:AH11" si="12">N9</f>
        <v>-9.0105449586561364E-4</v>
      </c>
      <c r="AI9" s="1695">
        <f t="shared" ref="AI9:AI11" si="13">O9</f>
        <v>-8.8371682530270692E-4</v>
      </c>
      <c r="AK9" s="1670">
        <f t="shared" ref="AK9:AK18" si="14">Q9</f>
        <v>-1.4170189698000946</v>
      </c>
      <c r="AL9" s="1658">
        <f t="shared" si="9"/>
        <v>-1.0253372004385365E-3</v>
      </c>
      <c r="AM9" s="1659">
        <f t="shared" si="10"/>
        <v>-1.0056081400113771E-3</v>
      </c>
    </row>
    <row r="10" spans="2:39">
      <c r="C10" s="626"/>
      <c r="D10" s="627"/>
      <c r="E10" s="628" t="s">
        <v>593</v>
      </c>
      <c r="F10" s="1677">
        <v>2.0049066303746081</v>
      </c>
      <c r="G10" s="1677">
        <v>2.0068504916278527</v>
      </c>
      <c r="H10" s="1677">
        <v>2.3171271331346985</v>
      </c>
      <c r="I10" s="1678">
        <v>2.3156074756800811</v>
      </c>
      <c r="J10" s="1677">
        <v>1.8268333448584677</v>
      </c>
      <c r="K10" s="1677">
        <v>1.8193811632096024</v>
      </c>
      <c r="L10" s="1677">
        <v>1.6831618117511691</v>
      </c>
      <c r="M10" s="1679">
        <v>1.6956205539400051</v>
      </c>
      <c r="N10" s="1648">
        <v>1.2269298215733522E-3</v>
      </c>
      <c r="O10" s="1648">
        <v>1.2033218099071884E-3</v>
      </c>
      <c r="P10" s="808"/>
      <c r="Q10" s="1671">
        <f t="shared" ref="Q10:Q11" si="15">AVERAGE(F10:M10)</f>
        <v>1.9586860755720605</v>
      </c>
      <c r="R10" s="1648">
        <v>1.4172807422248713E-3</v>
      </c>
      <c r="S10" s="1920">
        <v>1.3900100868798346E-3</v>
      </c>
      <c r="W10" s="626"/>
      <c r="X10" s="627"/>
      <c r="Y10" s="628" t="s">
        <v>586</v>
      </c>
      <c r="Z10" s="1677">
        <f t="shared" si="11"/>
        <v>2.0049066303746081</v>
      </c>
      <c r="AA10" s="1677">
        <f t="shared" si="1"/>
        <v>2.0068504916278527</v>
      </c>
      <c r="AB10" s="1677">
        <f t="shared" si="2"/>
        <v>2.3171271331346985</v>
      </c>
      <c r="AC10" s="1678">
        <f t="shared" si="3"/>
        <v>2.3156074756800811</v>
      </c>
      <c r="AD10" s="1677">
        <f t="shared" si="4"/>
        <v>1.8268333448584677</v>
      </c>
      <c r="AE10" s="1677">
        <f t="shared" si="5"/>
        <v>1.8193811632096024</v>
      </c>
      <c r="AF10" s="1677">
        <f t="shared" si="6"/>
        <v>1.6831618117511691</v>
      </c>
      <c r="AG10" s="1677">
        <f t="shared" si="6"/>
        <v>1.6956205539400051</v>
      </c>
      <c r="AH10" s="1694">
        <f t="shared" si="12"/>
        <v>1.2269298215733522E-3</v>
      </c>
      <c r="AI10" s="1695">
        <f t="shared" si="13"/>
        <v>1.2033218099071884E-3</v>
      </c>
      <c r="AK10" s="1670">
        <f t="shared" si="14"/>
        <v>1.9586860755720605</v>
      </c>
      <c r="AL10" s="1658">
        <f t="shared" si="9"/>
        <v>1.4172807422248713E-3</v>
      </c>
      <c r="AM10" s="1659">
        <f t="shared" si="10"/>
        <v>1.3900100868798346E-3</v>
      </c>
    </row>
    <row r="11" spans="2:39" ht="17.25">
      <c r="C11" s="629"/>
      <c r="D11" s="630"/>
      <c r="E11" s="1266" t="s">
        <v>993</v>
      </c>
      <c r="F11" s="1680">
        <v>-52.217992004121996</v>
      </c>
      <c r="G11" s="1680">
        <v>-52.732639287245988</v>
      </c>
      <c r="H11" s="1680">
        <v>-50.621405669918929</v>
      </c>
      <c r="I11" s="1681">
        <v>-48.141578424261638</v>
      </c>
      <c r="J11" s="1680">
        <v>-47.987509905278813</v>
      </c>
      <c r="K11" s="1680">
        <v>-46.990847437582694</v>
      </c>
      <c r="L11" s="1680">
        <v>-43.15847504742824</v>
      </c>
      <c r="M11" s="1682">
        <v>-40.957920370668795</v>
      </c>
      <c r="N11" s="1649">
        <v>-2.9636638819712187E-2</v>
      </c>
      <c r="O11" s="1650">
        <v>-2.9066384431319831E-2</v>
      </c>
      <c r="P11" s="623"/>
      <c r="Q11" s="1672">
        <f t="shared" si="15"/>
        <v>-47.851046018313383</v>
      </c>
      <c r="R11" s="1660"/>
      <c r="S11" s="1661"/>
      <c r="W11" s="1907"/>
      <c r="X11" s="630"/>
      <c r="Y11" s="1908" t="s">
        <v>1326</v>
      </c>
      <c r="Z11" s="1680">
        <f t="shared" si="11"/>
        <v>-52.217992004121996</v>
      </c>
      <c r="AA11" s="1680">
        <f t="shared" si="1"/>
        <v>-52.732639287245988</v>
      </c>
      <c r="AB11" s="1680">
        <f t="shared" si="2"/>
        <v>-50.621405669918929</v>
      </c>
      <c r="AC11" s="1681">
        <f t="shared" si="3"/>
        <v>-48.141578424261638</v>
      </c>
      <c r="AD11" s="1680">
        <f t="shared" si="4"/>
        <v>-47.987509905278813</v>
      </c>
      <c r="AE11" s="1680">
        <f t="shared" si="5"/>
        <v>-46.990847437582694</v>
      </c>
      <c r="AF11" s="1680">
        <f t="shared" si="6"/>
        <v>-43.15847504742824</v>
      </c>
      <c r="AG11" s="1680">
        <f t="shared" si="6"/>
        <v>-40.957920370668795</v>
      </c>
      <c r="AH11" s="1696">
        <f t="shared" si="12"/>
        <v>-2.9636638819712187E-2</v>
      </c>
      <c r="AI11" s="1695">
        <f t="shared" si="13"/>
        <v>-2.9066384431319831E-2</v>
      </c>
      <c r="AK11" s="1672">
        <f t="shared" si="14"/>
        <v>-47.851046018313383</v>
      </c>
      <c r="AL11" s="1660"/>
      <c r="AM11" s="1661"/>
    </row>
    <row r="12" spans="2:39" ht="17.25">
      <c r="C12" s="629"/>
      <c r="D12" s="630"/>
      <c r="E12" s="1266" t="s">
        <v>994</v>
      </c>
      <c r="F12" s="1683"/>
      <c r="G12" s="1683"/>
      <c r="H12" s="1683"/>
      <c r="I12" s="1684"/>
      <c r="J12" s="1683"/>
      <c r="K12" s="1683"/>
      <c r="L12" s="1683"/>
      <c r="M12" s="1685"/>
      <c r="N12" s="1589"/>
      <c r="O12" s="1590"/>
      <c r="P12" s="623"/>
      <c r="Q12" s="1670">
        <f>IF(Q11&lt;-44.45,-44.45,Q11)</f>
        <v>-44.45</v>
      </c>
      <c r="R12" s="1658">
        <v>-3.2163463955547894E-2</v>
      </c>
      <c r="S12" s="1659">
        <v>-3.1544589575827377E-2</v>
      </c>
      <c r="W12" s="1907"/>
      <c r="X12" s="630"/>
      <c r="Y12" s="1908" t="s">
        <v>1327</v>
      </c>
      <c r="Z12" s="1683"/>
      <c r="AA12" s="1683"/>
      <c r="AB12" s="1683"/>
      <c r="AC12" s="1684"/>
      <c r="AD12" s="1683"/>
      <c r="AE12" s="1683"/>
      <c r="AF12" s="1683"/>
      <c r="AG12" s="1683"/>
      <c r="AH12" s="1697"/>
      <c r="AI12" s="1661"/>
      <c r="AK12" s="1670">
        <f t="shared" si="14"/>
        <v>-44.45</v>
      </c>
      <c r="AL12" s="1658">
        <f t="shared" ref="AL12:AL18" si="16">R12</f>
        <v>-3.2163463955547894E-2</v>
      </c>
      <c r="AM12" s="1659">
        <f t="shared" ref="AM12:AM18" si="17">S12</f>
        <v>-3.1544589575827377E-2</v>
      </c>
    </row>
    <row r="13" spans="2:39" ht="16.5">
      <c r="C13" s="1280" t="s">
        <v>1001</v>
      </c>
      <c r="D13" s="624"/>
      <c r="E13" s="1561"/>
      <c r="F13" s="1686">
        <f>SUM(F14:F15)</f>
        <v>-1.4899020004043286</v>
      </c>
      <c r="G13" s="1686">
        <f t="shared" ref="G13:M13" si="18">SUM(G14:G15)</f>
        <v>-0.19063448957984597</v>
      </c>
      <c r="H13" s="1686">
        <f t="shared" si="18"/>
        <v>-1.0076177852393962</v>
      </c>
      <c r="I13" s="1686">
        <f t="shared" si="18"/>
        <v>-1.5360936457878678</v>
      </c>
      <c r="J13" s="1686">
        <f t="shared" si="18"/>
        <v>-2.5053439458032738</v>
      </c>
      <c r="K13" s="1686">
        <f t="shared" si="18"/>
        <v>-3.3513924013536589</v>
      </c>
      <c r="L13" s="1686">
        <f t="shared" si="18"/>
        <v>-2.5634851826674754</v>
      </c>
      <c r="M13" s="1687">
        <f t="shared" si="18"/>
        <v>-2.7493332177774881</v>
      </c>
      <c r="N13" s="1646">
        <v>-1.9893831237745049E-3</v>
      </c>
      <c r="O13" s="1647">
        <v>-1.9511043411019051E-3</v>
      </c>
      <c r="P13" s="623"/>
      <c r="Q13" s="1669">
        <f>SUM(Q14:Q15)</f>
        <v>-2.7493332177774881</v>
      </c>
      <c r="R13" s="1662">
        <v>-1.9893831237745049E-3</v>
      </c>
      <c r="S13" s="1663">
        <v>-1.9511043411019051E-3</v>
      </c>
      <c r="W13" s="1906" t="s">
        <v>1340</v>
      </c>
      <c r="X13" s="624"/>
      <c r="Y13" s="625"/>
      <c r="Z13" s="1686">
        <f t="shared" si="11"/>
        <v>-1.4899020004043286</v>
      </c>
      <c r="AA13" s="1686">
        <f t="shared" si="1"/>
        <v>-0.19063448957984597</v>
      </c>
      <c r="AB13" s="1686">
        <f t="shared" si="2"/>
        <v>-1.0076177852393962</v>
      </c>
      <c r="AC13" s="1686">
        <f t="shared" si="3"/>
        <v>-1.5360936457878678</v>
      </c>
      <c r="AD13" s="1686">
        <f t="shared" si="4"/>
        <v>-2.5053439458032738</v>
      </c>
      <c r="AE13" s="1686">
        <f t="shared" si="5"/>
        <v>-3.3513924013536589</v>
      </c>
      <c r="AF13" s="1686">
        <f t="shared" si="6"/>
        <v>-2.5634851826674754</v>
      </c>
      <c r="AG13" s="1686">
        <f t="shared" si="6"/>
        <v>-2.7493332177774881</v>
      </c>
      <c r="AH13" s="1698">
        <f t="shared" ref="AH13:AH18" si="19">N13</f>
        <v>-1.9893831237745049E-3</v>
      </c>
      <c r="AI13" s="1657">
        <f t="shared" ref="AI13:AI18" si="20">O13</f>
        <v>-1.9511043411019051E-3</v>
      </c>
      <c r="AK13" s="1669">
        <f t="shared" si="14"/>
        <v>-2.7493332177774881</v>
      </c>
      <c r="AL13" s="1662">
        <f t="shared" si="16"/>
        <v>-1.9893831237745049E-3</v>
      </c>
      <c r="AM13" s="1663">
        <f t="shared" si="17"/>
        <v>-1.9511043411019051E-3</v>
      </c>
    </row>
    <row r="14" spans="2:39" ht="17.25">
      <c r="C14" s="631"/>
      <c r="D14" s="632"/>
      <c r="E14" s="1562" t="s">
        <v>995</v>
      </c>
      <c r="F14" s="1677">
        <v>-1.8864252062818014</v>
      </c>
      <c r="G14" s="1677">
        <v>-1.1764078860109839</v>
      </c>
      <c r="H14" s="1677">
        <v>-1.7144206717240928</v>
      </c>
      <c r="I14" s="1678">
        <v>-1.9623284537996266</v>
      </c>
      <c r="J14" s="1677">
        <v>-2.7545821294805264</v>
      </c>
      <c r="K14" s="1677">
        <v>-3.3708894634992559</v>
      </c>
      <c r="L14" s="1677">
        <v>-2.7242657624707562</v>
      </c>
      <c r="M14" s="1679">
        <v>-2.7794808014125949</v>
      </c>
      <c r="N14" s="1649">
        <v>-2.0111975381635855E-3</v>
      </c>
      <c r="O14" s="1650">
        <v>-1.9724990126985839E-3</v>
      </c>
      <c r="P14" s="623"/>
      <c r="Q14" s="1670">
        <f>M14</f>
        <v>-2.7794808014125949</v>
      </c>
      <c r="R14" s="1664">
        <v>-2.0111975381635855E-3</v>
      </c>
      <c r="S14" s="1665">
        <v>-1.9724990126985839E-3</v>
      </c>
      <c r="W14" s="631"/>
      <c r="X14" s="632"/>
      <c r="Y14" s="632" t="s">
        <v>1338</v>
      </c>
      <c r="Z14" s="1677">
        <f t="shared" si="11"/>
        <v>-1.8864252062818014</v>
      </c>
      <c r="AA14" s="1677">
        <f t="shared" si="1"/>
        <v>-1.1764078860109839</v>
      </c>
      <c r="AB14" s="1677">
        <f t="shared" si="2"/>
        <v>-1.7144206717240928</v>
      </c>
      <c r="AC14" s="1678">
        <f t="shared" si="3"/>
        <v>-1.9623284537996266</v>
      </c>
      <c r="AD14" s="1677">
        <f t="shared" si="4"/>
        <v>-2.7545821294805264</v>
      </c>
      <c r="AE14" s="1677">
        <f t="shared" si="5"/>
        <v>-3.3708894634992559</v>
      </c>
      <c r="AF14" s="1677">
        <f t="shared" si="6"/>
        <v>-2.7242657624707562</v>
      </c>
      <c r="AG14" s="1677">
        <f t="shared" si="6"/>
        <v>-2.7794808014125949</v>
      </c>
      <c r="AH14" s="1694">
        <f t="shared" si="19"/>
        <v>-2.0111975381635855E-3</v>
      </c>
      <c r="AI14" s="1695">
        <f t="shared" si="20"/>
        <v>-1.9724990126985839E-3</v>
      </c>
      <c r="AK14" s="1670">
        <f t="shared" si="14"/>
        <v>-2.7794808014125949</v>
      </c>
      <c r="AL14" s="1664">
        <f t="shared" si="16"/>
        <v>-2.0111975381635855E-3</v>
      </c>
      <c r="AM14" s="1665">
        <f t="shared" si="17"/>
        <v>-1.9724990126985839E-3</v>
      </c>
    </row>
    <row r="15" spans="2:39" ht="17.25">
      <c r="C15" s="1559"/>
      <c r="D15" s="1560"/>
      <c r="E15" s="1563" t="s">
        <v>996</v>
      </c>
      <c r="F15" s="1677">
        <v>0.39652320587747281</v>
      </c>
      <c r="G15" s="1677">
        <v>0.98577339643113793</v>
      </c>
      <c r="H15" s="1677">
        <v>0.70680288648469669</v>
      </c>
      <c r="I15" s="1678">
        <v>0.42623480801175873</v>
      </c>
      <c r="J15" s="1677">
        <v>0.24923818367725281</v>
      </c>
      <c r="K15" s="1677">
        <v>1.9497062145597155E-2</v>
      </c>
      <c r="L15" s="1677">
        <v>0.16078057980328087</v>
      </c>
      <c r="M15" s="1679">
        <v>3.0147583635107E-2</v>
      </c>
      <c r="N15" s="1651">
        <v>2.1814414389080529E-5</v>
      </c>
      <c r="O15" s="1651">
        <v>2.1394671596678971E-5</v>
      </c>
      <c r="P15" s="623"/>
      <c r="Q15" s="1670">
        <f>M15</f>
        <v>3.0147583635107E-2</v>
      </c>
      <c r="R15" s="1666">
        <v>2.1814414389080529E-5</v>
      </c>
      <c r="S15" s="1921">
        <v>2.1394671596678971E-5</v>
      </c>
      <c r="W15" s="631"/>
      <c r="X15" s="632"/>
      <c r="Y15" s="632" t="s">
        <v>1339</v>
      </c>
      <c r="Z15" s="1677">
        <f t="shared" si="11"/>
        <v>0.39652320587747281</v>
      </c>
      <c r="AA15" s="1677">
        <f t="shared" si="1"/>
        <v>0.98577339643113793</v>
      </c>
      <c r="AB15" s="1677">
        <f t="shared" si="2"/>
        <v>0.70680288648469669</v>
      </c>
      <c r="AC15" s="1678">
        <f t="shared" si="3"/>
        <v>0.42623480801175873</v>
      </c>
      <c r="AD15" s="1677">
        <f t="shared" si="4"/>
        <v>0.24923818367725281</v>
      </c>
      <c r="AE15" s="1677">
        <f t="shared" si="5"/>
        <v>1.9497062145597155E-2</v>
      </c>
      <c r="AF15" s="1677">
        <f t="shared" si="6"/>
        <v>0.16078057980328087</v>
      </c>
      <c r="AG15" s="1677">
        <f t="shared" si="6"/>
        <v>3.0147583635107E-2</v>
      </c>
      <c r="AH15" s="1666">
        <f t="shared" si="19"/>
        <v>2.1814414389080529E-5</v>
      </c>
      <c r="AI15" s="1666">
        <f t="shared" si="20"/>
        <v>2.1394671596678971E-5</v>
      </c>
      <c r="AK15" s="1670">
        <f t="shared" si="14"/>
        <v>3.0147583635107E-2</v>
      </c>
      <c r="AL15" s="1666">
        <f t="shared" si="16"/>
        <v>2.1814414389080529E-5</v>
      </c>
      <c r="AM15" s="1666">
        <f t="shared" si="17"/>
        <v>2.1394671596678971E-5</v>
      </c>
    </row>
    <row r="16" spans="2:39" ht="16.5">
      <c r="C16" s="1280" t="s">
        <v>1002</v>
      </c>
      <c r="D16" s="624"/>
      <c r="E16" s="1561"/>
      <c r="F16" s="1675">
        <f>F17</f>
        <v>-1.1502070380314633</v>
      </c>
      <c r="G16" s="1675">
        <f t="shared" ref="G16:M16" si="21">G17</f>
        <v>-1.1693792341357727</v>
      </c>
      <c r="H16" s="1675">
        <f t="shared" si="21"/>
        <v>-1.1902518367183641</v>
      </c>
      <c r="I16" s="1675">
        <f t="shared" si="21"/>
        <v>-1.2076560388237838</v>
      </c>
      <c r="J16" s="1675">
        <f t="shared" si="21"/>
        <v>-1.2304296240653532</v>
      </c>
      <c r="K16" s="1675">
        <f t="shared" si="21"/>
        <v>-1.2447715669032398</v>
      </c>
      <c r="L16" s="1675">
        <f t="shared" si="21"/>
        <v>-1.2707137729642775</v>
      </c>
      <c r="M16" s="1676">
        <f t="shared" si="21"/>
        <v>-1.2799018064846737</v>
      </c>
      <c r="N16" s="1652">
        <v>-9.2612093632194457E-4</v>
      </c>
      <c r="O16" s="1653">
        <v>-9.0830094899705424E-4</v>
      </c>
      <c r="P16" s="623"/>
      <c r="Q16" s="1669">
        <f t="shared" ref="Q16" si="22">Q17</f>
        <v>-1.2799018064846737</v>
      </c>
      <c r="R16" s="1662">
        <v>-9.2612093632194457E-4</v>
      </c>
      <c r="S16" s="1663">
        <v>-9.0830094899705424E-4</v>
      </c>
      <c r="W16" s="1906" t="s">
        <v>1341</v>
      </c>
      <c r="X16" s="624"/>
      <c r="Y16" s="625"/>
      <c r="Z16" s="1675">
        <f t="shared" si="11"/>
        <v>-1.1502070380314633</v>
      </c>
      <c r="AA16" s="1675">
        <f t="shared" si="1"/>
        <v>-1.1693792341357727</v>
      </c>
      <c r="AB16" s="1675">
        <f t="shared" si="2"/>
        <v>-1.1902518367183641</v>
      </c>
      <c r="AC16" s="1675">
        <f t="shared" si="3"/>
        <v>-1.2076560388237838</v>
      </c>
      <c r="AD16" s="1675">
        <f t="shared" si="4"/>
        <v>-1.2304296240653532</v>
      </c>
      <c r="AE16" s="1675">
        <f t="shared" si="5"/>
        <v>-1.2447715669032398</v>
      </c>
      <c r="AF16" s="1675">
        <f t="shared" si="6"/>
        <v>-1.2707137729642775</v>
      </c>
      <c r="AG16" s="1675">
        <f t="shared" si="6"/>
        <v>-1.2799018064846737</v>
      </c>
      <c r="AH16" s="1699">
        <f t="shared" si="19"/>
        <v>-9.2612093632194457E-4</v>
      </c>
      <c r="AI16" s="1700">
        <f t="shared" si="20"/>
        <v>-9.0830094899705424E-4</v>
      </c>
      <c r="AK16" s="1669">
        <f t="shared" si="14"/>
        <v>-1.2799018064846737</v>
      </c>
      <c r="AL16" s="1662">
        <f t="shared" si="16"/>
        <v>-9.2612093632194457E-4</v>
      </c>
      <c r="AM16" s="1663">
        <f t="shared" si="17"/>
        <v>-9.0830094899705424E-4</v>
      </c>
    </row>
    <row r="17" spans="3:39" ht="18" thickBot="1">
      <c r="C17" s="633"/>
      <c r="D17" s="634"/>
      <c r="E17" s="635" t="s">
        <v>762</v>
      </c>
      <c r="F17" s="1688">
        <v>-1.1502070380314633</v>
      </c>
      <c r="G17" s="1688">
        <v>-1.1693792341357727</v>
      </c>
      <c r="H17" s="1688">
        <v>-1.1902518367183641</v>
      </c>
      <c r="I17" s="1689">
        <v>-1.2076560388237838</v>
      </c>
      <c r="J17" s="1688">
        <v>-1.2304296240653532</v>
      </c>
      <c r="K17" s="1688">
        <v>-1.2447715669032398</v>
      </c>
      <c r="L17" s="1688">
        <v>-1.2707137729642775</v>
      </c>
      <c r="M17" s="1690">
        <v>-1.2799018064846737</v>
      </c>
      <c r="N17" s="1654">
        <v>-9.2612093632194457E-4</v>
      </c>
      <c r="O17" s="1655">
        <v>-9.0830094899705424E-4</v>
      </c>
      <c r="P17" s="623"/>
      <c r="Q17" s="1673">
        <f>M17</f>
        <v>-1.2799018064846737</v>
      </c>
      <c r="R17" s="1667">
        <v>-9.2612093632194457E-4</v>
      </c>
      <c r="S17" s="1668">
        <v>-9.0830094899705424E-4</v>
      </c>
      <c r="W17" s="633"/>
      <c r="X17" s="634"/>
      <c r="Y17" s="635" t="s">
        <v>763</v>
      </c>
      <c r="Z17" s="1688">
        <f t="shared" si="11"/>
        <v>-1.1502070380314633</v>
      </c>
      <c r="AA17" s="1688">
        <f t="shared" si="1"/>
        <v>-1.1693792341357727</v>
      </c>
      <c r="AB17" s="1688">
        <f t="shared" si="2"/>
        <v>-1.1902518367183641</v>
      </c>
      <c r="AC17" s="1689">
        <f t="shared" si="3"/>
        <v>-1.2076560388237838</v>
      </c>
      <c r="AD17" s="1688">
        <f t="shared" si="4"/>
        <v>-1.2304296240653532</v>
      </c>
      <c r="AE17" s="1688">
        <f t="shared" si="5"/>
        <v>-1.2447715669032398</v>
      </c>
      <c r="AF17" s="1688">
        <f t="shared" si="6"/>
        <v>-1.2707137729642775</v>
      </c>
      <c r="AG17" s="1688">
        <f t="shared" si="6"/>
        <v>-1.2799018064846737</v>
      </c>
      <c r="AH17" s="1701">
        <f t="shared" si="19"/>
        <v>-9.2612093632194457E-4</v>
      </c>
      <c r="AI17" s="1702">
        <f t="shared" si="20"/>
        <v>-9.0830094899705424E-4</v>
      </c>
      <c r="AK17" s="1673">
        <f t="shared" si="14"/>
        <v>-1.2799018064846737</v>
      </c>
      <c r="AL17" s="1667">
        <f t="shared" si="16"/>
        <v>-9.2612093632194457E-4</v>
      </c>
      <c r="AM17" s="1668">
        <f t="shared" si="17"/>
        <v>-9.0830094899705424E-4</v>
      </c>
    </row>
    <row r="18" spans="3:39" ht="17.25" thickTop="1">
      <c r="C18" s="2055" t="s">
        <v>997</v>
      </c>
      <c r="D18" s="2040"/>
      <c r="E18" s="2041"/>
      <c r="F18" s="1691">
        <f>F8+F13+F16</f>
        <v>-54.33079850355054</v>
      </c>
      <c r="G18" s="1691">
        <f t="shared" ref="G18:M18" si="23">G8+G13+G16</f>
        <v>-53.569145648173347</v>
      </c>
      <c r="H18" s="1691">
        <f t="shared" si="23"/>
        <v>-51.987809894582696</v>
      </c>
      <c r="I18" s="1691">
        <f t="shared" si="23"/>
        <v>-50.057759288015511</v>
      </c>
      <c r="J18" s="1691">
        <f t="shared" si="23"/>
        <v>-51.361058568939576</v>
      </c>
      <c r="K18" s="1691">
        <f t="shared" si="23"/>
        <v>-51.143030646183377</v>
      </c>
      <c r="L18" s="1691">
        <f t="shared" si="23"/>
        <v>-46.625747583195306</v>
      </c>
      <c r="M18" s="1692">
        <f t="shared" si="23"/>
        <v>-44.536794754431277</v>
      </c>
      <c r="N18" s="1652">
        <v>-3.22262675541009E-2</v>
      </c>
      <c r="O18" s="1653">
        <v>-3.1606184736814313E-2</v>
      </c>
      <c r="P18" s="623"/>
      <c r="Q18" s="1674">
        <f>Q8+Q13+Q16</f>
        <v>-47.937567918490203</v>
      </c>
      <c r="R18" s="1662">
        <v>-3.4687024473858012E-2</v>
      </c>
      <c r="S18" s="1663">
        <v>-3.401959291905788E-2</v>
      </c>
      <c r="W18" s="2039" t="s">
        <v>1105</v>
      </c>
      <c r="X18" s="2040"/>
      <c r="Y18" s="2041"/>
      <c r="Z18" s="1691">
        <f t="shared" si="11"/>
        <v>-54.33079850355054</v>
      </c>
      <c r="AA18" s="1691">
        <f t="shared" si="1"/>
        <v>-53.569145648173347</v>
      </c>
      <c r="AB18" s="1691">
        <f t="shared" si="2"/>
        <v>-51.987809894582696</v>
      </c>
      <c r="AC18" s="1691">
        <f t="shared" si="3"/>
        <v>-50.057759288015511</v>
      </c>
      <c r="AD18" s="1691">
        <f t="shared" si="4"/>
        <v>-51.361058568939576</v>
      </c>
      <c r="AE18" s="1691">
        <f t="shared" si="5"/>
        <v>-51.143030646183377</v>
      </c>
      <c r="AF18" s="1691">
        <f t="shared" si="6"/>
        <v>-46.625747583195306</v>
      </c>
      <c r="AG18" s="1691">
        <f t="shared" si="6"/>
        <v>-44.536794754431277</v>
      </c>
      <c r="AH18" s="1699">
        <f t="shared" si="19"/>
        <v>-3.22262675541009E-2</v>
      </c>
      <c r="AI18" s="1700">
        <f t="shared" si="20"/>
        <v>-3.1606184736814313E-2</v>
      </c>
      <c r="AK18" s="1674">
        <f t="shared" si="14"/>
        <v>-47.937567918490203</v>
      </c>
      <c r="AL18" s="1662">
        <f t="shared" si="16"/>
        <v>-3.4687024473858012E-2</v>
      </c>
      <c r="AM18" s="1663">
        <f t="shared" si="17"/>
        <v>-3.401959291905788E-2</v>
      </c>
    </row>
    <row r="19" spans="3:39" ht="17.25" customHeight="1">
      <c r="N19" s="636"/>
      <c r="Q19" s="636" t="s">
        <v>236</v>
      </c>
      <c r="AJ19" s="636" t="s">
        <v>594</v>
      </c>
    </row>
    <row r="21" spans="3:39" ht="17.25" customHeight="1"/>
    <row r="23" spans="3:39">
      <c r="C23" s="161" t="s">
        <v>237</v>
      </c>
      <c r="E23" s="161" t="s">
        <v>756</v>
      </c>
      <c r="W23" s="161" t="s">
        <v>587</v>
      </c>
      <c r="Y23" s="623" t="s">
        <v>1297</v>
      </c>
      <c r="Z23" s="623"/>
      <c r="AA23" s="623"/>
      <c r="AB23" s="623"/>
      <c r="AC23" s="623"/>
      <c r="AD23" s="623"/>
      <c r="AE23" s="623"/>
      <c r="AF23" s="623"/>
    </row>
    <row r="24" spans="3:39">
      <c r="E24" s="1719" t="s">
        <v>1172</v>
      </c>
      <c r="Y24" s="161" t="s">
        <v>1298</v>
      </c>
    </row>
    <row r="25" spans="3:39">
      <c r="E25" s="1719" t="s">
        <v>1313</v>
      </c>
      <c r="Y25" s="161" t="s">
        <v>1296</v>
      </c>
    </row>
    <row r="26" spans="3:39" ht="17.25" customHeight="1">
      <c r="C26" s="161" t="s">
        <v>238</v>
      </c>
      <c r="E26" s="161" t="s">
        <v>239</v>
      </c>
      <c r="W26" s="161" t="s">
        <v>588</v>
      </c>
      <c r="Y26" s="1919" t="s">
        <v>1299</v>
      </c>
    </row>
    <row r="27" spans="3:39">
      <c r="C27" s="161" t="s">
        <v>595</v>
      </c>
      <c r="E27" s="161" t="s">
        <v>1314</v>
      </c>
      <c r="W27" s="161" t="s">
        <v>589</v>
      </c>
      <c r="Y27" s="623" t="s">
        <v>1300</v>
      </c>
    </row>
    <row r="28" spans="3:39" ht="17.25" customHeight="1">
      <c r="E28" s="161" t="s">
        <v>757</v>
      </c>
      <c r="Y28" s="161" t="s">
        <v>1301</v>
      </c>
    </row>
    <row r="29" spans="3:39" ht="16.5" customHeight="1">
      <c r="E29" s="1719" t="s">
        <v>1323</v>
      </c>
      <c r="Y29" s="161" t="s">
        <v>1324</v>
      </c>
    </row>
    <row r="30" spans="3:39" ht="17.25" customHeight="1">
      <c r="C30" s="161" t="s">
        <v>1047</v>
      </c>
      <c r="E30" s="161" t="s">
        <v>1315</v>
      </c>
      <c r="W30" s="161" t="s">
        <v>590</v>
      </c>
      <c r="Y30" s="1919" t="s">
        <v>1302</v>
      </c>
      <c r="AG30" s="975"/>
      <c r="AH30" s="975"/>
      <c r="AI30" s="975"/>
    </row>
    <row r="31" spans="3:39">
      <c r="E31" s="161" t="s">
        <v>1316</v>
      </c>
      <c r="Y31" s="161" t="s">
        <v>1303</v>
      </c>
    </row>
    <row r="32" spans="3:39" ht="15">
      <c r="C32" s="161" t="s">
        <v>1048</v>
      </c>
      <c r="E32" s="1719" t="s">
        <v>1317</v>
      </c>
      <c r="W32" s="161" t="s">
        <v>596</v>
      </c>
      <c r="Y32" s="623" t="s">
        <v>1305</v>
      </c>
    </row>
    <row r="33" spans="3:25" ht="16.5" customHeight="1">
      <c r="E33" s="1719" t="s">
        <v>1318</v>
      </c>
      <c r="Y33" s="161" t="s">
        <v>1304</v>
      </c>
    </row>
    <row r="34" spans="3:25" ht="15">
      <c r="C34" s="161" t="s">
        <v>1049</v>
      </c>
      <c r="E34" s="161" t="s">
        <v>1319</v>
      </c>
      <c r="W34" s="161" t="s">
        <v>1306</v>
      </c>
      <c r="Y34" s="1919" t="s">
        <v>1308</v>
      </c>
    </row>
    <row r="35" spans="3:25" ht="15">
      <c r="C35" s="161" t="s">
        <v>1050</v>
      </c>
      <c r="E35" s="161" t="s">
        <v>1320</v>
      </c>
      <c r="W35" s="161" t="s">
        <v>1307</v>
      </c>
      <c r="Y35" s="1919" t="s">
        <v>1309</v>
      </c>
    </row>
    <row r="36" spans="3:25">
      <c r="E36" s="161" t="s">
        <v>1321</v>
      </c>
      <c r="Y36" s="161" t="s">
        <v>1310</v>
      </c>
    </row>
    <row r="37" spans="3:25">
      <c r="E37" s="161" t="s">
        <v>1322</v>
      </c>
      <c r="Y37" s="161" t="s">
        <v>1311</v>
      </c>
    </row>
    <row r="38" spans="3:25">
      <c r="Y38" s="161" t="s">
        <v>1312</v>
      </c>
    </row>
  </sheetData>
  <mergeCells count="14">
    <mergeCell ref="W18:Y18"/>
    <mergeCell ref="N6:O6"/>
    <mergeCell ref="C4:E7"/>
    <mergeCell ref="F4:O4"/>
    <mergeCell ref="R6:S6"/>
    <mergeCell ref="Q4:S5"/>
    <mergeCell ref="Q6:Q7"/>
    <mergeCell ref="C18:E18"/>
    <mergeCell ref="W4:Y7"/>
    <mergeCell ref="AH6:AI6"/>
    <mergeCell ref="Z4:AI4"/>
    <mergeCell ref="AK4:AM5"/>
    <mergeCell ref="AK6:AK7"/>
    <mergeCell ref="AL6:AM6"/>
  </mergeCells>
  <phoneticPr fontId="9"/>
  <pageMargins left="0.7" right="0.7" top="0.75" bottom="0.75" header="0.3" footer="0.3"/>
  <pageSetup paperSize="9" scale="86" orientation="landscape" r:id="rId1"/>
  <ignoredErrors>
    <ignoredError sqref="Q16" formula="1"/>
    <ignoredError sqref="Q9:Q1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pageSetUpPr fitToPage="1"/>
  </sheetPr>
  <dimension ref="A1:BE15"/>
  <sheetViews>
    <sheetView workbookViewId="0">
      <selection activeCell="AA7" sqref="AA7"/>
    </sheetView>
  </sheetViews>
  <sheetFormatPr defaultColWidth="9" defaultRowHeight="15"/>
  <cols>
    <col min="1" max="1" width="1.25" style="321" customWidth="1"/>
    <col min="2" max="22" width="9" style="48" hidden="1" customWidth="1"/>
    <col min="23" max="23" width="1.5" style="48" customWidth="1"/>
    <col min="24" max="24" width="42.5" style="48" customWidth="1"/>
    <col min="25" max="25" width="1.5" style="966" customWidth="1"/>
    <col min="26" max="26" width="39.25" style="961" customWidth="1"/>
    <col min="27" max="56" width="10.625" style="48" customWidth="1"/>
    <col min="57" max="57" width="10.375" style="48" bestFit="1" customWidth="1"/>
    <col min="58" max="16384" width="9" style="48"/>
  </cols>
  <sheetData>
    <row r="1" spans="1:57" s="147" customFormat="1" ht="66" customHeight="1">
      <c r="X1" s="1512" t="s">
        <v>938</v>
      </c>
      <c r="Z1" s="1099" t="s">
        <v>881</v>
      </c>
    </row>
    <row r="2" spans="1:57" ht="15.75">
      <c r="X2" s="1095" t="str">
        <f>'0.Contents'!$C$2</f>
        <v>＜確報値＞</v>
      </c>
      <c r="Z2" s="1141" t="str">
        <f>'0.Contents'!$E$2</f>
        <v>&lt;Final Figures&gt;</v>
      </c>
    </row>
    <row r="3" spans="1:57" ht="18.75">
      <c r="X3" s="1" t="s">
        <v>240</v>
      </c>
      <c r="Z3" s="962" t="s">
        <v>549</v>
      </c>
      <c r="AJ3" s="49"/>
      <c r="AK3" s="49"/>
      <c r="AR3" s="49"/>
      <c r="AU3" s="49"/>
      <c r="AV3" s="49"/>
    </row>
    <row r="4" spans="1:57">
      <c r="X4" s="50"/>
      <c r="Z4" s="963"/>
      <c r="AA4" s="50">
        <v>1990</v>
      </c>
      <c r="AB4" s="50">
        <f t="shared" ref="AB4:AP4" si="0">AA4+1</f>
        <v>1991</v>
      </c>
      <c r="AC4" s="50">
        <f t="shared" si="0"/>
        <v>1992</v>
      </c>
      <c r="AD4" s="50">
        <f t="shared" si="0"/>
        <v>1993</v>
      </c>
      <c r="AE4" s="50">
        <f t="shared" si="0"/>
        <v>1994</v>
      </c>
      <c r="AF4" s="50">
        <f t="shared" si="0"/>
        <v>1995</v>
      </c>
      <c r="AG4" s="50">
        <f t="shared" si="0"/>
        <v>1996</v>
      </c>
      <c r="AH4" s="50">
        <f t="shared" si="0"/>
        <v>1997</v>
      </c>
      <c r="AI4" s="50">
        <f t="shared" si="0"/>
        <v>1998</v>
      </c>
      <c r="AJ4" s="50">
        <f t="shared" si="0"/>
        <v>1999</v>
      </c>
      <c r="AK4" s="50">
        <f t="shared" si="0"/>
        <v>2000</v>
      </c>
      <c r="AL4" s="50">
        <f t="shared" si="0"/>
        <v>2001</v>
      </c>
      <c r="AM4" s="50">
        <f t="shared" si="0"/>
        <v>2002</v>
      </c>
      <c r="AN4" s="50">
        <f t="shared" si="0"/>
        <v>2003</v>
      </c>
      <c r="AO4" s="50">
        <f t="shared" si="0"/>
        <v>2004</v>
      </c>
      <c r="AP4" s="50">
        <f t="shared" si="0"/>
        <v>2005</v>
      </c>
      <c r="AQ4" s="50">
        <f t="shared" ref="AQ4:BA4" si="1">AP4+1</f>
        <v>2006</v>
      </c>
      <c r="AR4" s="50">
        <f t="shared" si="1"/>
        <v>2007</v>
      </c>
      <c r="AS4" s="50">
        <f t="shared" si="1"/>
        <v>2008</v>
      </c>
      <c r="AT4" s="50">
        <f t="shared" si="1"/>
        <v>2009</v>
      </c>
      <c r="AU4" s="50">
        <f t="shared" si="1"/>
        <v>2010</v>
      </c>
      <c r="AV4" s="50">
        <f t="shared" si="1"/>
        <v>2011</v>
      </c>
      <c r="AW4" s="50">
        <f t="shared" si="1"/>
        <v>2012</v>
      </c>
      <c r="AX4" s="50">
        <f t="shared" si="1"/>
        <v>2013</v>
      </c>
      <c r="AY4" s="50">
        <f t="shared" si="1"/>
        <v>2014</v>
      </c>
      <c r="AZ4" s="50">
        <f t="shared" si="1"/>
        <v>2015</v>
      </c>
      <c r="BA4" s="50">
        <f t="shared" si="1"/>
        <v>2016</v>
      </c>
      <c r="BB4" s="50">
        <f>BA4+1</f>
        <v>2017</v>
      </c>
      <c r="BC4" s="50">
        <f>BB4+1</f>
        <v>2018</v>
      </c>
      <c r="BD4" s="50">
        <f>BC4+1</f>
        <v>2019</v>
      </c>
      <c r="BE4" s="50">
        <f>BD4+1</f>
        <v>2020</v>
      </c>
    </row>
    <row r="5" spans="1:57" s="147" customFormat="1" ht="18" customHeight="1">
      <c r="A5" s="322"/>
      <c r="X5" s="1627" t="s">
        <v>1089</v>
      </c>
      <c r="Y5" s="967"/>
      <c r="Z5" s="964" t="s">
        <v>550</v>
      </c>
      <c r="AA5" s="308">
        <v>13302.887879356755</v>
      </c>
      <c r="AB5" s="308">
        <v>14038.970376594893</v>
      </c>
      <c r="AC5" s="308">
        <v>14339.173505872905</v>
      </c>
      <c r="AD5" s="308">
        <v>13975.495983090361</v>
      </c>
      <c r="AE5" s="308">
        <v>15196.217151617086</v>
      </c>
      <c r="AF5" s="308">
        <v>17068.708060883007</v>
      </c>
      <c r="AG5" s="308">
        <v>18600.700118820168</v>
      </c>
      <c r="AH5" s="308">
        <v>19299.120665803781</v>
      </c>
      <c r="AI5" s="308">
        <v>20173.772111758633</v>
      </c>
      <c r="AJ5" s="308">
        <v>19745.022176628918</v>
      </c>
      <c r="AK5" s="308">
        <v>19710.876321664877</v>
      </c>
      <c r="AL5" s="308">
        <v>18882.539905749301</v>
      </c>
      <c r="AM5" s="308">
        <v>21331.422803870406</v>
      </c>
      <c r="AN5" s="308">
        <v>20563.186796522346</v>
      </c>
      <c r="AO5" s="308">
        <v>21372.656097740415</v>
      </c>
      <c r="AP5" s="308">
        <v>21520.041763094134</v>
      </c>
      <c r="AQ5" s="308">
        <v>20136.517136972641</v>
      </c>
      <c r="AR5" s="308">
        <v>18516.659036059431</v>
      </c>
      <c r="AS5" s="308">
        <v>17668.826767298491</v>
      </c>
      <c r="AT5" s="308">
        <v>15505.10022797167</v>
      </c>
      <c r="AU5" s="308">
        <v>16435.640142181495</v>
      </c>
      <c r="AV5" s="308">
        <v>18406.831155798372</v>
      </c>
      <c r="AW5" s="308">
        <v>19304.902833242788</v>
      </c>
      <c r="AX5" s="308">
        <v>19662.03180042782</v>
      </c>
      <c r="AY5" s="308">
        <v>19183.930399152101</v>
      </c>
      <c r="AZ5" s="308">
        <v>19299.208935057784</v>
      </c>
      <c r="BA5" s="308">
        <v>20219.853147666181</v>
      </c>
      <c r="BB5" s="308">
        <v>21233.574142134898</v>
      </c>
      <c r="BC5" s="308">
        <v>21848.699693177448</v>
      </c>
      <c r="BD5" s="308">
        <v>21891.003209452123</v>
      </c>
      <c r="BE5" s="308">
        <v>8389.6226742724994</v>
      </c>
    </row>
    <row r="6" spans="1:57" s="147" customFormat="1" ht="18" customHeight="1">
      <c r="A6" s="322"/>
      <c r="X6" s="1626" t="s">
        <v>1090</v>
      </c>
      <c r="Y6" s="967"/>
      <c r="Z6" s="964" t="s">
        <v>551</v>
      </c>
      <c r="AA6" s="308">
        <v>17640.974283340925</v>
      </c>
      <c r="AB6" s="308">
        <v>18669.937637447612</v>
      </c>
      <c r="AC6" s="308">
        <v>18733.255233020001</v>
      </c>
      <c r="AD6" s="308">
        <v>21066.302269748197</v>
      </c>
      <c r="AE6" s="308">
        <v>21024.507420683585</v>
      </c>
      <c r="AF6" s="308">
        <v>21214.753490526713</v>
      </c>
      <c r="AG6" s="308">
        <v>12531.687823388409</v>
      </c>
      <c r="AH6" s="308">
        <v>16317.311894458899</v>
      </c>
      <c r="AI6" s="308">
        <v>17329.696666914435</v>
      </c>
      <c r="AJ6" s="308">
        <v>16425.580421226423</v>
      </c>
      <c r="AK6" s="308">
        <v>16906.982283565227</v>
      </c>
      <c r="AL6" s="308">
        <v>14620.977472851275</v>
      </c>
      <c r="AM6" s="308">
        <v>15282.505494294022</v>
      </c>
      <c r="AN6" s="308">
        <v>16853.124174833698</v>
      </c>
      <c r="AO6" s="308">
        <v>17587.484710068231</v>
      </c>
      <c r="AP6" s="308">
        <v>19751.841562492882</v>
      </c>
      <c r="AQ6" s="308">
        <v>18611.686283922452</v>
      </c>
      <c r="AR6" s="308">
        <v>18482.648580695593</v>
      </c>
      <c r="AS6" s="308">
        <v>16917.00882327119</v>
      </c>
      <c r="AT6" s="308">
        <v>15016.513932624694</v>
      </c>
      <c r="AU6" s="308">
        <v>14588.32732832562</v>
      </c>
      <c r="AV6" s="308">
        <v>12980.026559532695</v>
      </c>
      <c r="AW6" s="308">
        <v>13022.336681919111</v>
      </c>
      <c r="AX6" s="308">
        <v>13628.344006053127</v>
      </c>
      <c r="AY6" s="308">
        <v>12806.637759466958</v>
      </c>
      <c r="AZ6" s="308">
        <v>14498.13034848942</v>
      </c>
      <c r="BA6" s="308">
        <v>15103.823635862949</v>
      </c>
      <c r="BB6" s="308">
        <v>14186.20362459703</v>
      </c>
      <c r="BC6" s="308">
        <v>14961.901905097222</v>
      </c>
      <c r="BD6" s="308">
        <v>15029.023016831212</v>
      </c>
      <c r="BE6" s="308">
        <v>16586.186373684257</v>
      </c>
    </row>
    <row r="7" spans="1:57" s="147" customFormat="1" ht="18" customHeight="1">
      <c r="A7" s="322"/>
      <c r="X7" s="637" t="s">
        <v>54</v>
      </c>
      <c r="Y7" s="967"/>
      <c r="Z7" s="964" t="s">
        <v>552</v>
      </c>
      <c r="AA7" s="148">
        <f>SUM(AA5:AA6)</f>
        <v>30943.862162697682</v>
      </c>
      <c r="AB7" s="148">
        <f t="shared" ref="AB7:AQ7" si="2">SUM(AB5:AB6)</f>
        <v>32708.908014042507</v>
      </c>
      <c r="AC7" s="148">
        <f t="shared" si="2"/>
        <v>33072.428738892908</v>
      </c>
      <c r="AD7" s="148">
        <f t="shared" si="2"/>
        <v>35041.798252838562</v>
      </c>
      <c r="AE7" s="148">
        <f t="shared" si="2"/>
        <v>36220.724572300671</v>
      </c>
      <c r="AF7" s="148">
        <f t="shared" si="2"/>
        <v>38283.461551409724</v>
      </c>
      <c r="AG7" s="148">
        <f t="shared" si="2"/>
        <v>31132.387942208577</v>
      </c>
      <c r="AH7" s="148">
        <f t="shared" si="2"/>
        <v>35616.432560262678</v>
      </c>
      <c r="AI7" s="148">
        <f t="shared" si="2"/>
        <v>37503.468778673065</v>
      </c>
      <c r="AJ7" s="148">
        <f t="shared" si="2"/>
        <v>36170.602597855337</v>
      </c>
      <c r="AK7" s="148">
        <f t="shared" si="2"/>
        <v>36617.858605230103</v>
      </c>
      <c r="AL7" s="148">
        <f t="shared" si="2"/>
        <v>33503.517378600576</v>
      </c>
      <c r="AM7" s="148">
        <f t="shared" si="2"/>
        <v>36613.928298164428</v>
      </c>
      <c r="AN7" s="148">
        <f t="shared" si="2"/>
        <v>37416.310971356041</v>
      </c>
      <c r="AO7" s="148">
        <f t="shared" si="2"/>
        <v>38960.140807808646</v>
      </c>
      <c r="AP7" s="148">
        <f t="shared" si="2"/>
        <v>41271.883325587012</v>
      </c>
      <c r="AQ7" s="148">
        <f t="shared" si="2"/>
        <v>38748.203420895094</v>
      </c>
      <c r="AR7" s="148">
        <f t="shared" ref="AR7:AW7" si="3">SUM(AR5:AR6)</f>
        <v>36999.307616755024</v>
      </c>
      <c r="AS7" s="148">
        <f t="shared" si="3"/>
        <v>34585.835590569681</v>
      </c>
      <c r="AT7" s="148">
        <f t="shared" si="3"/>
        <v>30521.614160596364</v>
      </c>
      <c r="AU7" s="148">
        <f t="shared" si="3"/>
        <v>31023.967470507116</v>
      </c>
      <c r="AV7" s="148">
        <f t="shared" si="3"/>
        <v>31386.857715331069</v>
      </c>
      <c r="AW7" s="148">
        <f t="shared" si="3"/>
        <v>32327.239515161898</v>
      </c>
      <c r="AX7" s="148">
        <f t="shared" ref="AX7:BE7" si="4">SUM(AX5:AX6)</f>
        <v>33290.375806480944</v>
      </c>
      <c r="AY7" s="148">
        <f t="shared" si="4"/>
        <v>31990.568158619059</v>
      </c>
      <c r="AZ7" s="148">
        <f t="shared" si="4"/>
        <v>33797.339283547204</v>
      </c>
      <c r="BA7" s="148">
        <f t="shared" si="4"/>
        <v>35323.676783529132</v>
      </c>
      <c r="BB7" s="148">
        <f t="shared" si="4"/>
        <v>35419.777766731931</v>
      </c>
      <c r="BC7" s="148">
        <f>SUM(BC5:BC6)</f>
        <v>36810.601598274669</v>
      </c>
      <c r="BD7" s="148">
        <f>SUM(BD5:BD6)</f>
        <v>36920.026226283335</v>
      </c>
      <c r="BE7" s="148">
        <f t="shared" si="4"/>
        <v>24975.809047956755</v>
      </c>
    </row>
    <row r="8" spans="1:57" ht="9" customHeight="1">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B8" s="140"/>
      <c r="BC8" s="140"/>
      <c r="BD8" s="140"/>
    </row>
    <row r="9" spans="1:57" ht="18" customHeight="1">
      <c r="X9" s="638" t="s">
        <v>241</v>
      </c>
      <c r="Z9" s="964" t="s">
        <v>553</v>
      </c>
      <c r="AA9" s="51">
        <f>'1.Total'!AA15*1000</f>
        <v>1275449.4512256028</v>
      </c>
      <c r="AB9" s="51">
        <f>'1.Total'!AB15*1000</f>
        <v>1289732.6923114068</v>
      </c>
      <c r="AC9" s="51">
        <f>'1.Total'!AC15*1000</f>
        <v>1301310.4262313095</v>
      </c>
      <c r="AD9" s="51">
        <f>'1.Total'!AD15*1000</f>
        <v>1296897.438204143</v>
      </c>
      <c r="AE9" s="51">
        <f>'1.Total'!AE15*1000</f>
        <v>1358056.7558200131</v>
      </c>
      <c r="AF9" s="51">
        <f>'1.Total'!AF15*1000</f>
        <v>1379482.4126556399</v>
      </c>
      <c r="AG9" s="51">
        <f>'1.Total'!AG15*1000</f>
        <v>1392569.43066115</v>
      </c>
      <c r="AH9" s="51">
        <f>'1.Total'!AH15*1000</f>
        <v>1384529.9581837924</v>
      </c>
      <c r="AI9" s="51">
        <f>'1.Total'!AI15*1000</f>
        <v>1335691.2086464851</v>
      </c>
      <c r="AJ9" s="51">
        <f>'1.Total'!AJ15*1000</f>
        <v>1359087.4074647189</v>
      </c>
      <c r="AK9" s="51">
        <f>'1.Total'!AK15*1000</f>
        <v>1378932.2071486854</v>
      </c>
      <c r="AL9" s="51">
        <f>'1.Total'!AL15*1000</f>
        <v>1352817.5441508351</v>
      </c>
      <c r="AM9" s="51">
        <f>'1.Total'!AM15*1000</f>
        <v>1376440.7864190026</v>
      </c>
      <c r="AN9" s="51">
        <f>'1.Total'!AN15*1000</f>
        <v>1383004.4024667777</v>
      </c>
      <c r="AO9" s="51">
        <f>'1.Total'!AO15*1000</f>
        <v>1374350.1350735843</v>
      </c>
      <c r="AP9" s="51">
        <f>'1.Total'!AP15*1000</f>
        <v>1382002.8856790101</v>
      </c>
      <c r="AQ9" s="51">
        <f>'1.Total'!AQ15*1000</f>
        <v>1360652.4644912339</v>
      </c>
      <c r="AR9" s="51">
        <f>'1.Total'!AR15*1000</f>
        <v>1395797.1605387738</v>
      </c>
      <c r="AS9" s="51">
        <f>'1.Total'!AS15*1000</f>
        <v>1322740.8873117056</v>
      </c>
      <c r="AT9" s="51">
        <f>'1.Total'!AT15*1000</f>
        <v>1250422.2782990441</v>
      </c>
      <c r="AU9" s="51">
        <f>'1.Total'!AU15*1000</f>
        <v>1303870.765459781</v>
      </c>
      <c r="AV9" s="51">
        <f>'1.Total'!AV15*1000</f>
        <v>1354551.0251469202</v>
      </c>
      <c r="AW9" s="51">
        <f>'1.Total'!AW15*1000</f>
        <v>1397250.7277398116</v>
      </c>
      <c r="AX9" s="51">
        <f>'1.Total'!AX15*1000</f>
        <v>1409116.4474703467</v>
      </c>
      <c r="AY9" s="51">
        <f>'1.Total'!AY15*1000</f>
        <v>1360181.8906863614</v>
      </c>
      <c r="AZ9" s="51">
        <f>'1.Total'!AZ15*1000</f>
        <v>1321624.0181959812</v>
      </c>
      <c r="BA9" s="51">
        <f>'1.Total'!BA15*1000</f>
        <v>1304886.6090249456</v>
      </c>
      <c r="BB9" s="51">
        <f>'1.Total'!BB15*1000</f>
        <v>1291580.0505983038</v>
      </c>
      <c r="BC9" s="51">
        <f>'1.Total'!BC15*1000</f>
        <v>1247651.9993494456</v>
      </c>
      <c r="BD9" s="51">
        <f>'1.Total'!BD15*1000</f>
        <v>1212221.4791279053</v>
      </c>
      <c r="BE9" s="51">
        <f>'1.Total'!BE15*1000</f>
        <v>1150085.5210699833</v>
      </c>
    </row>
    <row r="10" spans="1:57" ht="18" customHeight="1">
      <c r="X10" s="638" t="s">
        <v>242</v>
      </c>
      <c r="Z10" s="964" t="s">
        <v>554</v>
      </c>
      <c r="AA10" s="52">
        <f>AA7/AA9</f>
        <v>2.4261143499621374E-2</v>
      </c>
      <c r="AB10" s="52">
        <f t="shared" ref="AB10:AO10" si="5">AB7/AB9</f>
        <v>2.536099783236705E-2</v>
      </c>
      <c r="AC10" s="52">
        <f t="shared" si="5"/>
        <v>2.5414711257384672E-2</v>
      </c>
      <c r="AD10" s="52">
        <f t="shared" si="5"/>
        <v>2.7019714297039636E-2</v>
      </c>
      <c r="AE10" s="52">
        <f t="shared" si="5"/>
        <v>2.6670994726159369E-2</v>
      </c>
      <c r="AF10" s="52">
        <f t="shared" si="5"/>
        <v>2.7752047579722511E-2</v>
      </c>
      <c r="AG10" s="52">
        <f t="shared" si="5"/>
        <v>2.2356075939012864E-2</v>
      </c>
      <c r="AH10" s="52">
        <f t="shared" si="5"/>
        <v>2.5724566196446794E-2</v>
      </c>
      <c r="AI10" s="52">
        <f t="shared" si="5"/>
        <v>2.8077948358046757E-2</v>
      </c>
      <c r="AJ10" s="52">
        <f t="shared" si="5"/>
        <v>2.66138898787452E-2</v>
      </c>
      <c r="AK10" s="52">
        <f t="shared" si="5"/>
        <v>2.6555227599584039E-2</v>
      </c>
      <c r="AL10" s="52">
        <f t="shared" si="5"/>
        <v>2.4765732469584998E-2</v>
      </c>
      <c r="AM10" s="52">
        <f t="shared" si="5"/>
        <v>2.6600438362060261E-2</v>
      </c>
      <c r="AN10" s="52">
        <f t="shared" si="5"/>
        <v>2.7054368666230511E-2</v>
      </c>
      <c r="AO10" s="52">
        <f t="shared" si="5"/>
        <v>2.8348045969903205E-2</v>
      </c>
      <c r="AP10" s="52">
        <f t="shared" ref="AP10:AU10" si="6">AP7/AP9</f>
        <v>2.9863818486391351E-2</v>
      </c>
      <c r="AQ10" s="52">
        <f t="shared" si="6"/>
        <v>2.8477663791527812E-2</v>
      </c>
      <c r="AR10" s="52">
        <f t="shared" si="6"/>
        <v>2.6507653592355351E-2</v>
      </c>
      <c r="AS10" s="52">
        <f t="shared" si="6"/>
        <v>2.6147097985956099E-2</v>
      </c>
      <c r="AT10" s="52">
        <f t="shared" si="6"/>
        <v>2.4409045400338735E-2</v>
      </c>
      <c r="AU10" s="52">
        <f t="shared" si="6"/>
        <v>2.3793744205597864E-2</v>
      </c>
      <c r="AV10" s="52">
        <f t="shared" ref="AV10:BA10" si="7">AV7/AV9</f>
        <v>2.3171410402887348E-2</v>
      </c>
      <c r="AW10" s="52">
        <f t="shared" si="7"/>
        <v>2.3136319683622092E-2</v>
      </c>
      <c r="AX10" s="52">
        <f t="shared" si="7"/>
        <v>2.3624999811934638E-2</v>
      </c>
      <c r="AY10" s="52">
        <f t="shared" si="7"/>
        <v>2.3519331037760178E-2</v>
      </c>
      <c r="AZ10" s="52">
        <f t="shared" si="7"/>
        <v>2.557258253348076E-2</v>
      </c>
      <c r="BA10" s="52">
        <f t="shared" si="7"/>
        <v>2.7070303687095194E-2</v>
      </c>
      <c r="BB10" s="52">
        <f>BB7/BB9</f>
        <v>2.7423602393304453E-2</v>
      </c>
      <c r="BC10" s="52">
        <f>BC7/BC9</f>
        <v>2.9503901422406699E-2</v>
      </c>
      <c r="BD10" s="52">
        <f>BD7/BD9</f>
        <v>3.045650226627257E-2</v>
      </c>
      <c r="BE10" s="52">
        <f>BE7/BE9</f>
        <v>2.1716479853359501E-2</v>
      </c>
    </row>
    <row r="11" spans="1:57" ht="45">
      <c r="X11" s="1101" t="s">
        <v>243</v>
      </c>
      <c r="Y11" s="1042"/>
      <c r="Z11" s="1102" t="s">
        <v>884</v>
      </c>
    </row>
    <row r="15" spans="1:57" ht="20.25">
      <c r="Z15" s="965"/>
    </row>
  </sheetData>
  <phoneticPr fontId="9"/>
  <pageMargins left="0.78740157480314965" right="0.78740157480314965" top="0.98425196850393704" bottom="0.98425196850393704" header="0.51181102362204722" footer="0.51181102362204722"/>
  <pageSetup paperSize="9" scale="49" orientation="landscape" r:id="rId1"/>
  <headerFooter alignWithMargins="0"/>
  <ignoredErrors>
    <ignoredError sqref="AA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BI101"/>
  <sheetViews>
    <sheetView workbookViewId="0">
      <pane xSplit="26" ySplit="5" topLeftCell="AA6" activePane="bottomRight" state="frozen"/>
      <selection pane="topRight" activeCell="AA1" sqref="AA1"/>
      <selection pane="bottomLeft" activeCell="A6" sqref="A6"/>
      <selection pane="bottomRight" activeCell="AA1" sqref="AA1"/>
    </sheetView>
  </sheetViews>
  <sheetFormatPr defaultColWidth="9" defaultRowHeight="14.25"/>
  <cols>
    <col min="1" max="1" width="1.625" style="154" customWidth="1"/>
    <col min="2" max="18" width="1.625" style="1" hidden="1" customWidth="1"/>
    <col min="19" max="21" width="1.625" style="1" customWidth="1"/>
    <col min="22" max="22" width="54" style="1" customWidth="1"/>
    <col min="23" max="23" width="1.625" style="154" customWidth="1"/>
    <col min="24" max="25" width="1.625" style="1" customWidth="1"/>
    <col min="26" max="26" width="60.875" style="1" bestFit="1" customWidth="1"/>
    <col min="27" max="56" width="11.875" style="1" bestFit="1" customWidth="1"/>
    <col min="57" max="57" width="10.625" style="1" customWidth="1"/>
    <col min="58" max="58" width="33.125" style="1" bestFit="1" customWidth="1"/>
    <col min="59" max="59" width="44.75" style="1" bestFit="1" customWidth="1"/>
    <col min="60" max="16384" width="9" style="1"/>
  </cols>
  <sheetData>
    <row r="1" spans="1:61" ht="62.25" customHeight="1">
      <c r="B1" s="154"/>
      <c r="C1" s="154"/>
      <c r="D1" s="154"/>
      <c r="E1" s="154"/>
      <c r="F1" s="154"/>
      <c r="G1" s="154"/>
      <c r="H1" s="154"/>
      <c r="I1" s="154"/>
      <c r="J1" s="154"/>
      <c r="K1" s="154"/>
      <c r="L1" s="154"/>
      <c r="M1" s="154"/>
      <c r="N1" s="154"/>
      <c r="O1" s="154"/>
      <c r="P1" s="154"/>
      <c r="Q1" s="154"/>
      <c r="R1" s="154"/>
      <c r="T1" s="2061" t="s">
        <v>939</v>
      </c>
      <c r="U1" s="2000"/>
      <c r="V1" s="2000"/>
      <c r="X1" s="2000" t="s">
        <v>597</v>
      </c>
      <c r="Y1" s="2000"/>
      <c r="Z1" s="2000"/>
      <c r="AA1" s="154"/>
      <c r="AB1" s="154"/>
      <c r="AC1" s="154"/>
      <c r="AD1" s="154"/>
      <c r="AE1" s="154"/>
      <c r="AF1" s="154"/>
      <c r="AG1" s="154"/>
      <c r="AH1" s="154"/>
      <c r="AI1" s="154"/>
      <c r="AJ1" s="154"/>
      <c r="AK1" s="154"/>
      <c r="AL1" s="154"/>
    </row>
    <row r="2" spans="1:61" ht="20.25">
      <c r="B2" s="154"/>
      <c r="C2" s="154"/>
      <c r="D2" s="154"/>
      <c r="E2" s="154"/>
      <c r="F2" s="154"/>
      <c r="G2" s="154"/>
      <c r="H2" s="154"/>
      <c r="I2" s="154"/>
      <c r="J2" s="154"/>
      <c r="K2" s="154"/>
      <c r="L2" s="154"/>
      <c r="M2" s="154"/>
      <c r="N2" s="154"/>
      <c r="O2" s="154"/>
      <c r="P2" s="154"/>
      <c r="Q2" s="154"/>
      <c r="R2" s="154"/>
      <c r="T2" s="1903"/>
      <c r="U2" s="1900"/>
      <c r="V2" s="1900"/>
      <c r="X2" s="1900"/>
      <c r="Y2" s="1900"/>
      <c r="Z2" s="1900"/>
      <c r="AA2" s="154"/>
      <c r="AB2" s="154"/>
      <c r="AC2" s="154"/>
      <c r="AD2" s="154"/>
      <c r="AE2" s="154"/>
      <c r="AF2" s="154"/>
      <c r="AG2" s="154"/>
      <c r="AH2" s="154"/>
      <c r="AI2" s="154"/>
      <c r="AJ2" s="154"/>
      <c r="AK2" s="154"/>
      <c r="AL2" s="154"/>
    </row>
    <row r="3" spans="1:61" s="154" customFormat="1" ht="15" customHeight="1">
      <c r="A3" s="468"/>
      <c r="T3" s="1095" t="str">
        <f>'0.Contents'!$C$2</f>
        <v>＜確報値＞</v>
      </c>
      <c r="X3" s="1141" t="str">
        <f>'0.Contents'!$E$2</f>
        <v>&lt;Final Figures&gt;</v>
      </c>
      <c r="Y3" s="1"/>
      <c r="Z3" s="1"/>
      <c r="BG3" s="1"/>
    </row>
    <row r="4" spans="1:61" ht="19.5" thickBot="1">
      <c r="T4" s="1" t="s">
        <v>244</v>
      </c>
      <c r="X4" s="1" t="s">
        <v>598</v>
      </c>
    </row>
    <row r="5" spans="1:61" ht="15" thickBot="1">
      <c r="T5" s="582" t="s">
        <v>245</v>
      </c>
      <c r="U5" s="639"/>
      <c r="V5" s="640"/>
      <c r="X5" s="582" t="s">
        <v>555</v>
      </c>
      <c r="Y5" s="639"/>
      <c r="Z5" s="640"/>
      <c r="AA5" s="119">
        <v>1990</v>
      </c>
      <c r="AB5" s="119">
        <f t="shared" ref="AB5:BA5" si="0">AA5+1</f>
        <v>1991</v>
      </c>
      <c r="AC5" s="119">
        <f t="shared" si="0"/>
        <v>1992</v>
      </c>
      <c r="AD5" s="119">
        <f t="shared" si="0"/>
        <v>1993</v>
      </c>
      <c r="AE5" s="119">
        <f t="shared" si="0"/>
        <v>1994</v>
      </c>
      <c r="AF5" s="119">
        <f t="shared" si="0"/>
        <v>1995</v>
      </c>
      <c r="AG5" s="119">
        <f t="shared" si="0"/>
        <v>1996</v>
      </c>
      <c r="AH5" s="119">
        <f t="shared" si="0"/>
        <v>1997</v>
      </c>
      <c r="AI5" s="119">
        <f t="shared" si="0"/>
        <v>1998</v>
      </c>
      <c r="AJ5" s="119">
        <f t="shared" si="0"/>
        <v>1999</v>
      </c>
      <c r="AK5" s="119">
        <f t="shared" si="0"/>
        <v>2000</v>
      </c>
      <c r="AL5" s="119">
        <f t="shared" si="0"/>
        <v>2001</v>
      </c>
      <c r="AM5" s="119">
        <f t="shared" si="0"/>
        <v>2002</v>
      </c>
      <c r="AN5" s="119">
        <f t="shared" si="0"/>
        <v>2003</v>
      </c>
      <c r="AO5" s="119">
        <f t="shared" si="0"/>
        <v>2004</v>
      </c>
      <c r="AP5" s="119">
        <f t="shared" si="0"/>
        <v>2005</v>
      </c>
      <c r="AQ5" s="119">
        <f t="shared" si="0"/>
        <v>2006</v>
      </c>
      <c r="AR5" s="119">
        <f t="shared" si="0"/>
        <v>2007</v>
      </c>
      <c r="AS5" s="119">
        <f t="shared" si="0"/>
        <v>2008</v>
      </c>
      <c r="AT5" s="119">
        <f t="shared" si="0"/>
        <v>2009</v>
      </c>
      <c r="AU5" s="119">
        <f t="shared" si="0"/>
        <v>2010</v>
      </c>
      <c r="AV5" s="119">
        <f t="shared" si="0"/>
        <v>2011</v>
      </c>
      <c r="AW5" s="119">
        <f t="shared" si="0"/>
        <v>2012</v>
      </c>
      <c r="AX5" s="119">
        <f t="shared" si="0"/>
        <v>2013</v>
      </c>
      <c r="AY5" s="119">
        <f t="shared" si="0"/>
        <v>2014</v>
      </c>
      <c r="AZ5" s="119">
        <f t="shared" si="0"/>
        <v>2015</v>
      </c>
      <c r="BA5" s="119">
        <f t="shared" si="0"/>
        <v>2016</v>
      </c>
      <c r="BB5" s="119">
        <f>BA5+1</f>
        <v>2017</v>
      </c>
      <c r="BC5" s="119">
        <f>BB5+1</f>
        <v>2018</v>
      </c>
      <c r="BD5" s="119">
        <f>BC5+1</f>
        <v>2019</v>
      </c>
      <c r="BE5" s="119">
        <f>BD5+1</f>
        <v>2020</v>
      </c>
      <c r="BF5" s="119" t="s">
        <v>21</v>
      </c>
      <c r="BG5" s="976" t="s">
        <v>2</v>
      </c>
    </row>
    <row r="6" spans="1:61" ht="15" customHeight="1">
      <c r="T6" s="641" t="s">
        <v>1123</v>
      </c>
      <c r="U6" s="642"/>
      <c r="V6" s="643"/>
      <c r="X6" s="641" t="s">
        <v>1067</v>
      </c>
      <c r="Y6" s="642"/>
      <c r="Z6" s="643"/>
      <c r="AA6" s="254">
        <f>SUM(AA7,AA11,AA19,AA24)</f>
        <v>1078663.4709176407</v>
      </c>
      <c r="AB6" s="254">
        <f t="shared" ref="AB6:AZ6" si="1">SUM(AB7,AB11,AB19,AB24)</f>
        <v>1089115.4530235177</v>
      </c>
      <c r="AC6" s="254">
        <f t="shared" si="1"/>
        <v>1097934.7386957044</v>
      </c>
      <c r="AD6" s="254">
        <f t="shared" si="1"/>
        <v>1092404.9861362714</v>
      </c>
      <c r="AE6" s="254">
        <f t="shared" si="1"/>
        <v>1143355.715719667</v>
      </c>
      <c r="AF6" s="254">
        <f t="shared" si="1"/>
        <v>1154838.2850393087</v>
      </c>
      <c r="AG6" s="254">
        <f t="shared" si="1"/>
        <v>1166377.0975401541</v>
      </c>
      <c r="AH6" s="254">
        <f t="shared" si="1"/>
        <v>1160994.7357750584</v>
      </c>
      <c r="AI6" s="254">
        <f t="shared" si="1"/>
        <v>1127279.1610059366</v>
      </c>
      <c r="AJ6" s="254">
        <f t="shared" si="1"/>
        <v>1163721.8893863552</v>
      </c>
      <c r="AK6" s="254">
        <f t="shared" si="1"/>
        <v>1185784.5711547313</v>
      </c>
      <c r="AL6" s="254">
        <f t="shared" si="1"/>
        <v>1173772.3725551795</v>
      </c>
      <c r="AM6" s="254">
        <f t="shared" si="1"/>
        <v>1206307.6632307393</v>
      </c>
      <c r="AN6" s="254">
        <f t="shared" si="1"/>
        <v>1215496.1320839487</v>
      </c>
      <c r="AO6" s="254">
        <f t="shared" si="1"/>
        <v>1211471.5868126478</v>
      </c>
      <c r="AP6" s="254">
        <f t="shared" si="1"/>
        <v>1218315.8379196892</v>
      </c>
      <c r="AQ6" s="254">
        <f t="shared" si="1"/>
        <v>1195731.1375853268</v>
      </c>
      <c r="AR6" s="254">
        <f t="shared" si="1"/>
        <v>1231866.0254840679</v>
      </c>
      <c r="AS6" s="254">
        <f t="shared" si="1"/>
        <v>1164434.3358810281</v>
      </c>
      <c r="AT6" s="254">
        <f t="shared" si="1"/>
        <v>1103500.6614965543</v>
      </c>
      <c r="AU6" s="254">
        <f t="shared" si="1"/>
        <v>1153798.2759305171</v>
      </c>
      <c r="AV6" s="254">
        <f t="shared" si="1"/>
        <v>1204732.1179802567</v>
      </c>
      <c r="AW6" s="254">
        <f t="shared" si="1"/>
        <v>1245119.4264992061</v>
      </c>
      <c r="AX6" s="254">
        <f t="shared" si="1"/>
        <v>1252760.1582295846</v>
      </c>
      <c r="AY6" s="254">
        <f t="shared" si="1"/>
        <v>1202701.2090258219</v>
      </c>
      <c r="AZ6" s="254">
        <f t="shared" si="1"/>
        <v>1163458.2862838733</v>
      </c>
      <c r="BA6" s="254">
        <f>SUM(BA7,BA11,BA19,BA24)</f>
        <v>1144721.4925720028</v>
      </c>
      <c r="BB6" s="254">
        <f>SUM(BB7,BB11,BB19,BB24)</f>
        <v>1128799.859792171</v>
      </c>
      <c r="BC6" s="254">
        <f>SUM(BC7,BC11,BC19,BC24)</f>
        <v>1083792.8472524078</v>
      </c>
      <c r="BD6" s="254">
        <f>SUM(BD7,BD11,BD19,BD24)</f>
        <v>1048149.9302357871</v>
      </c>
      <c r="BE6" s="254">
        <f>SUM(BE7,BE11,BE19,BE24)</f>
        <v>986614.57407270768</v>
      </c>
      <c r="BF6" s="115"/>
      <c r="BG6" s="977"/>
      <c r="BH6" s="75"/>
      <c r="BI6" s="75"/>
    </row>
    <row r="7" spans="1:61" ht="15" customHeight="1">
      <c r="T7" s="644"/>
      <c r="U7" s="551" t="s">
        <v>246</v>
      </c>
      <c r="V7" s="539"/>
      <c r="X7" s="644"/>
      <c r="Y7" s="551" t="s">
        <v>556</v>
      </c>
      <c r="Z7" s="539"/>
      <c r="AA7" s="93">
        <f>SUM(AA8:AA10)</f>
        <v>368529.73274609452</v>
      </c>
      <c r="AB7" s="93">
        <f t="shared" ref="AB7:BA7" si="2">SUM(AB8:AB10)</f>
        <v>369427.92114734167</v>
      </c>
      <c r="AC7" s="93">
        <f t="shared" si="2"/>
        <v>374332.72842485778</v>
      </c>
      <c r="AD7" s="93">
        <f t="shared" si="2"/>
        <v>357045.62315416959</v>
      </c>
      <c r="AE7" s="93">
        <f t="shared" si="2"/>
        <v>391464.95035015995</v>
      </c>
      <c r="AF7" s="93">
        <f t="shared" si="2"/>
        <v>378904.67193991144</v>
      </c>
      <c r="AG7" s="93">
        <f t="shared" si="2"/>
        <v>381468.84352124622</v>
      </c>
      <c r="AH7" s="93">
        <f t="shared" si="2"/>
        <v>377451.53507786483</v>
      </c>
      <c r="AI7" s="93">
        <f t="shared" si="2"/>
        <v>364973.32262225845</v>
      </c>
      <c r="AJ7" s="93">
        <f t="shared" si="2"/>
        <v>386943.49771473318</v>
      </c>
      <c r="AK7" s="93">
        <f t="shared" si="2"/>
        <v>395494.05993029859</v>
      </c>
      <c r="AL7" s="93">
        <f t="shared" si="2"/>
        <v>386561.76693235501</v>
      </c>
      <c r="AM7" s="93">
        <f t="shared" si="2"/>
        <v>413439.22924248158</v>
      </c>
      <c r="AN7" s="93">
        <f t="shared" si="2"/>
        <v>432549.60846899659</v>
      </c>
      <c r="AO7" s="93">
        <f t="shared" si="2"/>
        <v>430228.40156764531</v>
      </c>
      <c r="AP7" s="93">
        <f t="shared" si="2"/>
        <v>449664.28268971143</v>
      </c>
      <c r="AQ7" s="93">
        <f t="shared" si="2"/>
        <v>440696.55150005606</v>
      </c>
      <c r="AR7" s="93">
        <f t="shared" si="2"/>
        <v>490937.27319880453</v>
      </c>
      <c r="AS7" s="93">
        <f t="shared" si="2"/>
        <v>471726.08859815868</v>
      </c>
      <c r="AT7" s="93">
        <f t="shared" si="2"/>
        <v>441425.70550773031</v>
      </c>
      <c r="AU7" s="93">
        <f t="shared" si="2"/>
        <v>473846.06885363034</v>
      </c>
      <c r="AV7" s="93">
        <f t="shared" si="2"/>
        <v>534789.93705275981</v>
      </c>
      <c r="AW7" s="93">
        <f t="shared" si="2"/>
        <v>581480.87430313835</v>
      </c>
      <c r="AX7" s="93">
        <f t="shared" si="2"/>
        <v>583474.35508028627</v>
      </c>
      <c r="AY7" s="93">
        <f t="shared" si="2"/>
        <v>553351.82412234927</v>
      </c>
      <c r="AZ7" s="93">
        <f t="shared" si="2"/>
        <v>527290.93154400599</v>
      </c>
      <c r="BA7" s="93">
        <f t="shared" si="2"/>
        <v>522504.966964002</v>
      </c>
      <c r="BB7" s="93">
        <f>SUM(BB8:BB10)</f>
        <v>508551.77548517252</v>
      </c>
      <c r="BC7" s="93">
        <f>SUM(BC8:BC10)</f>
        <v>471310.43435585266</v>
      </c>
      <c r="BD7" s="93">
        <f>SUM(BD8:BD10)</f>
        <v>449002.09635589574</v>
      </c>
      <c r="BE7" s="93">
        <f>SUM(BE8:BE10)</f>
        <v>436334.02234822168</v>
      </c>
      <c r="BF7" s="31"/>
      <c r="BG7" s="978"/>
      <c r="BH7" s="75"/>
      <c r="BI7" s="75"/>
    </row>
    <row r="8" spans="1:61" ht="15" customHeight="1">
      <c r="T8" s="644"/>
      <c r="U8" s="645"/>
      <c r="V8" s="1140" t="s">
        <v>974</v>
      </c>
      <c r="X8" s="644"/>
      <c r="Y8" s="645"/>
      <c r="Z8" s="646" t="s">
        <v>557</v>
      </c>
      <c r="AA8" s="281">
        <v>303054.87200858042</v>
      </c>
      <c r="AB8" s="281">
        <v>305126.7077809968</v>
      </c>
      <c r="AC8" s="281">
        <v>311886.4973292246</v>
      </c>
      <c r="AD8" s="281">
        <v>292340.10844713263</v>
      </c>
      <c r="AE8" s="281">
        <v>330213.28435363708</v>
      </c>
      <c r="AF8" s="281">
        <v>317587.27964837541</v>
      </c>
      <c r="AG8" s="281">
        <v>319160.72721108171</v>
      </c>
      <c r="AH8" s="281">
        <v>312836.11915757204</v>
      </c>
      <c r="AI8" s="281">
        <v>302942.95220984821</v>
      </c>
      <c r="AJ8" s="281">
        <v>322518.16813004902</v>
      </c>
      <c r="AK8" s="281">
        <v>330117.86827302969</v>
      </c>
      <c r="AL8" s="281">
        <v>323028.7100697775</v>
      </c>
      <c r="AM8" s="281">
        <v>350095.46362330782</v>
      </c>
      <c r="AN8" s="281">
        <v>367664.92802646628</v>
      </c>
      <c r="AO8" s="281">
        <v>362723.91366389371</v>
      </c>
      <c r="AP8" s="281">
        <v>378044.3813409498</v>
      </c>
      <c r="AQ8" s="281">
        <v>369049.96210599004</v>
      </c>
      <c r="AR8" s="281">
        <v>419683.9189495215</v>
      </c>
      <c r="AS8" s="281">
        <v>402635.23281013872</v>
      </c>
      <c r="AT8" s="281">
        <v>373132.25443978328</v>
      </c>
      <c r="AU8" s="281">
        <v>404238.74714004132</v>
      </c>
      <c r="AV8" s="281">
        <v>468951.29888380214</v>
      </c>
      <c r="AW8" s="281">
        <v>516375.98608956963</v>
      </c>
      <c r="AX8" s="281">
        <v>521861.6259269141</v>
      </c>
      <c r="AY8" s="281">
        <v>493836.58113688783</v>
      </c>
      <c r="AZ8" s="281">
        <v>468472.28455417918</v>
      </c>
      <c r="BA8" s="281">
        <v>467079.99518850865</v>
      </c>
      <c r="BB8" s="281">
        <v>454976.54843694821</v>
      </c>
      <c r="BC8" s="281">
        <v>415849.70163452427</v>
      </c>
      <c r="BD8" s="281">
        <v>396731.99494723964</v>
      </c>
      <c r="BE8" s="281">
        <v>391960.66935509298</v>
      </c>
      <c r="BF8" s="282"/>
      <c r="BG8" s="979"/>
      <c r="BH8" s="75"/>
      <c r="BI8" s="75"/>
    </row>
    <row r="9" spans="1:61" ht="15" customHeight="1">
      <c r="T9" s="644"/>
      <c r="U9" s="645"/>
      <c r="V9" s="1207" t="s">
        <v>975</v>
      </c>
      <c r="X9" s="644"/>
      <c r="Y9" s="645"/>
      <c r="Z9" s="647" t="s">
        <v>558</v>
      </c>
      <c r="AA9" s="111">
        <v>36396.777499714619</v>
      </c>
      <c r="AB9" s="111">
        <v>37139.911822916838</v>
      </c>
      <c r="AC9" s="111">
        <v>37816.013461363917</v>
      </c>
      <c r="AD9" s="111">
        <v>40236.576391708644</v>
      </c>
      <c r="AE9" s="111">
        <v>40355.228432390562</v>
      </c>
      <c r="AF9" s="111">
        <v>41084.928158788913</v>
      </c>
      <c r="AG9" s="111">
        <v>42846.497085632989</v>
      </c>
      <c r="AH9" s="111">
        <v>46127.420843472821</v>
      </c>
      <c r="AI9" s="111">
        <v>45396.008884434152</v>
      </c>
      <c r="AJ9" s="111">
        <v>46657.118165971398</v>
      </c>
      <c r="AK9" s="111">
        <v>46977.999500703947</v>
      </c>
      <c r="AL9" s="111">
        <v>45715.681416174899</v>
      </c>
      <c r="AM9" s="111">
        <v>45396.999939722249</v>
      </c>
      <c r="AN9" s="111">
        <v>47811.14302474432</v>
      </c>
      <c r="AO9" s="111">
        <v>49608.224518860727</v>
      </c>
      <c r="AP9" s="111">
        <v>50888.346510988471</v>
      </c>
      <c r="AQ9" s="111">
        <v>50954.244841081192</v>
      </c>
      <c r="AR9" s="111">
        <v>49823.841734901747</v>
      </c>
      <c r="AS9" s="111">
        <v>47879.648045144226</v>
      </c>
      <c r="AT9" s="111">
        <v>47184.422104050216</v>
      </c>
      <c r="AU9" s="111">
        <v>47715.433987730015</v>
      </c>
      <c r="AV9" s="111">
        <v>44478.235761643184</v>
      </c>
      <c r="AW9" s="111">
        <v>43297.761978743198</v>
      </c>
      <c r="AX9" s="111">
        <v>42942.871261709566</v>
      </c>
      <c r="AY9" s="111">
        <v>41103.159491576225</v>
      </c>
      <c r="AZ9" s="111">
        <v>41663.608168600666</v>
      </c>
      <c r="BA9" s="111">
        <v>37609.064806316921</v>
      </c>
      <c r="BB9" s="111">
        <v>36811.639237390082</v>
      </c>
      <c r="BC9" s="111">
        <v>37600.458530484764</v>
      </c>
      <c r="BD9" s="111">
        <v>35909.082789755943</v>
      </c>
      <c r="BE9" s="111">
        <v>29498.041833610198</v>
      </c>
      <c r="BF9" s="112" t="s">
        <v>23</v>
      </c>
      <c r="BG9" s="980" t="s">
        <v>582</v>
      </c>
      <c r="BH9" s="75"/>
      <c r="BI9" s="75"/>
    </row>
    <row r="10" spans="1:61" ht="15" customHeight="1">
      <c r="T10" s="644"/>
      <c r="U10" s="645"/>
      <c r="V10" s="648" t="s">
        <v>976</v>
      </c>
      <c r="X10" s="644"/>
      <c r="Y10" s="645"/>
      <c r="Z10" s="648" t="s">
        <v>559</v>
      </c>
      <c r="AA10" s="283">
        <v>29078.083237799448</v>
      </c>
      <c r="AB10" s="283">
        <v>27161.301543428035</v>
      </c>
      <c r="AC10" s="283">
        <v>24630.217634269273</v>
      </c>
      <c r="AD10" s="283">
        <v>24468.938315328302</v>
      </c>
      <c r="AE10" s="283">
        <v>20896.43756413232</v>
      </c>
      <c r="AF10" s="283">
        <v>20232.464132747118</v>
      </c>
      <c r="AG10" s="283">
        <v>19461.619224531525</v>
      </c>
      <c r="AH10" s="283">
        <v>18487.995076819985</v>
      </c>
      <c r="AI10" s="283">
        <v>16634.361527976096</v>
      </c>
      <c r="AJ10" s="283">
        <v>17768.211418712752</v>
      </c>
      <c r="AK10" s="283">
        <v>18398.192156564968</v>
      </c>
      <c r="AL10" s="283">
        <v>17817.375446402559</v>
      </c>
      <c r="AM10" s="283">
        <v>17946.765679451495</v>
      </c>
      <c r="AN10" s="283">
        <v>17073.537417785956</v>
      </c>
      <c r="AO10" s="283">
        <v>17896.263384890855</v>
      </c>
      <c r="AP10" s="283">
        <v>20731.554837773161</v>
      </c>
      <c r="AQ10" s="283">
        <v>20692.344552984792</v>
      </c>
      <c r="AR10" s="283">
        <v>21429.512514381251</v>
      </c>
      <c r="AS10" s="283">
        <v>21211.207742875729</v>
      </c>
      <c r="AT10" s="283">
        <v>21109.028963896802</v>
      </c>
      <c r="AU10" s="283">
        <v>21891.887725859029</v>
      </c>
      <c r="AV10" s="283">
        <v>21360.402407314461</v>
      </c>
      <c r="AW10" s="283">
        <v>21807.126234825519</v>
      </c>
      <c r="AX10" s="283">
        <v>18669.857891662607</v>
      </c>
      <c r="AY10" s="283">
        <v>18412.083493885242</v>
      </c>
      <c r="AZ10" s="283">
        <v>17155.038821226142</v>
      </c>
      <c r="BA10" s="283">
        <v>17815.906969176402</v>
      </c>
      <c r="BB10" s="283">
        <v>16763.587810834222</v>
      </c>
      <c r="BC10" s="283">
        <v>17860.274190843626</v>
      </c>
      <c r="BD10" s="283">
        <v>16361.018618900138</v>
      </c>
      <c r="BE10" s="283">
        <v>14875.311159518496</v>
      </c>
      <c r="BF10" s="177" t="s">
        <v>23</v>
      </c>
      <c r="BG10" s="981" t="s">
        <v>582</v>
      </c>
      <c r="BH10" s="75"/>
      <c r="BI10" s="75"/>
    </row>
    <row r="11" spans="1:61" ht="15" customHeight="1">
      <c r="T11" s="644"/>
      <c r="U11" s="551" t="s">
        <v>967</v>
      </c>
      <c r="V11" s="649"/>
      <c r="X11" s="644"/>
      <c r="Y11" s="551" t="s">
        <v>560</v>
      </c>
      <c r="Z11" s="649"/>
      <c r="AA11" s="99">
        <f>SUM(AA12:AA18)</f>
        <v>349815.65525706002</v>
      </c>
      <c r="AB11" s="99">
        <f>SUM(AB12:AB18)</f>
        <v>346341.47680884833</v>
      </c>
      <c r="AC11" s="99">
        <f t="shared" ref="AC11:BA11" si="3">SUM(AC12:AC18)</f>
        <v>341232.47345939744</v>
      </c>
      <c r="AD11" s="99">
        <f t="shared" si="3"/>
        <v>342142.5398346415</v>
      </c>
      <c r="AE11" s="99">
        <f t="shared" si="3"/>
        <v>350936.2923600467</v>
      </c>
      <c r="AF11" s="99">
        <f t="shared" si="3"/>
        <v>357725.88672178105</v>
      </c>
      <c r="AG11" s="99">
        <f t="shared" si="3"/>
        <v>361032.91435736732</v>
      </c>
      <c r="AH11" s="99">
        <f t="shared" si="3"/>
        <v>357007.85415917041</v>
      </c>
      <c r="AI11" s="99">
        <f t="shared" si="3"/>
        <v>332293.37412068463</v>
      </c>
      <c r="AJ11" s="99">
        <f t="shared" si="3"/>
        <v>336878.92794608802</v>
      </c>
      <c r="AK11" s="99">
        <f t="shared" si="3"/>
        <v>346941.99282152875</v>
      </c>
      <c r="AL11" s="99">
        <f t="shared" si="3"/>
        <v>341056.75489396445</v>
      </c>
      <c r="AM11" s="99">
        <f t="shared" si="3"/>
        <v>346617.63498799794</v>
      </c>
      <c r="AN11" s="99">
        <f t="shared" si="3"/>
        <v>344612.34303688642</v>
      </c>
      <c r="AO11" s="99">
        <f t="shared" si="3"/>
        <v>344067.082168667</v>
      </c>
      <c r="AP11" s="99">
        <f t="shared" si="3"/>
        <v>334557.41426830553</v>
      </c>
      <c r="AQ11" s="99">
        <f t="shared" si="3"/>
        <v>332062.00019268011</v>
      </c>
      <c r="AR11" s="99">
        <f t="shared" si="3"/>
        <v>330282.2273923516</v>
      </c>
      <c r="AS11" s="99">
        <f t="shared" si="3"/>
        <v>301246.77535264997</v>
      </c>
      <c r="AT11" s="99">
        <f t="shared" si="3"/>
        <v>284312.78439107427</v>
      </c>
      <c r="AU11" s="99">
        <f t="shared" si="3"/>
        <v>301070.03660449595</v>
      </c>
      <c r="AV11" s="99">
        <f t="shared" si="3"/>
        <v>300078.08682109183</v>
      </c>
      <c r="AW11" s="99">
        <f t="shared" si="3"/>
        <v>299832.99483784451</v>
      </c>
      <c r="AX11" s="99">
        <f t="shared" si="3"/>
        <v>304850.7476399329</v>
      </c>
      <c r="AY11" s="99">
        <f t="shared" si="3"/>
        <v>297267.96959726181</v>
      </c>
      <c r="AZ11" s="99">
        <f t="shared" si="3"/>
        <v>288072.50302890327</v>
      </c>
      <c r="BA11" s="99">
        <f t="shared" si="3"/>
        <v>274255.22455904773</v>
      </c>
      <c r="BB11" s="99">
        <f>SUM(BB12:BB18)</f>
        <v>269955.12588852795</v>
      </c>
      <c r="BC11" s="99">
        <f>SUM(BC12:BC18)</f>
        <v>267449.35938007064</v>
      </c>
      <c r="BD11" s="99">
        <f>SUM(BD12:BD18)</f>
        <v>259988.09958738083</v>
      </c>
      <c r="BE11" s="99">
        <f>SUM(BE12:BE18)</f>
        <v>233833.87855906849</v>
      </c>
      <c r="BF11" s="86" t="s">
        <v>24</v>
      </c>
      <c r="BG11" s="982" t="s">
        <v>583</v>
      </c>
      <c r="BH11" s="75"/>
      <c r="BI11" s="75"/>
    </row>
    <row r="12" spans="1:61" ht="15" customHeight="1">
      <c r="T12" s="644"/>
      <c r="U12" s="645"/>
      <c r="V12" s="647" t="s">
        <v>247</v>
      </c>
      <c r="X12" s="644"/>
      <c r="Y12" s="645"/>
      <c r="Z12" s="647" t="s">
        <v>292</v>
      </c>
      <c r="AA12" s="113">
        <v>150690.94784260771</v>
      </c>
      <c r="AB12" s="113">
        <v>146223.47741802403</v>
      </c>
      <c r="AC12" s="113">
        <v>139451.38130245492</v>
      </c>
      <c r="AD12" s="113">
        <v>139320.03964087434</v>
      </c>
      <c r="AE12" s="113">
        <v>141560.60854721762</v>
      </c>
      <c r="AF12" s="113">
        <v>143097.21435748952</v>
      </c>
      <c r="AG12" s="113">
        <v>145624.48241152987</v>
      </c>
      <c r="AH12" s="113">
        <v>148048.34959980415</v>
      </c>
      <c r="AI12" s="113">
        <v>140181.80192133476</v>
      </c>
      <c r="AJ12" s="113">
        <v>144266.94226177692</v>
      </c>
      <c r="AK12" s="113">
        <v>152105.82819768009</v>
      </c>
      <c r="AL12" s="113">
        <v>149528.39021044466</v>
      </c>
      <c r="AM12" s="113">
        <v>155366.35585838236</v>
      </c>
      <c r="AN12" s="113">
        <v>156831.90628997158</v>
      </c>
      <c r="AO12" s="113">
        <v>157600.09199755464</v>
      </c>
      <c r="AP12" s="113">
        <v>154168.05656019092</v>
      </c>
      <c r="AQ12" s="113">
        <v>156124.12533267116</v>
      </c>
      <c r="AR12" s="113">
        <v>160330.0069854999</v>
      </c>
      <c r="AS12" s="113">
        <v>144755.04809850236</v>
      </c>
      <c r="AT12" s="113">
        <v>135634.64936280795</v>
      </c>
      <c r="AU12" s="113">
        <v>153154.14090097049</v>
      </c>
      <c r="AV12" s="113">
        <v>148878.6352770146</v>
      </c>
      <c r="AW12" s="113">
        <v>151286.19217981858</v>
      </c>
      <c r="AX12" s="113">
        <v>157549.7192367083</v>
      </c>
      <c r="AY12" s="113">
        <v>155101.13872916295</v>
      </c>
      <c r="AZ12" s="113">
        <v>148878.23928137263</v>
      </c>
      <c r="BA12" s="113">
        <v>142756.41851113038</v>
      </c>
      <c r="BB12" s="113">
        <v>139751.80794011542</v>
      </c>
      <c r="BC12" s="113">
        <v>136179.21410871373</v>
      </c>
      <c r="BD12" s="113">
        <v>134139.58595583454</v>
      </c>
      <c r="BE12" s="113">
        <v>111996.34451386114</v>
      </c>
      <c r="BF12" s="114" t="s">
        <v>23</v>
      </c>
      <c r="BG12" s="983" t="s">
        <v>582</v>
      </c>
      <c r="BH12" s="75"/>
      <c r="BI12" s="75"/>
    </row>
    <row r="13" spans="1:61" ht="15" customHeight="1">
      <c r="T13" s="644"/>
      <c r="U13" s="645"/>
      <c r="V13" s="650" t="s">
        <v>248</v>
      </c>
      <c r="X13" s="644"/>
      <c r="Y13" s="645"/>
      <c r="Z13" s="650" t="s">
        <v>561</v>
      </c>
      <c r="AA13" s="113">
        <v>8428.7542192021938</v>
      </c>
      <c r="AB13" s="113">
        <v>8292.3635106935471</v>
      </c>
      <c r="AC13" s="113">
        <v>8298.7259793314952</v>
      </c>
      <c r="AD13" s="113">
        <v>7955.3508334829203</v>
      </c>
      <c r="AE13" s="113">
        <v>7734.7069671716754</v>
      </c>
      <c r="AF13" s="113">
        <v>7380.6608090325281</v>
      </c>
      <c r="AG13" s="113">
        <v>6683.0819233066104</v>
      </c>
      <c r="AH13" s="113">
        <v>6869.5268759919454</v>
      </c>
      <c r="AI13" s="113">
        <v>6684.1235005617618</v>
      </c>
      <c r="AJ13" s="113">
        <v>6609.5570801324211</v>
      </c>
      <c r="AK13" s="113">
        <v>6311.2387110200507</v>
      </c>
      <c r="AL13" s="113">
        <v>6329.5083449283111</v>
      </c>
      <c r="AM13" s="113">
        <v>6265.4186812165553</v>
      </c>
      <c r="AN13" s="113">
        <v>6274.1050464868376</v>
      </c>
      <c r="AO13" s="113">
        <v>6160.6907915213515</v>
      </c>
      <c r="AP13" s="113">
        <v>5686.2623958084832</v>
      </c>
      <c r="AQ13" s="113">
        <v>5625.4570154877783</v>
      </c>
      <c r="AR13" s="113">
        <v>5019.8830818708202</v>
      </c>
      <c r="AS13" s="113">
        <v>4774.2604143679446</v>
      </c>
      <c r="AT13" s="113">
        <v>4045.6492479572617</v>
      </c>
      <c r="AU13" s="113">
        <v>3964.0797392292347</v>
      </c>
      <c r="AV13" s="113">
        <v>3834.2392007242374</v>
      </c>
      <c r="AW13" s="113">
        <v>3993.5411542363945</v>
      </c>
      <c r="AX13" s="113">
        <v>3743.002718150859</v>
      </c>
      <c r="AY13" s="113">
        <v>3635.3274281165982</v>
      </c>
      <c r="AZ13" s="113">
        <v>3242.015271876337</v>
      </c>
      <c r="BA13" s="113">
        <v>3499.0177202944888</v>
      </c>
      <c r="BB13" s="113">
        <v>3122.2996612838515</v>
      </c>
      <c r="BC13" s="113">
        <v>3283.6368016548095</v>
      </c>
      <c r="BD13" s="113">
        <v>2870.8261513927628</v>
      </c>
      <c r="BE13" s="113">
        <v>2771.1915640446255</v>
      </c>
      <c r="BF13" s="114" t="s">
        <v>23</v>
      </c>
      <c r="BG13" s="983" t="s">
        <v>582</v>
      </c>
      <c r="BH13" s="75"/>
      <c r="BI13" s="75"/>
    </row>
    <row r="14" spans="1:61" ht="15" customHeight="1">
      <c r="T14" s="644"/>
      <c r="U14" s="645"/>
      <c r="V14" s="647" t="s">
        <v>249</v>
      </c>
      <c r="X14" s="644"/>
      <c r="Y14" s="645"/>
      <c r="Z14" s="647" t="s">
        <v>562</v>
      </c>
      <c r="AA14" s="113">
        <v>58039.131002580936</v>
      </c>
      <c r="AB14" s="113">
        <v>59092.402416783756</v>
      </c>
      <c r="AC14" s="113">
        <v>59360.201589027958</v>
      </c>
      <c r="AD14" s="113">
        <v>60067.384138679641</v>
      </c>
      <c r="AE14" s="113">
        <v>62982.180047518734</v>
      </c>
      <c r="AF14" s="113">
        <v>64338.549433763677</v>
      </c>
      <c r="AG14" s="113">
        <v>66518.120545136291</v>
      </c>
      <c r="AH14" s="113">
        <v>65137.636505608214</v>
      </c>
      <c r="AI14" s="113">
        <v>55321.454530617622</v>
      </c>
      <c r="AJ14" s="113">
        <v>55930.460601919382</v>
      </c>
      <c r="AK14" s="113">
        <v>59517.910893288557</v>
      </c>
      <c r="AL14" s="113">
        <v>57845.928360358303</v>
      </c>
      <c r="AM14" s="113">
        <v>57348.950046804872</v>
      </c>
      <c r="AN14" s="113">
        <v>55572.539538939905</v>
      </c>
      <c r="AO14" s="113">
        <v>56110.435138234781</v>
      </c>
      <c r="AP14" s="113">
        <v>54951.889983617759</v>
      </c>
      <c r="AQ14" s="113">
        <v>54059.806844940154</v>
      </c>
      <c r="AR14" s="113">
        <v>54590.734185698442</v>
      </c>
      <c r="AS14" s="113">
        <v>50524.82575735906</v>
      </c>
      <c r="AT14" s="113">
        <v>49530.988633019828</v>
      </c>
      <c r="AU14" s="113">
        <v>50118.012513425827</v>
      </c>
      <c r="AV14" s="113">
        <v>49490.851763589853</v>
      </c>
      <c r="AW14" s="113">
        <v>47331.974578959635</v>
      </c>
      <c r="AX14" s="113">
        <v>48265.575058803064</v>
      </c>
      <c r="AY14" s="113">
        <v>46578.664127385913</v>
      </c>
      <c r="AZ14" s="113">
        <v>45564.216770982413</v>
      </c>
      <c r="BA14" s="113">
        <v>42362.616421018276</v>
      </c>
      <c r="BB14" s="113">
        <v>42881.448456574013</v>
      </c>
      <c r="BC14" s="113">
        <v>42207.527067682699</v>
      </c>
      <c r="BD14" s="113">
        <v>42121.313134326701</v>
      </c>
      <c r="BE14" s="113">
        <v>39552.282598336962</v>
      </c>
      <c r="BF14" s="114" t="s">
        <v>23</v>
      </c>
      <c r="BG14" s="983" t="s">
        <v>582</v>
      </c>
      <c r="BH14" s="75"/>
      <c r="BI14" s="75"/>
    </row>
    <row r="15" spans="1:61" ht="15" customHeight="1">
      <c r="T15" s="644"/>
      <c r="U15" s="645"/>
      <c r="V15" s="1207" t="s">
        <v>977</v>
      </c>
      <c r="X15" s="644"/>
      <c r="Y15" s="645"/>
      <c r="Z15" s="647" t="s">
        <v>563</v>
      </c>
      <c r="AA15" s="113">
        <v>27106.453495207807</v>
      </c>
      <c r="AB15" s="113">
        <v>27510.351615533349</v>
      </c>
      <c r="AC15" s="113">
        <v>27391.551345395445</v>
      </c>
      <c r="AD15" s="113">
        <v>28251.464769505721</v>
      </c>
      <c r="AE15" s="113">
        <v>29496.393565601367</v>
      </c>
      <c r="AF15" s="113">
        <v>31428.064095092905</v>
      </c>
      <c r="AG15" s="113">
        <v>31392.751168699291</v>
      </c>
      <c r="AH15" s="113">
        <v>31299.635088516268</v>
      </c>
      <c r="AI15" s="113">
        <v>30443.921885818418</v>
      </c>
      <c r="AJ15" s="113">
        <v>30918.190984500165</v>
      </c>
      <c r="AK15" s="113">
        <v>31672.264125876562</v>
      </c>
      <c r="AL15" s="113">
        <v>31255.61614549025</v>
      </c>
      <c r="AM15" s="113">
        <v>30964.608720461241</v>
      </c>
      <c r="AN15" s="113">
        <v>30575.367022643019</v>
      </c>
      <c r="AO15" s="113">
        <v>30850.023891656179</v>
      </c>
      <c r="AP15" s="113">
        <v>29732.378524001113</v>
      </c>
      <c r="AQ15" s="113">
        <v>28097.975510282151</v>
      </c>
      <c r="AR15" s="113">
        <v>26853.520556642106</v>
      </c>
      <c r="AS15" s="113">
        <v>24985.041765785529</v>
      </c>
      <c r="AT15" s="113">
        <v>23473.803148107909</v>
      </c>
      <c r="AU15" s="113">
        <v>22646.411660476588</v>
      </c>
      <c r="AV15" s="113">
        <v>23317.641210807356</v>
      </c>
      <c r="AW15" s="113">
        <v>23811.705162582512</v>
      </c>
      <c r="AX15" s="113">
        <v>23832.126791171861</v>
      </c>
      <c r="AY15" s="113">
        <v>22898.620514489441</v>
      </c>
      <c r="AZ15" s="113">
        <v>23307.810977107503</v>
      </c>
      <c r="BA15" s="113">
        <v>20847.140050276877</v>
      </c>
      <c r="BB15" s="113">
        <v>20490.522841699894</v>
      </c>
      <c r="BC15" s="113">
        <v>20429.679263906128</v>
      </c>
      <c r="BD15" s="113">
        <v>18983.784537747451</v>
      </c>
      <c r="BE15" s="113">
        <v>17855.351539618292</v>
      </c>
      <c r="BF15" s="1645" t="s">
        <v>1171</v>
      </c>
      <c r="BG15" s="983" t="s">
        <v>582</v>
      </c>
      <c r="BH15" s="75"/>
      <c r="BI15" s="75"/>
    </row>
    <row r="16" spans="1:61" ht="15" customHeight="1">
      <c r="T16" s="644"/>
      <c r="U16" s="645"/>
      <c r="V16" s="647" t="s">
        <v>971</v>
      </c>
      <c r="X16" s="644"/>
      <c r="Y16" s="645"/>
      <c r="Z16" s="647" t="s">
        <v>564</v>
      </c>
      <c r="AA16" s="113">
        <v>7649.463950571133</v>
      </c>
      <c r="AB16" s="113">
        <v>8081.9147429120358</v>
      </c>
      <c r="AC16" s="113">
        <v>8580.2053924281536</v>
      </c>
      <c r="AD16" s="113">
        <v>9077.3937114178007</v>
      </c>
      <c r="AE16" s="113">
        <v>9300.0156434634646</v>
      </c>
      <c r="AF16" s="113">
        <v>10133.338639092755</v>
      </c>
      <c r="AG16" s="113">
        <v>9958.0676115532879</v>
      </c>
      <c r="AH16" s="113">
        <v>10343.983597480577</v>
      </c>
      <c r="AI16" s="113">
        <v>11096.618290111208</v>
      </c>
      <c r="AJ16" s="113">
        <v>11557.46158346586</v>
      </c>
      <c r="AK16" s="113">
        <v>11468.1708778254</v>
      </c>
      <c r="AL16" s="113">
        <v>11881.373938242068</v>
      </c>
      <c r="AM16" s="113">
        <v>12342.889451474904</v>
      </c>
      <c r="AN16" s="113">
        <v>11996.987759677024</v>
      </c>
      <c r="AO16" s="113">
        <v>12413.950485520078</v>
      </c>
      <c r="AP16" s="113">
        <v>12169.084183944617</v>
      </c>
      <c r="AQ16" s="113">
        <v>11852.967899093619</v>
      </c>
      <c r="AR16" s="113">
        <v>10810.633057937204</v>
      </c>
      <c r="AS16" s="113">
        <v>10004.55581383995</v>
      </c>
      <c r="AT16" s="113">
        <v>9847.9817510722114</v>
      </c>
      <c r="AU16" s="113">
        <v>9829.8479309335835</v>
      </c>
      <c r="AV16" s="113">
        <v>10784.986040772157</v>
      </c>
      <c r="AW16" s="113">
        <v>10535.148412313933</v>
      </c>
      <c r="AX16" s="113">
        <v>9810.5343097026453</v>
      </c>
      <c r="AY16" s="113">
        <v>9520.7838425321934</v>
      </c>
      <c r="AZ16" s="113">
        <v>8470.9896450808592</v>
      </c>
      <c r="BA16" s="113">
        <v>8414.0599730823196</v>
      </c>
      <c r="BB16" s="113">
        <v>7764.3039212668737</v>
      </c>
      <c r="BC16" s="113">
        <v>8738.051079719713</v>
      </c>
      <c r="BD16" s="113">
        <v>7689.6621095376959</v>
      </c>
      <c r="BE16" s="113">
        <v>8033.8799883898337</v>
      </c>
      <c r="BF16" s="114"/>
      <c r="BG16" s="983"/>
      <c r="BH16" s="75"/>
      <c r="BI16" s="75"/>
    </row>
    <row r="17" spans="20:61" ht="15" customHeight="1">
      <c r="T17" s="644"/>
      <c r="U17" s="645"/>
      <c r="V17" s="1207" t="s">
        <v>978</v>
      </c>
      <c r="X17" s="644"/>
      <c r="Y17" s="645"/>
      <c r="Z17" s="647" t="s">
        <v>887</v>
      </c>
      <c r="AA17" s="113">
        <v>43634.230168556336</v>
      </c>
      <c r="AB17" s="113">
        <v>44236.557797210808</v>
      </c>
      <c r="AC17" s="113">
        <v>44692.05632799126</v>
      </c>
      <c r="AD17" s="113">
        <v>45297.483222986004</v>
      </c>
      <c r="AE17" s="113">
        <v>46010.848309226094</v>
      </c>
      <c r="AF17" s="113">
        <v>46460.549983695761</v>
      </c>
      <c r="AG17" s="113">
        <v>46359.787687544595</v>
      </c>
      <c r="AH17" s="113">
        <v>45366.707649506177</v>
      </c>
      <c r="AI17" s="113">
        <v>40554.2431282322</v>
      </c>
      <c r="AJ17" s="113">
        <v>40240.171955064332</v>
      </c>
      <c r="AK17" s="113">
        <v>40100.115952703723</v>
      </c>
      <c r="AL17" s="113">
        <v>38910.272421285918</v>
      </c>
      <c r="AM17" s="113">
        <v>38525.44103688273</v>
      </c>
      <c r="AN17" s="113">
        <v>38448.358053348842</v>
      </c>
      <c r="AO17" s="113">
        <v>36499.466110399866</v>
      </c>
      <c r="AP17" s="113">
        <v>35443.161858315761</v>
      </c>
      <c r="AQ17" s="113">
        <v>35573.899591050045</v>
      </c>
      <c r="AR17" s="113">
        <v>34474.6568730625</v>
      </c>
      <c r="AS17" s="113">
        <v>32802.480110154735</v>
      </c>
      <c r="AT17" s="113">
        <v>29250.04086661974</v>
      </c>
      <c r="AU17" s="113">
        <v>28715.805586735922</v>
      </c>
      <c r="AV17" s="113">
        <v>28624.511832718039</v>
      </c>
      <c r="AW17" s="113">
        <v>28838.658632959789</v>
      </c>
      <c r="AX17" s="113">
        <v>29803.981602879794</v>
      </c>
      <c r="AY17" s="113">
        <v>28988.780338006356</v>
      </c>
      <c r="AZ17" s="113">
        <v>28059.096091320145</v>
      </c>
      <c r="BA17" s="113">
        <v>27096.720721555736</v>
      </c>
      <c r="BB17" s="113">
        <v>26884.652590162001</v>
      </c>
      <c r="BC17" s="113">
        <v>26996.861871305628</v>
      </c>
      <c r="BD17" s="113">
        <v>25846.419410755338</v>
      </c>
      <c r="BE17" s="113">
        <v>25119.202280457088</v>
      </c>
      <c r="BF17" s="1645" t="s">
        <v>1171</v>
      </c>
      <c r="BG17" s="983" t="s">
        <v>582</v>
      </c>
      <c r="BH17" s="75"/>
      <c r="BI17" s="75"/>
    </row>
    <row r="18" spans="20:61" ht="15" customHeight="1">
      <c r="T18" s="644"/>
      <c r="U18" s="645"/>
      <c r="V18" s="650" t="s">
        <v>212</v>
      </c>
      <c r="X18" s="644"/>
      <c r="Y18" s="645"/>
      <c r="Z18" s="650" t="s">
        <v>565</v>
      </c>
      <c r="AA18" s="113">
        <v>54266.674578333928</v>
      </c>
      <c r="AB18" s="113">
        <v>52904.409307690788</v>
      </c>
      <c r="AC18" s="113">
        <v>53458.351522768236</v>
      </c>
      <c r="AD18" s="113">
        <v>52173.423517695112</v>
      </c>
      <c r="AE18" s="113">
        <v>53851.53927984769</v>
      </c>
      <c r="AF18" s="113">
        <v>54887.50940361392</v>
      </c>
      <c r="AG18" s="113">
        <v>54496.623009597359</v>
      </c>
      <c r="AH18" s="113">
        <v>49942.014842263081</v>
      </c>
      <c r="AI18" s="113">
        <v>48011.210864008659</v>
      </c>
      <c r="AJ18" s="113">
        <v>47356.143479228973</v>
      </c>
      <c r="AK18" s="113">
        <v>45766.464063134321</v>
      </c>
      <c r="AL18" s="113">
        <v>45305.665473214998</v>
      </c>
      <c r="AM18" s="113">
        <v>45803.971192775309</v>
      </c>
      <c r="AN18" s="113">
        <v>44913.079325819228</v>
      </c>
      <c r="AO18" s="113">
        <v>44432.42375378016</v>
      </c>
      <c r="AP18" s="113">
        <v>42406.580762426915</v>
      </c>
      <c r="AQ18" s="113">
        <v>40727.767999155221</v>
      </c>
      <c r="AR18" s="113">
        <v>38202.792651640681</v>
      </c>
      <c r="AS18" s="113">
        <v>33400.563392640412</v>
      </c>
      <c r="AT18" s="113">
        <v>32529.671381489396</v>
      </c>
      <c r="AU18" s="113">
        <v>32641.738272724353</v>
      </c>
      <c r="AV18" s="113">
        <v>35147.221495465521</v>
      </c>
      <c r="AW18" s="113">
        <v>34035.774716973698</v>
      </c>
      <c r="AX18" s="113">
        <v>31845.807922516338</v>
      </c>
      <c r="AY18" s="113">
        <v>30544.654617568325</v>
      </c>
      <c r="AZ18" s="113">
        <v>30550.134991163406</v>
      </c>
      <c r="BA18" s="113">
        <v>29279.251161689645</v>
      </c>
      <c r="BB18" s="113">
        <v>29060.090477425889</v>
      </c>
      <c r="BC18" s="113">
        <v>29614.389187087927</v>
      </c>
      <c r="BD18" s="113">
        <v>28336.508287786342</v>
      </c>
      <c r="BE18" s="113">
        <v>28505.626074360574</v>
      </c>
      <c r="BF18" s="1645" t="s">
        <v>1171</v>
      </c>
      <c r="BG18" s="983" t="s">
        <v>582</v>
      </c>
      <c r="BH18" s="75"/>
      <c r="BI18" s="75"/>
    </row>
    <row r="19" spans="20:61" ht="15" customHeight="1">
      <c r="T19" s="644"/>
      <c r="U19" s="551" t="s">
        <v>250</v>
      </c>
      <c r="V19" s="649"/>
      <c r="X19" s="644"/>
      <c r="Y19" s="551" t="s">
        <v>566</v>
      </c>
      <c r="Z19" s="649"/>
      <c r="AA19" s="99">
        <f>SUM(AA20:AA23)</f>
        <v>202140.11534103067</v>
      </c>
      <c r="AB19" s="99">
        <f t="shared" ref="AB19:BA19" si="4">SUM(AB20:AB23)</f>
        <v>213934.08222977704</v>
      </c>
      <c r="AC19" s="99">
        <f t="shared" si="4"/>
        <v>220526.06623127253</v>
      </c>
      <c r="AD19" s="99">
        <f t="shared" si="4"/>
        <v>224286.24647361104</v>
      </c>
      <c r="AE19" s="99">
        <f t="shared" si="4"/>
        <v>233490.66505129787</v>
      </c>
      <c r="AF19" s="99">
        <f t="shared" si="4"/>
        <v>242797.01264033676</v>
      </c>
      <c r="AG19" s="99">
        <f t="shared" si="4"/>
        <v>249560.89382832177</v>
      </c>
      <c r="AH19" s="99">
        <f t="shared" si="4"/>
        <v>251337.87863106074</v>
      </c>
      <c r="AI19" s="99">
        <f t="shared" si="4"/>
        <v>249460.66525977172</v>
      </c>
      <c r="AJ19" s="99">
        <f t="shared" si="4"/>
        <v>253558.61703050177</v>
      </c>
      <c r="AK19" s="99">
        <f t="shared" si="4"/>
        <v>253090.58953046464</v>
      </c>
      <c r="AL19" s="99">
        <f t="shared" si="4"/>
        <v>257239.62102595167</v>
      </c>
      <c r="AM19" s="99">
        <f t="shared" si="4"/>
        <v>253573.25023016124</v>
      </c>
      <c r="AN19" s="99">
        <f t="shared" si="4"/>
        <v>249533.22677876052</v>
      </c>
      <c r="AO19" s="99">
        <f t="shared" si="4"/>
        <v>243582.04554075835</v>
      </c>
      <c r="AP19" s="99">
        <f t="shared" si="4"/>
        <v>238065.17075890163</v>
      </c>
      <c r="AQ19" s="99">
        <f t="shared" si="4"/>
        <v>235338.10885729676</v>
      </c>
      <c r="AR19" s="99">
        <f t="shared" si="4"/>
        <v>232541.02855571153</v>
      </c>
      <c r="AS19" s="99">
        <f t="shared" si="4"/>
        <v>224864.80483726814</v>
      </c>
      <c r="AT19" s="99">
        <f t="shared" si="4"/>
        <v>221558.7924529005</v>
      </c>
      <c r="AU19" s="99">
        <f t="shared" si="4"/>
        <v>221968.63067432618</v>
      </c>
      <c r="AV19" s="99">
        <f t="shared" si="4"/>
        <v>217137.95480887167</v>
      </c>
      <c r="AW19" s="99">
        <f t="shared" si="4"/>
        <v>218004.14655659714</v>
      </c>
      <c r="AX19" s="99">
        <f t="shared" si="4"/>
        <v>215114.76391054285</v>
      </c>
      <c r="AY19" s="99">
        <f t="shared" si="4"/>
        <v>210149.12993289845</v>
      </c>
      <c r="AZ19" s="99">
        <f t="shared" si="4"/>
        <v>208875.29650901878</v>
      </c>
      <c r="BA19" s="99">
        <f t="shared" si="4"/>
        <v>207065.85445355647</v>
      </c>
      <c r="BB19" s="99">
        <f>SUM(BB20:BB23)</f>
        <v>205252.6489390246</v>
      </c>
      <c r="BC19" s="99">
        <f>SUM(BC20:BC23)</f>
        <v>203016.25605100577</v>
      </c>
      <c r="BD19" s="99">
        <f>SUM(BD20:BD23)</f>
        <v>198579.08724696911</v>
      </c>
      <c r="BE19" s="99">
        <f>SUM(BE20:BE23)</f>
        <v>177642.73686384747</v>
      </c>
      <c r="BF19" s="86"/>
      <c r="BG19" s="982"/>
      <c r="BH19" s="75"/>
      <c r="BI19" s="75"/>
    </row>
    <row r="20" spans="20:61" ht="15" customHeight="1">
      <c r="T20" s="644"/>
      <c r="U20" s="645"/>
      <c r="V20" s="1140" t="s">
        <v>972</v>
      </c>
      <c r="X20" s="644"/>
      <c r="Y20" s="645"/>
      <c r="Z20" s="646" t="s">
        <v>414</v>
      </c>
      <c r="AA20" s="113">
        <v>7162.4137346729703</v>
      </c>
      <c r="AB20" s="113">
        <v>7762.9604814168806</v>
      </c>
      <c r="AC20" s="113">
        <v>8291.4720276213466</v>
      </c>
      <c r="AD20" s="113">
        <v>8688.7643217319237</v>
      </c>
      <c r="AE20" s="113">
        <v>9153.1617710055089</v>
      </c>
      <c r="AF20" s="113">
        <v>10278.290579645151</v>
      </c>
      <c r="AG20" s="113">
        <v>10086.072696871748</v>
      </c>
      <c r="AH20" s="113">
        <v>10744.189447108491</v>
      </c>
      <c r="AI20" s="113">
        <v>10709.474289425118</v>
      </c>
      <c r="AJ20" s="113">
        <v>10531.51751020182</v>
      </c>
      <c r="AK20" s="113">
        <v>10677.130984677187</v>
      </c>
      <c r="AL20" s="113">
        <v>10724.198612064285</v>
      </c>
      <c r="AM20" s="113">
        <v>10933.837362880102</v>
      </c>
      <c r="AN20" s="113">
        <v>11063.17716772301</v>
      </c>
      <c r="AO20" s="113">
        <v>10663.394897683746</v>
      </c>
      <c r="AP20" s="113">
        <v>10798.818155679724</v>
      </c>
      <c r="AQ20" s="113">
        <v>11178.230718591558</v>
      </c>
      <c r="AR20" s="113">
        <v>10875.772003646296</v>
      </c>
      <c r="AS20" s="113">
        <v>10277.138151555278</v>
      </c>
      <c r="AT20" s="113">
        <v>9781.3172932625148</v>
      </c>
      <c r="AU20" s="113">
        <v>9192.9735720128101</v>
      </c>
      <c r="AV20" s="113">
        <v>9001.1970499937906</v>
      </c>
      <c r="AW20" s="113">
        <v>9523.5394943963129</v>
      </c>
      <c r="AX20" s="113">
        <v>10149.054986645211</v>
      </c>
      <c r="AY20" s="113">
        <v>10173.09098063461</v>
      </c>
      <c r="AZ20" s="113">
        <v>10066.904845201447</v>
      </c>
      <c r="BA20" s="113">
        <v>10186.863626035054</v>
      </c>
      <c r="BB20" s="113">
        <v>10399.46119476998</v>
      </c>
      <c r="BC20" s="113">
        <v>10536.957247686007</v>
      </c>
      <c r="BD20" s="113">
        <v>10487.593083521111</v>
      </c>
      <c r="BE20" s="113">
        <v>5237.8064860617915</v>
      </c>
      <c r="BF20" s="114"/>
      <c r="BG20" s="983"/>
      <c r="BH20" s="75"/>
      <c r="BI20" s="75"/>
    </row>
    <row r="21" spans="20:61" ht="15" customHeight="1">
      <c r="T21" s="644"/>
      <c r="U21" s="645"/>
      <c r="V21" s="647" t="s">
        <v>979</v>
      </c>
      <c r="X21" s="644"/>
      <c r="Y21" s="645"/>
      <c r="Z21" s="647" t="s">
        <v>299</v>
      </c>
      <c r="AA21" s="113">
        <v>180367.41777436962</v>
      </c>
      <c r="AB21" s="113">
        <v>190960.38547227939</v>
      </c>
      <c r="AC21" s="113">
        <v>197255.97552357099</v>
      </c>
      <c r="AD21" s="113">
        <v>200822.70853634132</v>
      </c>
      <c r="AE21" s="113">
        <v>209292.03805293719</v>
      </c>
      <c r="AF21" s="113">
        <v>217027.51069559573</v>
      </c>
      <c r="AG21" s="113">
        <v>223096.31510490453</v>
      </c>
      <c r="AH21" s="113">
        <v>223144.43942259185</v>
      </c>
      <c r="AI21" s="113">
        <v>223092.04555054998</v>
      </c>
      <c r="AJ21" s="113">
        <v>227489.00426497147</v>
      </c>
      <c r="AK21" s="113">
        <v>226690.22062252247</v>
      </c>
      <c r="AL21" s="113">
        <v>231269.08667851595</v>
      </c>
      <c r="AM21" s="113">
        <v>227281.02151383689</v>
      </c>
      <c r="AN21" s="113">
        <v>223604.30895809902</v>
      </c>
      <c r="AO21" s="113">
        <v>219246.82206863727</v>
      </c>
      <c r="AP21" s="113">
        <v>213605.13339448045</v>
      </c>
      <c r="AQ21" s="113">
        <v>210798.4253166928</v>
      </c>
      <c r="AR21" s="113">
        <v>208846.93045477523</v>
      </c>
      <c r="AS21" s="113">
        <v>202674.06912879273</v>
      </c>
      <c r="AT21" s="113">
        <v>200726.19511171518</v>
      </c>
      <c r="AU21" s="113">
        <v>201457.4073325028</v>
      </c>
      <c r="AV21" s="113">
        <v>197148.11980228606</v>
      </c>
      <c r="AW21" s="113">
        <v>197158.14924598054</v>
      </c>
      <c r="AX21" s="113">
        <v>193437.47224580304</v>
      </c>
      <c r="AY21" s="113">
        <v>188539.6019696205</v>
      </c>
      <c r="AZ21" s="113">
        <v>187640.93616353188</v>
      </c>
      <c r="BA21" s="113">
        <v>185721.64742049493</v>
      </c>
      <c r="BB21" s="113">
        <v>183802.98468948403</v>
      </c>
      <c r="BC21" s="113">
        <v>181450.50064286136</v>
      </c>
      <c r="BD21" s="113">
        <v>177184.77316402225</v>
      </c>
      <c r="BE21" s="113">
        <v>161847.20166486292</v>
      </c>
      <c r="BF21" s="114" t="s">
        <v>251</v>
      </c>
      <c r="BG21" s="983" t="s">
        <v>584</v>
      </c>
      <c r="BH21" s="75"/>
      <c r="BI21" s="75"/>
    </row>
    <row r="22" spans="20:61" ht="15" customHeight="1">
      <c r="T22" s="644"/>
      <c r="U22" s="645"/>
      <c r="V22" s="647" t="s">
        <v>187</v>
      </c>
      <c r="X22" s="644"/>
      <c r="Y22" s="645"/>
      <c r="Z22" s="647" t="s">
        <v>413</v>
      </c>
      <c r="AA22" s="113">
        <v>935.4023703910384</v>
      </c>
      <c r="AB22" s="113">
        <v>924.73711416675837</v>
      </c>
      <c r="AC22" s="113">
        <v>900.22486958611023</v>
      </c>
      <c r="AD22" s="113">
        <v>851.02964741526978</v>
      </c>
      <c r="AE22" s="113">
        <v>843.00028797963614</v>
      </c>
      <c r="AF22" s="113">
        <v>822.17533400256741</v>
      </c>
      <c r="AG22" s="113">
        <v>810.87375714092957</v>
      </c>
      <c r="AH22" s="113">
        <v>782.43829381819467</v>
      </c>
      <c r="AI22" s="113">
        <v>776.13000214239332</v>
      </c>
      <c r="AJ22" s="113">
        <v>731.20540326174444</v>
      </c>
      <c r="AK22" s="113">
        <v>711.403495518819</v>
      </c>
      <c r="AL22" s="113">
        <v>681.64268984165449</v>
      </c>
      <c r="AM22" s="113">
        <v>670.21021158376595</v>
      </c>
      <c r="AN22" s="113">
        <v>632.22569392365551</v>
      </c>
      <c r="AO22" s="113">
        <v>651.56287742535312</v>
      </c>
      <c r="AP22" s="113">
        <v>647.0677978049041</v>
      </c>
      <c r="AQ22" s="113">
        <v>622.91564507416251</v>
      </c>
      <c r="AR22" s="113">
        <v>626.90617424157449</v>
      </c>
      <c r="AS22" s="113">
        <v>603.68456239706109</v>
      </c>
      <c r="AT22" s="113">
        <v>589.72112820930715</v>
      </c>
      <c r="AU22" s="113">
        <v>573.57841434281033</v>
      </c>
      <c r="AV22" s="113">
        <v>554.49699583701715</v>
      </c>
      <c r="AW22" s="113">
        <v>553.71830274521631</v>
      </c>
      <c r="AX22" s="113">
        <v>539.51131813857171</v>
      </c>
      <c r="AY22" s="113">
        <v>524.14696338831527</v>
      </c>
      <c r="AZ22" s="113">
        <v>522.77335686342576</v>
      </c>
      <c r="BA22" s="113">
        <v>498.77630803433271</v>
      </c>
      <c r="BB22" s="113">
        <v>519.72696757269421</v>
      </c>
      <c r="BC22" s="113">
        <v>491.55360405416951</v>
      </c>
      <c r="BD22" s="113">
        <v>490.15918575036449</v>
      </c>
      <c r="BE22" s="113">
        <v>488.15995947498982</v>
      </c>
      <c r="BF22" s="114"/>
      <c r="BG22" s="983"/>
      <c r="BH22" s="75"/>
      <c r="BI22" s="75"/>
    </row>
    <row r="23" spans="20:61" ht="15" customHeight="1">
      <c r="T23" s="644"/>
      <c r="U23" s="645"/>
      <c r="V23" s="1207" t="s">
        <v>973</v>
      </c>
      <c r="X23" s="644"/>
      <c r="Y23" s="645"/>
      <c r="Z23" s="647" t="s">
        <v>567</v>
      </c>
      <c r="AA23" s="113">
        <v>13674.881461597057</v>
      </c>
      <c r="AB23" s="113">
        <v>14285.999161914011</v>
      </c>
      <c r="AC23" s="113">
        <v>14078.393810494077</v>
      </c>
      <c r="AD23" s="113">
        <v>13923.743968122528</v>
      </c>
      <c r="AE23" s="113">
        <v>14202.464939375535</v>
      </c>
      <c r="AF23" s="113">
        <v>14669.036031093345</v>
      </c>
      <c r="AG23" s="113">
        <v>15567.632269404563</v>
      </c>
      <c r="AH23" s="113">
        <v>16666.811467542233</v>
      </c>
      <c r="AI23" s="113">
        <v>14883.015417654216</v>
      </c>
      <c r="AJ23" s="113">
        <v>14806.889852066743</v>
      </c>
      <c r="AK23" s="113">
        <v>15011.83442774618</v>
      </c>
      <c r="AL23" s="113">
        <v>14564.693045529775</v>
      </c>
      <c r="AM23" s="113">
        <v>14688.181141860496</v>
      </c>
      <c r="AN23" s="113">
        <v>14233.514959014825</v>
      </c>
      <c r="AO23" s="113">
        <v>13020.265697011992</v>
      </c>
      <c r="AP23" s="113">
        <v>13014.151410936556</v>
      </c>
      <c r="AQ23" s="113">
        <v>12738.537176938236</v>
      </c>
      <c r="AR23" s="113">
        <v>12191.41992304845</v>
      </c>
      <c r="AS23" s="113">
        <v>11309.91299452308</v>
      </c>
      <c r="AT23" s="113">
        <v>10461.558919713474</v>
      </c>
      <c r="AU23" s="113">
        <v>10744.671355467766</v>
      </c>
      <c r="AV23" s="113">
        <v>10434.140960754787</v>
      </c>
      <c r="AW23" s="113">
        <v>10768.73951347507</v>
      </c>
      <c r="AX23" s="113">
        <v>10988.725359956039</v>
      </c>
      <c r="AY23" s="113">
        <v>10912.290019255028</v>
      </c>
      <c r="AZ23" s="113">
        <v>10644.68214342204</v>
      </c>
      <c r="BA23" s="113">
        <v>10658.567098992145</v>
      </c>
      <c r="BB23" s="113">
        <v>10530.476087197907</v>
      </c>
      <c r="BC23" s="113">
        <v>10537.244556404226</v>
      </c>
      <c r="BD23" s="113">
        <v>10416.561813675389</v>
      </c>
      <c r="BE23" s="113">
        <v>10069.568753447758</v>
      </c>
      <c r="BF23" s="114" t="s">
        <v>599</v>
      </c>
      <c r="BG23" s="983" t="s">
        <v>584</v>
      </c>
      <c r="BH23" s="75"/>
      <c r="BI23" s="75"/>
    </row>
    <row r="24" spans="20:61" ht="15" customHeight="1">
      <c r="T24" s="644"/>
      <c r="U24" s="551" t="s">
        <v>980</v>
      </c>
      <c r="V24" s="649"/>
      <c r="X24" s="644"/>
      <c r="Y24" s="551" t="s">
        <v>600</v>
      </c>
      <c r="Z24" s="649"/>
      <c r="AA24" s="98">
        <f>SUM(AA25:AA27)</f>
        <v>158177.96757345548</v>
      </c>
      <c r="AB24" s="98">
        <f t="shared" ref="AB24:BD24" si="5">SUM(AB25:AB27)</f>
        <v>159411.97283755074</v>
      </c>
      <c r="AC24" s="98">
        <f t="shared" si="5"/>
        <v>161843.47058017668</v>
      </c>
      <c r="AD24" s="98">
        <f t="shared" si="5"/>
        <v>168930.57667384922</v>
      </c>
      <c r="AE24" s="98">
        <f t="shared" si="5"/>
        <v>167463.80795816248</v>
      </c>
      <c r="AF24" s="98">
        <f t="shared" si="5"/>
        <v>175410.71373727938</v>
      </c>
      <c r="AG24" s="98">
        <f t="shared" si="5"/>
        <v>174314.44583321881</v>
      </c>
      <c r="AH24" s="98">
        <f t="shared" si="5"/>
        <v>175197.46790696241</v>
      </c>
      <c r="AI24" s="98">
        <f t="shared" si="5"/>
        <v>180551.79900322171</v>
      </c>
      <c r="AJ24" s="98">
        <f t="shared" si="5"/>
        <v>186340.84669503226</v>
      </c>
      <c r="AK24" s="98">
        <f t="shared" si="5"/>
        <v>190257.92887243949</v>
      </c>
      <c r="AL24" s="98">
        <f t="shared" si="5"/>
        <v>188914.22970290831</v>
      </c>
      <c r="AM24" s="98">
        <f t="shared" si="5"/>
        <v>192677.54877009845</v>
      </c>
      <c r="AN24" s="98">
        <f t="shared" si="5"/>
        <v>188800.95379930508</v>
      </c>
      <c r="AO24" s="98">
        <f t="shared" si="5"/>
        <v>193594.05753557713</v>
      </c>
      <c r="AP24" s="98">
        <f t="shared" si="5"/>
        <v>196028.97020277078</v>
      </c>
      <c r="AQ24" s="98">
        <f t="shared" si="5"/>
        <v>187634.47703529397</v>
      </c>
      <c r="AR24" s="98">
        <f t="shared" si="5"/>
        <v>178105.49633720028</v>
      </c>
      <c r="AS24" s="98">
        <f t="shared" si="5"/>
        <v>166596.66709295122</v>
      </c>
      <c r="AT24" s="98">
        <f t="shared" si="5"/>
        <v>156203.37914484917</v>
      </c>
      <c r="AU24" s="98">
        <f t="shared" si="5"/>
        <v>156913.53979806471</v>
      </c>
      <c r="AV24" s="98">
        <f t="shared" si="5"/>
        <v>152726.1392975332</v>
      </c>
      <c r="AW24" s="98">
        <f t="shared" si="5"/>
        <v>145801.41080162616</v>
      </c>
      <c r="AX24" s="98">
        <f t="shared" si="5"/>
        <v>149320.29159882248</v>
      </c>
      <c r="AY24" s="98">
        <f t="shared" si="5"/>
        <v>141932.2853733121</v>
      </c>
      <c r="AZ24" s="98">
        <f t="shared" si="5"/>
        <v>139219.5552019453</v>
      </c>
      <c r="BA24" s="98">
        <f t="shared" si="5"/>
        <v>140895.44659539664</v>
      </c>
      <c r="BB24" s="98">
        <f t="shared" si="5"/>
        <v>145040.30947944589</v>
      </c>
      <c r="BC24" s="98">
        <f t="shared" si="5"/>
        <v>142016.79746547883</v>
      </c>
      <c r="BD24" s="98">
        <f t="shared" si="5"/>
        <v>140580.64704554135</v>
      </c>
      <c r="BE24" s="98">
        <f>SUM(BE25:BE27)</f>
        <v>138803.93630157009</v>
      </c>
      <c r="BF24" s="86"/>
      <c r="BG24" s="982"/>
      <c r="BH24" s="75"/>
      <c r="BI24" s="75"/>
    </row>
    <row r="25" spans="20:61" ht="15" customHeight="1">
      <c r="T25" s="644"/>
      <c r="U25" s="645"/>
      <c r="V25" s="647" t="s">
        <v>253</v>
      </c>
      <c r="X25" s="644"/>
      <c r="Y25" s="645"/>
      <c r="Z25" s="647" t="s">
        <v>568</v>
      </c>
      <c r="AA25" s="111">
        <v>79068.588563817277</v>
      </c>
      <c r="AB25" s="111">
        <v>78632.503165671384</v>
      </c>
      <c r="AC25" s="111">
        <v>78065.502168465435</v>
      </c>
      <c r="AD25" s="111">
        <v>82253.748021851294</v>
      </c>
      <c r="AE25" s="111">
        <v>83677.381043124711</v>
      </c>
      <c r="AF25" s="111">
        <v>88210.404314969346</v>
      </c>
      <c r="AG25" s="111">
        <v>83879.518818362776</v>
      </c>
      <c r="AH25" s="111">
        <v>88139.650658134982</v>
      </c>
      <c r="AI25" s="111">
        <v>93493.615804341287</v>
      </c>
      <c r="AJ25" s="111">
        <v>97948.087706443941</v>
      </c>
      <c r="AK25" s="111">
        <v>98178.716466706275</v>
      </c>
      <c r="AL25" s="111">
        <v>99678.421859486916</v>
      </c>
      <c r="AM25" s="111">
        <v>101401.35049374179</v>
      </c>
      <c r="AN25" s="111">
        <v>100978.03237982575</v>
      </c>
      <c r="AO25" s="111">
        <v>105349.73602648659</v>
      </c>
      <c r="AP25" s="111">
        <v>105957.78635967833</v>
      </c>
      <c r="AQ25" s="111">
        <v>102898.73006420398</v>
      </c>
      <c r="AR25" s="111">
        <v>93997.437792992438</v>
      </c>
      <c r="AS25" s="111">
        <v>88873.546015562155</v>
      </c>
      <c r="AT25" s="111">
        <v>75695.575995041538</v>
      </c>
      <c r="AU25" s="111">
        <v>74896.90856254402</v>
      </c>
      <c r="AV25" s="111">
        <v>73679.954023130384</v>
      </c>
      <c r="AW25" s="111">
        <v>66988.555124562583</v>
      </c>
      <c r="AX25" s="111">
        <v>74223.867433760839</v>
      </c>
      <c r="AY25" s="111">
        <v>69188.224110533221</v>
      </c>
      <c r="AZ25" s="111">
        <v>67108.035598563205</v>
      </c>
      <c r="BA25" s="111">
        <v>67279.003283756145</v>
      </c>
      <c r="BB25" s="111">
        <v>67722.787914370099</v>
      </c>
      <c r="BC25" s="111">
        <v>74580.08960935504</v>
      </c>
      <c r="BD25" s="111">
        <v>70551.259203875554</v>
      </c>
      <c r="BE25" s="111">
        <v>66109.353549637235</v>
      </c>
      <c r="BF25" s="112" t="s">
        <v>885</v>
      </c>
      <c r="BG25" s="980" t="s">
        <v>582</v>
      </c>
      <c r="BH25" s="75"/>
      <c r="BI25" s="75"/>
    </row>
    <row r="26" spans="20:61" ht="15" customHeight="1">
      <c r="T26" s="644"/>
      <c r="U26" s="645"/>
      <c r="V26" s="647" t="s">
        <v>252</v>
      </c>
      <c r="X26" s="644"/>
      <c r="Y26" s="645"/>
      <c r="Z26" s="647" t="s">
        <v>317</v>
      </c>
      <c r="AA26" s="111">
        <v>58167.167508504077</v>
      </c>
      <c r="AB26" s="111">
        <v>59301.332402088723</v>
      </c>
      <c r="AC26" s="111">
        <v>62218.053306693371</v>
      </c>
      <c r="AD26" s="111">
        <v>65643.249734996367</v>
      </c>
      <c r="AE26" s="111">
        <v>63833.413322368244</v>
      </c>
      <c r="AF26" s="111">
        <v>67477.227735701628</v>
      </c>
      <c r="AG26" s="111">
        <v>69880.366957828868</v>
      </c>
      <c r="AH26" s="111">
        <v>66730.205120783314</v>
      </c>
      <c r="AI26" s="111">
        <v>66775.264262267563</v>
      </c>
      <c r="AJ26" s="111">
        <v>68588.834743351952</v>
      </c>
      <c r="AK26" s="111">
        <v>72226.24200626128</v>
      </c>
      <c r="AL26" s="111">
        <v>68553.135738847646</v>
      </c>
      <c r="AM26" s="111">
        <v>71334.893190037052</v>
      </c>
      <c r="AN26" s="111">
        <v>67914.862135508389</v>
      </c>
      <c r="AO26" s="111">
        <v>68006.409833997881</v>
      </c>
      <c r="AP26" s="111">
        <v>70395.478550084474</v>
      </c>
      <c r="AQ26" s="111">
        <v>66123.070259378146</v>
      </c>
      <c r="AR26" s="111">
        <v>65403.902026637894</v>
      </c>
      <c r="AS26" s="111">
        <v>61704.132512039883</v>
      </c>
      <c r="AT26" s="111">
        <v>61350.897200800668</v>
      </c>
      <c r="AU26" s="111">
        <v>64216.941912273163</v>
      </c>
      <c r="AV26" s="111">
        <v>62540.928568696123</v>
      </c>
      <c r="AW26" s="111">
        <v>62626.438217539071</v>
      </c>
      <c r="AX26" s="111">
        <v>60319.27447058422</v>
      </c>
      <c r="AY26" s="111">
        <v>58013.755532842843</v>
      </c>
      <c r="AZ26" s="111">
        <v>55391.50902658113</v>
      </c>
      <c r="BA26" s="111">
        <v>55711.740759276734</v>
      </c>
      <c r="BB26" s="111">
        <v>59259.947954539704</v>
      </c>
      <c r="BC26" s="111">
        <v>52156.305071909723</v>
      </c>
      <c r="BD26" s="111">
        <v>53360.723810031515</v>
      </c>
      <c r="BE26" s="111">
        <v>55807.020657113506</v>
      </c>
      <c r="BF26" s="112"/>
      <c r="BG26" s="980"/>
      <c r="BH26" s="75"/>
      <c r="BI26" s="75"/>
    </row>
    <row r="27" spans="20:61" ht="15" customHeight="1" thickBot="1">
      <c r="T27" s="644"/>
      <c r="U27" s="645"/>
      <c r="V27" s="647" t="s">
        <v>81</v>
      </c>
      <c r="X27" s="644"/>
      <c r="Y27" s="645"/>
      <c r="Z27" s="647" t="s">
        <v>569</v>
      </c>
      <c r="AA27" s="120">
        <v>20942.211501134112</v>
      </c>
      <c r="AB27" s="120">
        <v>21478.137269790641</v>
      </c>
      <c r="AC27" s="120">
        <v>21559.915105017895</v>
      </c>
      <c r="AD27" s="120">
        <v>21033.578917001578</v>
      </c>
      <c r="AE27" s="120">
        <v>19953.013592669537</v>
      </c>
      <c r="AF27" s="120">
        <v>19723.081686608399</v>
      </c>
      <c r="AG27" s="120">
        <v>20554.56005702716</v>
      </c>
      <c r="AH27" s="120">
        <v>20327.612128044097</v>
      </c>
      <c r="AI27" s="120">
        <v>20282.918936612878</v>
      </c>
      <c r="AJ27" s="120">
        <v>19803.92424523638</v>
      </c>
      <c r="AK27" s="120">
        <v>19852.970399471931</v>
      </c>
      <c r="AL27" s="120">
        <v>20682.672104573747</v>
      </c>
      <c r="AM27" s="120">
        <v>19941.305086319597</v>
      </c>
      <c r="AN27" s="120">
        <v>19908.05928397095</v>
      </c>
      <c r="AO27" s="120">
        <v>20237.911675092673</v>
      </c>
      <c r="AP27" s="120">
        <v>19675.705293007974</v>
      </c>
      <c r="AQ27" s="120">
        <v>18612.676711711825</v>
      </c>
      <c r="AR27" s="120">
        <v>18704.156517569976</v>
      </c>
      <c r="AS27" s="120">
        <v>16018.988565349171</v>
      </c>
      <c r="AT27" s="120">
        <v>19156.90594900697</v>
      </c>
      <c r="AU27" s="120">
        <v>17799.68932324753</v>
      </c>
      <c r="AV27" s="120">
        <v>16505.256705706706</v>
      </c>
      <c r="AW27" s="120">
        <v>16186.417459524509</v>
      </c>
      <c r="AX27" s="120">
        <v>14777.149694477403</v>
      </c>
      <c r="AY27" s="120">
        <v>14730.305729936039</v>
      </c>
      <c r="AZ27" s="120">
        <v>16720.010576800953</v>
      </c>
      <c r="BA27" s="120">
        <v>17904.702552363779</v>
      </c>
      <c r="BB27" s="120">
        <v>18057.573610536085</v>
      </c>
      <c r="BC27" s="120">
        <v>15280.402784214057</v>
      </c>
      <c r="BD27" s="120">
        <v>16668.664031634282</v>
      </c>
      <c r="BE27" s="120">
        <v>16887.562094819346</v>
      </c>
      <c r="BF27" s="121"/>
      <c r="BG27" s="984"/>
      <c r="BH27" s="75"/>
      <c r="BI27" s="75"/>
    </row>
    <row r="28" spans="20:61" ht="15" customHeight="1" thickBot="1">
      <c r="T28" s="641" t="s">
        <v>1124</v>
      </c>
      <c r="U28" s="651"/>
      <c r="V28" s="652"/>
      <c r="X28" s="641" t="s">
        <v>581</v>
      </c>
      <c r="Y28" s="651"/>
      <c r="Z28" s="652"/>
      <c r="AA28" s="255">
        <v>191.68159453050961</v>
      </c>
      <c r="AB28" s="255">
        <v>215.13433788423129</v>
      </c>
      <c r="AC28" s="255">
        <v>208.20877083634841</v>
      </c>
      <c r="AD28" s="255">
        <v>211.63197699169126</v>
      </c>
      <c r="AE28" s="255">
        <v>231.20719761034115</v>
      </c>
      <c r="AF28" s="255">
        <v>521.55648968173455</v>
      </c>
      <c r="AG28" s="255">
        <v>570.77987374816871</v>
      </c>
      <c r="AH28" s="255">
        <v>580.42905448796239</v>
      </c>
      <c r="AI28" s="255">
        <v>498.71027319486734</v>
      </c>
      <c r="AJ28" s="255">
        <v>539.40928983411789</v>
      </c>
      <c r="AK28" s="255">
        <v>511.63012655003951</v>
      </c>
      <c r="AL28" s="255">
        <v>548.23822958845813</v>
      </c>
      <c r="AM28" s="255">
        <v>524.61081955489726</v>
      </c>
      <c r="AN28" s="255">
        <v>505.77816069220842</v>
      </c>
      <c r="AO28" s="255">
        <v>477.13503587583011</v>
      </c>
      <c r="AP28" s="255">
        <v>507.80665043277622</v>
      </c>
      <c r="AQ28" s="255">
        <v>553.14674897921122</v>
      </c>
      <c r="AR28" s="255">
        <v>615.67152291992284</v>
      </c>
      <c r="AS28" s="255">
        <v>565.19660855590109</v>
      </c>
      <c r="AT28" s="255">
        <v>500.87255488521868</v>
      </c>
      <c r="AU28" s="255">
        <v>474.57471241056879</v>
      </c>
      <c r="AV28" s="255">
        <v>477.50018785744862</v>
      </c>
      <c r="AW28" s="255">
        <v>490.29090498086873</v>
      </c>
      <c r="AX28" s="255">
        <v>438.66363575197914</v>
      </c>
      <c r="AY28" s="255">
        <v>449.1016660613318</v>
      </c>
      <c r="AZ28" s="255">
        <v>424.73179251388365</v>
      </c>
      <c r="BA28" s="255">
        <v>457.12899637383504</v>
      </c>
      <c r="BB28" s="255">
        <v>436.10299133500831</v>
      </c>
      <c r="BC28" s="255">
        <v>423.41444220641245</v>
      </c>
      <c r="BD28" s="255">
        <v>368.97964804439329</v>
      </c>
      <c r="BE28" s="255">
        <v>344.52860880093488</v>
      </c>
      <c r="BF28" s="116"/>
      <c r="BG28" s="985"/>
      <c r="BH28" s="75"/>
      <c r="BI28" s="75"/>
    </row>
    <row r="29" spans="20:61" ht="15" customHeight="1">
      <c r="T29" s="641" t="s">
        <v>772</v>
      </c>
      <c r="U29" s="653"/>
      <c r="V29" s="654"/>
      <c r="X29" s="641" t="s">
        <v>773</v>
      </c>
      <c r="Y29" s="653"/>
      <c r="Z29" s="654"/>
      <c r="AA29" s="256">
        <f>SUM(AA30,AA35,AA38:AA40)</f>
        <v>65645.020523434985</v>
      </c>
      <c r="AB29" s="256">
        <f>SUM(AB30,AB35,AB38:AB40)</f>
        <v>66882.681557986027</v>
      </c>
      <c r="AC29" s="256">
        <f t="shared" ref="AC29:AZ29" si="6">SUM(AC30,AC35,AC38:AC40)</f>
        <v>66795.002273478312</v>
      </c>
      <c r="AD29" s="256">
        <f t="shared" si="6"/>
        <v>65487.730552855697</v>
      </c>
      <c r="AE29" s="256">
        <f t="shared" si="6"/>
        <v>67171.368887803881</v>
      </c>
      <c r="AF29" s="256">
        <f t="shared" si="6"/>
        <v>67514.062202758854</v>
      </c>
      <c r="AG29" s="256">
        <f t="shared" si="6"/>
        <v>68105.413837848828</v>
      </c>
      <c r="AH29" s="256">
        <f t="shared" si="6"/>
        <v>65518.912983466376</v>
      </c>
      <c r="AI29" s="256">
        <f t="shared" si="6"/>
        <v>59447.124673832397</v>
      </c>
      <c r="AJ29" s="256">
        <f t="shared" si="6"/>
        <v>59782.099414586512</v>
      </c>
      <c r="AK29" s="256">
        <f t="shared" si="6"/>
        <v>60316.184635125595</v>
      </c>
      <c r="AL29" s="256">
        <f t="shared" si="6"/>
        <v>59000.326945340843</v>
      </c>
      <c r="AM29" s="256">
        <f t="shared" si="6"/>
        <v>56399.259824235814</v>
      </c>
      <c r="AN29" s="256">
        <f t="shared" si="6"/>
        <v>55579.15995767586</v>
      </c>
      <c r="AO29" s="256">
        <f t="shared" si="6"/>
        <v>55566.558195161379</v>
      </c>
      <c r="AP29" s="256">
        <f t="shared" si="6"/>
        <v>56650.290243206779</v>
      </c>
      <c r="AQ29" s="256">
        <f t="shared" si="6"/>
        <v>57006.13553793844</v>
      </c>
      <c r="AR29" s="256">
        <f t="shared" si="6"/>
        <v>56217.386985066696</v>
      </c>
      <c r="AS29" s="256">
        <f t="shared" si="6"/>
        <v>51839.417646776361</v>
      </c>
      <c r="AT29" s="256">
        <f t="shared" si="6"/>
        <v>46267.980623906195</v>
      </c>
      <c r="AU29" s="256">
        <f t="shared" si="6"/>
        <v>47348.305525719312</v>
      </c>
      <c r="AV29" s="256">
        <f t="shared" si="6"/>
        <v>47157.153276635821</v>
      </c>
      <c r="AW29" s="256">
        <f t="shared" si="6"/>
        <v>47207.768442428103</v>
      </c>
      <c r="AX29" s="256">
        <f t="shared" si="6"/>
        <v>48989.365956979316</v>
      </c>
      <c r="AY29" s="256">
        <f t="shared" si="6"/>
        <v>48374.960454040731</v>
      </c>
      <c r="AZ29" s="256">
        <f t="shared" si="6"/>
        <v>46973.816634314862</v>
      </c>
      <c r="BA29" s="256">
        <f>SUM(BA30,BA35,BA38:BA40)</f>
        <v>46552.011347830732</v>
      </c>
      <c r="BB29" s="256">
        <f>SUM(BB30,BB35,BB38:BB40)</f>
        <v>47175.029392966549</v>
      </c>
      <c r="BC29" s="256">
        <f>SUM(BC30,BC35,BC38:BC40)</f>
        <v>46461.398425893043</v>
      </c>
      <c r="BD29" s="256">
        <f>SUM(BD30,BD35,BD38:BD40)</f>
        <v>45121.466032867378</v>
      </c>
      <c r="BE29" s="256">
        <f>SUM(BE30,BE35,BE38:BE40)</f>
        <v>42748.428166441641</v>
      </c>
      <c r="BF29" s="117"/>
      <c r="BG29" s="986"/>
      <c r="BH29" s="75"/>
      <c r="BI29" s="75"/>
    </row>
    <row r="30" spans="20:61" ht="15" customHeight="1">
      <c r="T30" s="644"/>
      <c r="U30" s="551" t="s">
        <v>1125</v>
      </c>
      <c r="V30" s="649"/>
      <c r="X30" s="644"/>
      <c r="Y30" s="551" t="s">
        <v>1139</v>
      </c>
      <c r="Z30" s="649"/>
      <c r="AA30" s="99">
        <f>SUM(AA31:AA34)</f>
        <v>49230.453171007663</v>
      </c>
      <c r="AB30" s="99">
        <f t="shared" ref="AB30:AZ30" si="7">SUM(AB31:AB34)</f>
        <v>50548.374636445682</v>
      </c>
      <c r="AC30" s="99">
        <f t="shared" si="7"/>
        <v>50964.269778796952</v>
      </c>
      <c r="AD30" s="99">
        <f t="shared" si="7"/>
        <v>50252.446857538147</v>
      </c>
      <c r="AE30" s="99">
        <f t="shared" si="7"/>
        <v>51265.726300697854</v>
      </c>
      <c r="AF30" s="99">
        <f t="shared" si="7"/>
        <v>51145.782033745963</v>
      </c>
      <c r="AG30" s="99">
        <f t="shared" si="7"/>
        <v>51489.504367389847</v>
      </c>
      <c r="AH30" s="99">
        <f t="shared" si="7"/>
        <v>48840.191570982322</v>
      </c>
      <c r="AI30" s="99">
        <f t="shared" si="7"/>
        <v>43863.253819318896</v>
      </c>
      <c r="AJ30" s="99">
        <f t="shared" si="7"/>
        <v>43579.970693433563</v>
      </c>
      <c r="AK30" s="99">
        <f t="shared" si="7"/>
        <v>43918.613554418276</v>
      </c>
      <c r="AL30" s="99">
        <f t="shared" si="7"/>
        <v>42970.482669977093</v>
      </c>
      <c r="AM30" s="99">
        <f t="shared" si="7"/>
        <v>40482.923617369728</v>
      </c>
      <c r="AN30" s="99">
        <f t="shared" si="7"/>
        <v>40145.771524280746</v>
      </c>
      <c r="AO30" s="99">
        <f t="shared" si="7"/>
        <v>39819.615137475252</v>
      </c>
      <c r="AP30" s="99">
        <f t="shared" si="7"/>
        <v>41230.069171019641</v>
      </c>
      <c r="AQ30" s="99">
        <f t="shared" si="7"/>
        <v>41196.759622478443</v>
      </c>
      <c r="AR30" s="99">
        <f t="shared" si="7"/>
        <v>40204.204551113799</v>
      </c>
      <c r="AS30" s="99">
        <f t="shared" si="7"/>
        <v>37435.956104495308</v>
      </c>
      <c r="AT30" s="99">
        <f t="shared" si="7"/>
        <v>32779.385372691417</v>
      </c>
      <c r="AU30" s="99">
        <f t="shared" si="7"/>
        <v>32752.226033078736</v>
      </c>
      <c r="AV30" s="99">
        <f t="shared" si="7"/>
        <v>33089.335254862766</v>
      </c>
      <c r="AW30" s="99">
        <f t="shared" si="7"/>
        <v>33629.277927911207</v>
      </c>
      <c r="AX30" s="99">
        <f t="shared" si="7"/>
        <v>35003.537944427138</v>
      </c>
      <c r="AY30" s="99">
        <f t="shared" si="7"/>
        <v>34730.786764092853</v>
      </c>
      <c r="AZ30" s="99">
        <f t="shared" si="7"/>
        <v>33659.057557810847</v>
      </c>
      <c r="BA30" s="99">
        <f>SUM(BA31:BA34)</f>
        <v>33533.504068524438</v>
      </c>
      <c r="BB30" s="99">
        <f>SUM(BB31:BB34)</f>
        <v>33970.641824162682</v>
      </c>
      <c r="BC30" s="99">
        <f>SUM(BC31:BC34)</f>
        <v>33644.91380677378</v>
      </c>
      <c r="BD30" s="99">
        <f>SUM(BD31:BD34)</f>
        <v>32481.028704925175</v>
      </c>
      <c r="BE30" s="99">
        <f>SUM(BE31:BE34)</f>
        <v>31217.20989218148</v>
      </c>
      <c r="BF30" s="87"/>
      <c r="BG30" s="987"/>
    </row>
    <row r="31" spans="20:61" ht="15" customHeight="1">
      <c r="T31" s="644"/>
      <c r="U31" s="655"/>
      <c r="V31" s="1267" t="s">
        <v>759</v>
      </c>
      <c r="X31" s="644"/>
      <c r="Y31" s="655"/>
      <c r="Z31" s="656" t="s">
        <v>303</v>
      </c>
      <c r="AA31" s="122">
        <v>38701.103416042592</v>
      </c>
      <c r="AB31" s="122">
        <v>40346.744742035473</v>
      </c>
      <c r="AC31" s="122">
        <v>41665.79114506545</v>
      </c>
      <c r="AD31" s="122">
        <v>41224.494256585334</v>
      </c>
      <c r="AE31" s="122">
        <v>42297.116417365723</v>
      </c>
      <c r="AF31" s="122">
        <v>42142.02726535382</v>
      </c>
      <c r="AG31" s="122">
        <v>42559.539804125336</v>
      </c>
      <c r="AH31" s="122">
        <v>39926.083389390726</v>
      </c>
      <c r="AI31" s="122">
        <v>35362.599382577479</v>
      </c>
      <c r="AJ31" s="122">
        <v>35010.124942594921</v>
      </c>
      <c r="AK31" s="122">
        <v>35085.742906855594</v>
      </c>
      <c r="AL31" s="122">
        <v>34374.185269382258</v>
      </c>
      <c r="AM31" s="122">
        <v>32417.253435765444</v>
      </c>
      <c r="AN31" s="122">
        <v>31935.273453308597</v>
      </c>
      <c r="AO31" s="122">
        <v>31276.189983420805</v>
      </c>
      <c r="AP31" s="122">
        <v>32279.645554026018</v>
      </c>
      <c r="AQ31" s="122">
        <v>31990.873871774482</v>
      </c>
      <c r="AR31" s="122">
        <v>30658.349937916188</v>
      </c>
      <c r="AS31" s="122">
        <v>28552.561480293498</v>
      </c>
      <c r="AT31" s="122">
        <v>25308.481718967807</v>
      </c>
      <c r="AU31" s="122">
        <v>24321.270937421363</v>
      </c>
      <c r="AV31" s="122">
        <v>24982.895526650263</v>
      </c>
      <c r="AW31" s="122">
        <v>25624.79533860795</v>
      </c>
      <c r="AX31" s="122">
        <v>26805.206128279013</v>
      </c>
      <c r="AY31" s="122">
        <v>26557.37523672733</v>
      </c>
      <c r="AZ31" s="122">
        <v>25936.139788924989</v>
      </c>
      <c r="BA31" s="122">
        <v>25969.470794926132</v>
      </c>
      <c r="BB31" s="122">
        <v>26428.778063772283</v>
      </c>
      <c r="BC31" s="122">
        <v>26182.943719015086</v>
      </c>
      <c r="BD31" s="122">
        <v>25328.005761907836</v>
      </c>
      <c r="BE31" s="122">
        <v>24490.267324230699</v>
      </c>
      <c r="BF31" s="123"/>
      <c r="BG31" s="988"/>
    </row>
    <row r="32" spans="20:61" ht="15" customHeight="1">
      <c r="T32" s="644"/>
      <c r="U32" s="655"/>
      <c r="V32" s="1268" t="s">
        <v>760</v>
      </c>
      <c r="X32" s="644"/>
      <c r="Y32" s="655"/>
      <c r="Z32" s="657" t="s">
        <v>304</v>
      </c>
      <c r="AA32" s="122">
        <v>6674.4490046098017</v>
      </c>
      <c r="AB32" s="122">
        <v>6524.5328569297908</v>
      </c>
      <c r="AC32" s="122">
        <v>5945.8339540571315</v>
      </c>
      <c r="AD32" s="122">
        <v>5842.3534676861227</v>
      </c>
      <c r="AE32" s="122">
        <v>5740.0247792311475</v>
      </c>
      <c r="AF32" s="122">
        <v>5795.1316308500946</v>
      </c>
      <c r="AG32" s="122">
        <v>5789.0719316293616</v>
      </c>
      <c r="AH32" s="122">
        <v>5903.8352801359188</v>
      </c>
      <c r="AI32" s="122">
        <v>5638.1994106625216</v>
      </c>
      <c r="AJ32" s="122">
        <v>5703.2053582387407</v>
      </c>
      <c r="AK32" s="122">
        <v>5899.9845210859867</v>
      </c>
      <c r="AL32" s="122">
        <v>5594.9262706926866</v>
      </c>
      <c r="AM32" s="122">
        <v>5605.2257994031515</v>
      </c>
      <c r="AN32" s="122">
        <v>6010.9337107231668</v>
      </c>
      <c r="AO32" s="122">
        <v>6398.6869967575658</v>
      </c>
      <c r="AP32" s="122">
        <v>6645.7105523034497</v>
      </c>
      <c r="AQ32" s="122">
        <v>6788.1886315874181</v>
      </c>
      <c r="AR32" s="122">
        <v>7012.0890129308336</v>
      </c>
      <c r="AS32" s="122">
        <v>6591.818326146341</v>
      </c>
      <c r="AT32" s="122">
        <v>5364.6005099960857</v>
      </c>
      <c r="AU32" s="122">
        <v>6284.7190568659153</v>
      </c>
      <c r="AV32" s="122">
        <v>5895.7907835699853</v>
      </c>
      <c r="AW32" s="122">
        <v>5679.325140228646</v>
      </c>
      <c r="AX32" s="122">
        <v>5766.6750900500374</v>
      </c>
      <c r="AY32" s="122">
        <v>5811.9451381047556</v>
      </c>
      <c r="AZ32" s="122">
        <v>5477.0464397639898</v>
      </c>
      <c r="BA32" s="122">
        <v>5504.0022085956616</v>
      </c>
      <c r="BB32" s="122">
        <v>5583.2353800745541</v>
      </c>
      <c r="BC32" s="122">
        <v>5615.0174032474997</v>
      </c>
      <c r="BD32" s="122">
        <v>5481.3607322591242</v>
      </c>
      <c r="BE32" s="122">
        <v>5470.0472942152464</v>
      </c>
      <c r="BF32" s="124"/>
      <c r="BG32" s="989"/>
    </row>
    <row r="33" spans="20:59" ht="15" customHeight="1">
      <c r="T33" s="644"/>
      <c r="U33" s="655"/>
      <c r="V33" s="657" t="s">
        <v>601</v>
      </c>
      <c r="X33" s="644"/>
      <c r="Y33" s="655"/>
      <c r="Z33" s="657" t="s">
        <v>570</v>
      </c>
      <c r="AA33" s="122">
        <v>312.87952823101125</v>
      </c>
      <c r="AB33" s="122">
        <v>307.81152289698383</v>
      </c>
      <c r="AC33" s="122">
        <v>295.29687962532591</v>
      </c>
      <c r="AD33" s="122">
        <v>290.6346731752509</v>
      </c>
      <c r="AE33" s="122">
        <v>290.02818822876907</v>
      </c>
      <c r="AF33" s="122">
        <v>283.40724792134836</v>
      </c>
      <c r="AG33" s="122">
        <v>282.81616108587912</v>
      </c>
      <c r="AH33" s="122">
        <v>270.45053169397875</v>
      </c>
      <c r="AI33" s="122">
        <v>231.01486186880234</v>
      </c>
      <c r="AJ33" s="122">
        <v>236.17622947190571</v>
      </c>
      <c r="AK33" s="122">
        <v>232.76960989831676</v>
      </c>
      <c r="AL33" s="122">
        <v>223.3438161401109</v>
      </c>
      <c r="AM33" s="122">
        <v>216.97477839910331</v>
      </c>
      <c r="AN33" s="122">
        <v>253.04393249130098</v>
      </c>
      <c r="AO33" s="122">
        <v>261.79082358227498</v>
      </c>
      <c r="AP33" s="122">
        <v>251.57731073682558</v>
      </c>
      <c r="AQ33" s="122">
        <v>236.62608987874859</v>
      </c>
      <c r="AR33" s="122">
        <v>213.21281309999526</v>
      </c>
      <c r="AS33" s="122">
        <v>172.58037395747235</v>
      </c>
      <c r="AT33" s="122">
        <v>139.89475701298232</v>
      </c>
      <c r="AU33" s="122">
        <v>164.08408670446047</v>
      </c>
      <c r="AV33" s="122">
        <v>168.2548242548468</v>
      </c>
      <c r="AW33" s="122">
        <v>179.01572288015117</v>
      </c>
      <c r="AX33" s="122">
        <v>193.47603040294115</v>
      </c>
      <c r="AY33" s="122">
        <v>194.15574325469387</v>
      </c>
      <c r="AZ33" s="122">
        <v>193.02950553279041</v>
      </c>
      <c r="BA33" s="122">
        <v>188.5420493712293</v>
      </c>
      <c r="BB33" s="122">
        <v>195.90219672259826</v>
      </c>
      <c r="BC33" s="122">
        <v>198.92256950584962</v>
      </c>
      <c r="BD33" s="122">
        <v>191.36521281645793</v>
      </c>
      <c r="BE33" s="122">
        <v>190.64934833957886</v>
      </c>
      <c r="BF33" s="124"/>
      <c r="BG33" s="989"/>
    </row>
    <row r="34" spans="20:59" ht="15" customHeight="1">
      <c r="T34" s="644"/>
      <c r="U34" s="658"/>
      <c r="V34" s="1269" t="s">
        <v>761</v>
      </c>
      <c r="X34" s="644"/>
      <c r="Y34" s="658"/>
      <c r="Z34" s="659" t="s">
        <v>571</v>
      </c>
      <c r="AA34" s="125">
        <v>3542.021222124265</v>
      </c>
      <c r="AB34" s="125">
        <v>3369.2855145834346</v>
      </c>
      <c r="AC34" s="125">
        <v>3057.3478000490459</v>
      </c>
      <c r="AD34" s="125">
        <v>2894.9644600914435</v>
      </c>
      <c r="AE34" s="125">
        <v>2938.556915872211</v>
      </c>
      <c r="AF34" s="125">
        <v>2925.2158896206997</v>
      </c>
      <c r="AG34" s="125">
        <v>2858.076470549267</v>
      </c>
      <c r="AH34" s="125">
        <v>2739.8223697616959</v>
      </c>
      <c r="AI34" s="125">
        <v>2631.4401642100925</v>
      </c>
      <c r="AJ34" s="125">
        <v>2630.4641631279924</v>
      </c>
      <c r="AK34" s="125">
        <v>2700.1165165783791</v>
      </c>
      <c r="AL34" s="125">
        <v>2778.0273137620284</v>
      </c>
      <c r="AM34" s="125">
        <v>2243.4696038020288</v>
      </c>
      <c r="AN34" s="125">
        <v>1946.5204277576754</v>
      </c>
      <c r="AO34" s="125">
        <v>1882.947333714603</v>
      </c>
      <c r="AP34" s="125">
        <v>2053.135753953346</v>
      </c>
      <c r="AQ34" s="125">
        <v>2181.0710292377894</v>
      </c>
      <c r="AR34" s="125">
        <v>2320.5527871667846</v>
      </c>
      <c r="AS34" s="125">
        <v>2118.995924098002</v>
      </c>
      <c r="AT34" s="125">
        <v>1966.4083867145414</v>
      </c>
      <c r="AU34" s="125">
        <v>1982.1519520869942</v>
      </c>
      <c r="AV34" s="125">
        <v>2042.3941203876684</v>
      </c>
      <c r="AW34" s="125">
        <v>2146.1417261944657</v>
      </c>
      <c r="AX34" s="125">
        <v>2238.1806956951505</v>
      </c>
      <c r="AY34" s="125">
        <v>2167.3106460060758</v>
      </c>
      <c r="AZ34" s="125">
        <v>2052.8418235890717</v>
      </c>
      <c r="BA34" s="125">
        <v>1871.4890156314157</v>
      </c>
      <c r="BB34" s="125">
        <v>1762.7261835932416</v>
      </c>
      <c r="BC34" s="125">
        <v>1648.0301150053424</v>
      </c>
      <c r="BD34" s="125">
        <v>1480.2969979417585</v>
      </c>
      <c r="BE34" s="125">
        <v>1066.2459253959532</v>
      </c>
      <c r="BF34" s="126"/>
      <c r="BG34" s="990"/>
    </row>
    <row r="35" spans="20:59" ht="15" customHeight="1">
      <c r="T35" s="644"/>
      <c r="U35" s="590" t="s">
        <v>1126</v>
      </c>
      <c r="V35" s="660"/>
      <c r="X35" s="644"/>
      <c r="Y35" s="590" t="s">
        <v>1084</v>
      </c>
      <c r="Z35" s="660"/>
      <c r="AA35" s="118">
        <f>SUM(AA36:AA37)</f>
        <v>7040.8033814727314</v>
      </c>
      <c r="AB35" s="118">
        <f t="shared" ref="AB35:AZ35" si="8">SUM(AB36:AB37)</f>
        <v>7009.5685451768513</v>
      </c>
      <c r="AC35" s="118">
        <f t="shared" si="8"/>
        <v>6825.8714020182988</v>
      </c>
      <c r="AD35" s="118">
        <f t="shared" si="8"/>
        <v>6388.5835213042628</v>
      </c>
      <c r="AE35" s="118">
        <f t="shared" si="8"/>
        <v>6806.5660371260965</v>
      </c>
      <c r="AF35" s="118">
        <f t="shared" si="8"/>
        <v>7013.9549604528893</v>
      </c>
      <c r="AG35" s="118">
        <f t="shared" si="8"/>
        <v>7068.2445258757907</v>
      </c>
      <c r="AH35" s="118">
        <f t="shared" si="8"/>
        <v>7061.2165473727891</v>
      </c>
      <c r="AI35" s="118">
        <f t="shared" si="8"/>
        <v>6419.8587378638094</v>
      </c>
      <c r="AJ35" s="118">
        <f t="shared" si="8"/>
        <v>6937.7079462429228</v>
      </c>
      <c r="AK35" s="118">
        <f t="shared" si="8"/>
        <v>6810.3448797778219</v>
      </c>
      <c r="AL35" s="118">
        <f t="shared" si="8"/>
        <v>6346.7757321820918</v>
      </c>
      <c r="AM35" s="118">
        <f t="shared" si="8"/>
        <v>6249.7321813854496</v>
      </c>
      <c r="AN35" s="118">
        <f t="shared" si="8"/>
        <v>6051.8733017484938</v>
      </c>
      <c r="AO35" s="118">
        <f t="shared" si="8"/>
        <v>6134.8767753380089</v>
      </c>
      <c r="AP35" s="118">
        <f t="shared" si="8"/>
        <v>5794.6829692556239</v>
      </c>
      <c r="AQ35" s="118">
        <f t="shared" si="8"/>
        <v>5874.7858293424979</v>
      </c>
      <c r="AR35" s="118">
        <f t="shared" si="8"/>
        <v>5966.4292018672513</v>
      </c>
      <c r="AS35" s="118">
        <f t="shared" si="8"/>
        <v>5107.1196855795279</v>
      </c>
      <c r="AT35" s="118">
        <f t="shared" si="8"/>
        <v>4872.0015080504827</v>
      </c>
      <c r="AU35" s="118">
        <f t="shared" si="8"/>
        <v>5427.0220270136588</v>
      </c>
      <c r="AV35" s="118">
        <f t="shared" si="8"/>
        <v>5103.2076687218187</v>
      </c>
      <c r="AW35" s="118">
        <f t="shared" si="8"/>
        <v>4652.1661059634598</v>
      </c>
      <c r="AX35" s="118">
        <f t="shared" si="8"/>
        <v>4786.8877993268261</v>
      </c>
      <c r="AY35" s="118">
        <f t="shared" si="8"/>
        <v>4683.4283473128908</v>
      </c>
      <c r="AZ35" s="118">
        <f t="shared" si="8"/>
        <v>4590.7115554076472</v>
      </c>
      <c r="BA35" s="118">
        <f>SUM(BA36:BA37)</f>
        <v>4300.1132589460285</v>
      </c>
      <c r="BB35" s="118">
        <f>SUM(BB36:BB37)</f>
        <v>4484.9883514917583</v>
      </c>
      <c r="BC35" s="118">
        <f>SUM(BC36:BC37)</f>
        <v>4220.1307121923346</v>
      </c>
      <c r="BD35" s="118">
        <f>SUM(BD36:BD37)</f>
        <v>4347.7888375623606</v>
      </c>
      <c r="BE35" s="118">
        <f>SUM(BE36:BE37)</f>
        <v>3671.1052226132615</v>
      </c>
      <c r="BF35" s="87"/>
      <c r="BG35" s="987"/>
    </row>
    <row r="36" spans="20:59" ht="15" customHeight="1">
      <c r="T36" s="644"/>
      <c r="U36" s="655"/>
      <c r="V36" s="1281" t="s">
        <v>769</v>
      </c>
      <c r="X36" s="644"/>
      <c r="Y36" s="655"/>
      <c r="Z36" s="656" t="s">
        <v>308</v>
      </c>
      <c r="AA36" s="122">
        <v>3417.7405137833202</v>
      </c>
      <c r="AB36" s="122">
        <v>3364.3238915193861</v>
      </c>
      <c r="AC36" s="122">
        <v>3391.5558741950354</v>
      </c>
      <c r="AD36" s="122">
        <v>3217.4669648339104</v>
      </c>
      <c r="AE36" s="122">
        <v>3422.8389440786377</v>
      </c>
      <c r="AF36" s="122">
        <v>3456.8155123008878</v>
      </c>
      <c r="AG36" s="122">
        <v>3482.2507055771052</v>
      </c>
      <c r="AH36" s="122">
        <v>3392.1119138316312</v>
      </c>
      <c r="AI36" s="122">
        <v>3007.6817553714827</v>
      </c>
      <c r="AJ36" s="122">
        <v>3305.6498677465934</v>
      </c>
      <c r="AK36" s="122">
        <v>3183.6043912674263</v>
      </c>
      <c r="AL36" s="122">
        <v>2968.1790499953418</v>
      </c>
      <c r="AM36" s="122">
        <v>2738.3139467509864</v>
      </c>
      <c r="AN36" s="122">
        <v>2460.2558112997931</v>
      </c>
      <c r="AO36" s="122">
        <v>2470.538328057758</v>
      </c>
      <c r="AP36" s="122">
        <v>2167.3505128396782</v>
      </c>
      <c r="AQ36" s="122">
        <v>2200.366432366598</v>
      </c>
      <c r="AR36" s="122">
        <v>2260.0248909812894</v>
      </c>
      <c r="AS36" s="122">
        <v>2007.2670092715346</v>
      </c>
      <c r="AT36" s="122">
        <v>1923.1201899212144</v>
      </c>
      <c r="AU36" s="122">
        <v>2122.8843217272179</v>
      </c>
      <c r="AV36" s="122">
        <v>2008.0848022151829</v>
      </c>
      <c r="AW36" s="122">
        <v>1855.4539224438442</v>
      </c>
      <c r="AX36" s="122">
        <v>1932.304615562253</v>
      </c>
      <c r="AY36" s="122">
        <v>1889.9734100685228</v>
      </c>
      <c r="AZ36" s="122">
        <v>1946.9722075338834</v>
      </c>
      <c r="BA36" s="122">
        <v>1658.1260762968163</v>
      </c>
      <c r="BB36" s="122">
        <v>1725.6364470935714</v>
      </c>
      <c r="BC36" s="122">
        <v>1457.959373647813</v>
      </c>
      <c r="BD36" s="122">
        <v>1704.479058441493</v>
      </c>
      <c r="BE36" s="122">
        <v>1409.5415968094242</v>
      </c>
      <c r="BF36" s="123"/>
      <c r="BG36" s="988"/>
    </row>
    <row r="37" spans="20:59" ht="15" customHeight="1">
      <c r="T37" s="661"/>
      <c r="U37" s="658"/>
      <c r="V37" s="1269" t="s">
        <v>749</v>
      </c>
      <c r="X37" s="661"/>
      <c r="Y37" s="658"/>
      <c r="Z37" s="659" t="s">
        <v>572</v>
      </c>
      <c r="AA37" s="125">
        <v>3623.0628676894112</v>
      </c>
      <c r="AB37" s="125">
        <v>3645.2446536574653</v>
      </c>
      <c r="AC37" s="125">
        <v>3434.3155278232634</v>
      </c>
      <c r="AD37" s="125">
        <v>3171.1165564703524</v>
      </c>
      <c r="AE37" s="125">
        <v>3383.7270930474588</v>
      </c>
      <c r="AF37" s="125">
        <v>3557.1394481520015</v>
      </c>
      <c r="AG37" s="125">
        <v>3585.9938202986855</v>
      </c>
      <c r="AH37" s="125">
        <v>3669.1046335411579</v>
      </c>
      <c r="AI37" s="125">
        <v>3412.1769824923267</v>
      </c>
      <c r="AJ37" s="125">
        <v>3632.0580784963295</v>
      </c>
      <c r="AK37" s="125">
        <v>3626.7404885103956</v>
      </c>
      <c r="AL37" s="125">
        <v>3378.5966821867501</v>
      </c>
      <c r="AM37" s="125">
        <v>3511.4182346344633</v>
      </c>
      <c r="AN37" s="125">
        <v>3591.6174904487007</v>
      </c>
      <c r="AO37" s="125">
        <v>3664.3384472802509</v>
      </c>
      <c r="AP37" s="125">
        <v>3627.3324564159457</v>
      </c>
      <c r="AQ37" s="125">
        <v>3674.4193969758999</v>
      </c>
      <c r="AR37" s="125">
        <v>3706.4043108859619</v>
      </c>
      <c r="AS37" s="125">
        <v>3099.8526763079935</v>
      </c>
      <c r="AT37" s="125">
        <v>2948.881318129268</v>
      </c>
      <c r="AU37" s="125">
        <v>3304.1377052864409</v>
      </c>
      <c r="AV37" s="125">
        <v>3095.1228665066355</v>
      </c>
      <c r="AW37" s="125">
        <v>2796.7121835196158</v>
      </c>
      <c r="AX37" s="125">
        <v>2854.5831837645728</v>
      </c>
      <c r="AY37" s="125">
        <v>2793.454937244368</v>
      </c>
      <c r="AZ37" s="125">
        <v>2643.739347873764</v>
      </c>
      <c r="BA37" s="125">
        <v>2641.9871826492122</v>
      </c>
      <c r="BB37" s="125">
        <v>2759.3519043981869</v>
      </c>
      <c r="BC37" s="125">
        <v>2762.1713385445219</v>
      </c>
      <c r="BD37" s="125">
        <v>2643.3097791208675</v>
      </c>
      <c r="BE37" s="125">
        <v>2261.5636258038376</v>
      </c>
      <c r="BF37" s="126"/>
      <c r="BG37" s="990"/>
    </row>
    <row r="38" spans="20:59" ht="15" customHeight="1">
      <c r="T38" s="661"/>
      <c r="U38" s="490" t="s">
        <v>1127</v>
      </c>
      <c r="V38" s="649"/>
      <c r="X38" s="661"/>
      <c r="Y38" s="490" t="s">
        <v>1335</v>
      </c>
      <c r="Z38" s="649"/>
      <c r="AA38" s="99">
        <v>7269.330016533122</v>
      </c>
      <c r="AB38" s="99">
        <v>7122.0092485771402</v>
      </c>
      <c r="AC38" s="99">
        <v>6830.7989243575121</v>
      </c>
      <c r="AD38" s="99">
        <v>6693.3023498901985</v>
      </c>
      <c r="AE38" s="99">
        <v>6706.0110499155853</v>
      </c>
      <c r="AF38" s="99">
        <v>6905.9304021904272</v>
      </c>
      <c r="AG38" s="99">
        <v>6934.2020741520782</v>
      </c>
      <c r="AH38" s="99">
        <v>6905.1670364530464</v>
      </c>
      <c r="AI38" s="99">
        <v>6617.6586801390267</v>
      </c>
      <c r="AJ38" s="99">
        <v>6550.9465642452469</v>
      </c>
      <c r="AK38" s="99">
        <v>6841.8556725671369</v>
      </c>
      <c r="AL38" s="99">
        <v>6876.9893057484696</v>
      </c>
      <c r="AM38" s="99">
        <v>6736.4136586495733</v>
      </c>
      <c r="AN38" s="99">
        <v>6515.1494904062711</v>
      </c>
      <c r="AO38" s="99">
        <v>6651.2038321624541</v>
      </c>
      <c r="AP38" s="99">
        <v>6670.4917019880595</v>
      </c>
      <c r="AQ38" s="99">
        <v>6768.246317266965</v>
      </c>
      <c r="AR38" s="99">
        <v>6913.0859915925639</v>
      </c>
      <c r="AS38" s="99">
        <v>6445.9347570594982</v>
      </c>
      <c r="AT38" s="99">
        <v>5679.9368975624257</v>
      </c>
      <c r="AU38" s="99">
        <v>6343.7696042888274</v>
      </c>
      <c r="AV38" s="99">
        <v>6175.8330028795881</v>
      </c>
      <c r="AW38" s="99">
        <v>6275.7463164417668</v>
      </c>
      <c r="AX38" s="99">
        <v>6420.5001692107026</v>
      </c>
      <c r="AY38" s="99">
        <v>6343.3084599390622</v>
      </c>
      <c r="AZ38" s="99">
        <v>6140.8371963105637</v>
      </c>
      <c r="BA38" s="99">
        <v>6028.9038794686649</v>
      </c>
      <c r="BB38" s="99">
        <v>5919.3698700448886</v>
      </c>
      <c r="BC38" s="99">
        <v>5833.2094953449168</v>
      </c>
      <c r="BD38" s="99">
        <v>5631.6696266787148</v>
      </c>
      <c r="BE38" s="99">
        <v>5429.704681686173</v>
      </c>
      <c r="BF38" s="87"/>
      <c r="BG38" s="987"/>
    </row>
    <row r="39" spans="20:59" ht="15" customHeight="1">
      <c r="T39" s="661"/>
      <c r="U39" s="490" t="s">
        <v>1128</v>
      </c>
      <c r="V39" s="649"/>
      <c r="X39" s="661"/>
      <c r="Y39" s="490" t="s">
        <v>1140</v>
      </c>
      <c r="Z39" s="649"/>
      <c r="AA39" s="99">
        <v>2039.8207474214641</v>
      </c>
      <c r="AB39" s="99">
        <v>2135.9254287863546</v>
      </c>
      <c r="AC39" s="99">
        <v>2108.693688305545</v>
      </c>
      <c r="AD39" s="99">
        <v>2093.7183811230925</v>
      </c>
      <c r="AE39" s="99">
        <v>2325.9627930643519</v>
      </c>
      <c r="AF39" s="99">
        <v>2376.547168369565</v>
      </c>
      <c r="AG39" s="99">
        <v>2533.613162431117</v>
      </c>
      <c r="AH39" s="99">
        <v>2625.9809496582247</v>
      </c>
      <c r="AI39" s="99">
        <v>2459.6175385106635</v>
      </c>
      <c r="AJ39" s="99">
        <v>2623.9051706647697</v>
      </c>
      <c r="AK39" s="99">
        <v>2658.7016803623533</v>
      </c>
      <c r="AL39" s="99">
        <v>2727.2519354331953</v>
      </c>
      <c r="AM39" s="99">
        <v>2849.53370683106</v>
      </c>
      <c r="AN39" s="99">
        <v>2780.1639392403536</v>
      </c>
      <c r="AO39" s="99">
        <v>2873.7360631856632</v>
      </c>
      <c r="AP39" s="99">
        <v>2864.8187939434551</v>
      </c>
      <c r="AQ39" s="99">
        <v>3078.5463068505278</v>
      </c>
      <c r="AR39" s="99">
        <v>3046.9575014930911</v>
      </c>
      <c r="AS39" s="99">
        <v>2777.915537642024</v>
      </c>
      <c r="AT39" s="99">
        <v>2864.4711626018707</v>
      </c>
      <c r="AU39" s="99">
        <v>2748.4956623380867</v>
      </c>
      <c r="AV39" s="99">
        <v>2700.6610481716402</v>
      </c>
      <c r="AW39" s="99">
        <v>2550.671395111679</v>
      </c>
      <c r="AX39" s="99">
        <v>2684.9138580146446</v>
      </c>
      <c r="AY39" s="99">
        <v>2526.8373956959285</v>
      </c>
      <c r="AZ39" s="99">
        <v>2486.473942785798</v>
      </c>
      <c r="BA39" s="99">
        <v>2582.5376588916038</v>
      </c>
      <c r="BB39" s="99">
        <v>2689.3914472672182</v>
      </c>
      <c r="BC39" s="99">
        <v>2657.8145665820111</v>
      </c>
      <c r="BD39" s="99">
        <v>2561.1417717011209</v>
      </c>
      <c r="BE39" s="99">
        <v>2343.674836960723</v>
      </c>
      <c r="BF39" s="87"/>
      <c r="BG39" s="987"/>
    </row>
    <row r="40" spans="20:59" ht="15" customHeight="1" thickBot="1">
      <c r="T40" s="662"/>
      <c r="U40" s="663" t="s">
        <v>1129</v>
      </c>
      <c r="V40" s="664"/>
      <c r="X40" s="662"/>
      <c r="Y40" s="663" t="s">
        <v>1141</v>
      </c>
      <c r="Z40" s="664"/>
      <c r="AA40" s="1250">
        <v>64.613207000000031</v>
      </c>
      <c r="AB40" s="1250">
        <v>66.803699000000023</v>
      </c>
      <c r="AC40" s="1250">
        <v>65.368480000000034</v>
      </c>
      <c r="AD40" s="1250">
        <v>59.679443000000013</v>
      </c>
      <c r="AE40" s="1250">
        <v>67.102707000000024</v>
      </c>
      <c r="AF40" s="1250">
        <v>71.847638000000018</v>
      </c>
      <c r="AG40" s="1250">
        <v>79.849708000000021</v>
      </c>
      <c r="AH40" s="1250">
        <v>86.356879000000049</v>
      </c>
      <c r="AI40" s="1250">
        <v>86.735898000000077</v>
      </c>
      <c r="AJ40" s="1250">
        <v>89.569040000000015</v>
      </c>
      <c r="AK40" s="1250">
        <v>86.668848000000054</v>
      </c>
      <c r="AL40" s="1250">
        <v>78.827302000000017</v>
      </c>
      <c r="AM40" s="1250">
        <v>80.656660000000073</v>
      </c>
      <c r="AN40" s="1250">
        <v>86.201701999999983</v>
      </c>
      <c r="AO40" s="1250">
        <v>87.126387000000008</v>
      </c>
      <c r="AP40" s="1250">
        <v>90.227606999999992</v>
      </c>
      <c r="AQ40" s="1250">
        <v>87.797462000000053</v>
      </c>
      <c r="AR40" s="1250">
        <v>86.709739000000042</v>
      </c>
      <c r="AS40" s="1250">
        <v>72.491562000000002</v>
      </c>
      <c r="AT40" s="1250">
        <v>72.185683000000026</v>
      </c>
      <c r="AU40" s="1250">
        <v>76.792199000000039</v>
      </c>
      <c r="AV40" s="1250">
        <v>88.116302000000047</v>
      </c>
      <c r="AW40" s="1250">
        <v>99.906697000000023</v>
      </c>
      <c r="AX40" s="1250">
        <v>93.526186000000024</v>
      </c>
      <c r="AY40" s="1250">
        <v>90.599487000000025</v>
      </c>
      <c r="AZ40" s="1250">
        <v>96.736382000000006</v>
      </c>
      <c r="BA40" s="1250">
        <v>106.95248199999999</v>
      </c>
      <c r="BB40" s="1250">
        <v>110.63789999999999</v>
      </c>
      <c r="BC40" s="1250">
        <v>105.32984500000002</v>
      </c>
      <c r="BD40" s="1250">
        <v>99.837092000000027</v>
      </c>
      <c r="BE40" s="1250">
        <v>86.733533000000051</v>
      </c>
      <c r="BF40" s="247"/>
      <c r="BG40" s="991"/>
    </row>
    <row r="41" spans="20:59" ht="15" customHeight="1">
      <c r="T41" s="641" t="s">
        <v>254</v>
      </c>
      <c r="U41" s="653"/>
      <c r="V41" s="654"/>
      <c r="X41" s="641" t="s">
        <v>452</v>
      </c>
      <c r="Y41" s="653"/>
      <c r="Z41" s="654"/>
      <c r="AA41" s="257">
        <f>SUM(AA42:AA43)</f>
        <v>608.8830323714285</v>
      </c>
      <c r="AB41" s="257">
        <f t="shared" ref="AB41:AZ41" si="9">SUM(AB42:AB43)</f>
        <v>547.87568817142858</v>
      </c>
      <c r="AC41" s="257">
        <f t="shared" si="9"/>
        <v>493.0069734857143</v>
      </c>
      <c r="AD41" s="257">
        <f t="shared" si="9"/>
        <v>523.52121873333328</v>
      </c>
      <c r="AE41" s="257">
        <f t="shared" si="9"/>
        <v>342.54281495238104</v>
      </c>
      <c r="AF41" s="257">
        <f t="shared" si="9"/>
        <v>359.12538566666672</v>
      </c>
      <c r="AG41" s="257">
        <f t="shared" si="9"/>
        <v>349.6185054476191</v>
      </c>
      <c r="AH41" s="257">
        <f t="shared" si="9"/>
        <v>371.50371699047616</v>
      </c>
      <c r="AI41" s="257">
        <f t="shared" si="9"/>
        <v>376.93193486666661</v>
      </c>
      <c r="AJ41" s="257">
        <f t="shared" si="9"/>
        <v>370.29462349523817</v>
      </c>
      <c r="AK41" s="257">
        <f t="shared" si="9"/>
        <v>442.53070567619039</v>
      </c>
      <c r="AL41" s="257">
        <f t="shared" si="9"/>
        <v>367.68445549523807</v>
      </c>
      <c r="AM41" s="257">
        <f t="shared" si="9"/>
        <v>408.14204954285714</v>
      </c>
      <c r="AN41" s="257">
        <f t="shared" si="9"/>
        <v>430.18884228571432</v>
      </c>
      <c r="AO41" s="257">
        <f t="shared" si="9"/>
        <v>402.22257040952377</v>
      </c>
      <c r="AP41" s="257">
        <f t="shared" si="9"/>
        <v>410.55994037142864</v>
      </c>
      <c r="AQ41" s="257">
        <f t="shared" si="9"/>
        <v>383.4825898095238</v>
      </c>
      <c r="AR41" s="257">
        <f t="shared" si="9"/>
        <v>500.07924591428571</v>
      </c>
      <c r="AS41" s="257">
        <f t="shared" si="9"/>
        <v>439.97515058095235</v>
      </c>
      <c r="AT41" s="257">
        <f t="shared" si="9"/>
        <v>390.10057879047622</v>
      </c>
      <c r="AU41" s="257">
        <f t="shared" si="9"/>
        <v>402.94034859047622</v>
      </c>
      <c r="AV41" s="257">
        <f t="shared" si="9"/>
        <v>414.65140985714288</v>
      </c>
      <c r="AW41" s="257">
        <f t="shared" si="9"/>
        <v>520.16101332380958</v>
      </c>
      <c r="AX41" s="257">
        <f t="shared" si="9"/>
        <v>577.76994178095231</v>
      </c>
      <c r="AY41" s="257">
        <f t="shared" si="9"/>
        <v>551.49743345714285</v>
      </c>
      <c r="AZ41" s="257">
        <f t="shared" si="9"/>
        <v>459.40058518095248</v>
      </c>
      <c r="BA41" s="257">
        <f>SUM(BA42:BA43)</f>
        <v>445.81992504761899</v>
      </c>
      <c r="BB41" s="257">
        <f>SUM(BB42:BB43)</f>
        <v>486.34756018095237</v>
      </c>
      <c r="BC41" s="257">
        <f>SUM(BC42:BC43)</f>
        <v>434.76287684761905</v>
      </c>
      <c r="BD41" s="257">
        <f>SUM(BD42:BD43)</f>
        <v>435.08241731428569</v>
      </c>
      <c r="BE41" s="257">
        <f>SUM(BE42:BE43)</f>
        <v>425.36337098095231</v>
      </c>
      <c r="BF41" s="117"/>
      <c r="BG41" s="986"/>
    </row>
    <row r="42" spans="20:59" ht="15" customHeight="1">
      <c r="T42" s="661"/>
      <c r="U42" s="665" t="s">
        <v>1130</v>
      </c>
      <c r="V42" s="666"/>
      <c r="X42" s="661"/>
      <c r="Y42" s="665" t="s">
        <v>1142</v>
      </c>
      <c r="Z42" s="666"/>
      <c r="AA42" s="127">
        <v>550.23920379999993</v>
      </c>
      <c r="AB42" s="127">
        <v>527.37032626666667</v>
      </c>
      <c r="AC42" s="127">
        <v>477.13732586666669</v>
      </c>
      <c r="AD42" s="127">
        <v>481.58261873333328</v>
      </c>
      <c r="AE42" s="127">
        <v>292.75650066666674</v>
      </c>
      <c r="AF42" s="127">
        <v>303.52845233333341</v>
      </c>
      <c r="AG42" s="127">
        <v>292.73561973333341</v>
      </c>
      <c r="AH42" s="127">
        <v>303.65330746666666</v>
      </c>
      <c r="AI42" s="127">
        <v>300.00380153333327</v>
      </c>
      <c r="AJ42" s="127">
        <v>293.56731873333337</v>
      </c>
      <c r="AK42" s="127">
        <v>332.90198186666657</v>
      </c>
      <c r="AL42" s="127">
        <v>247.34728406666662</v>
      </c>
      <c r="AM42" s="127">
        <v>269.91772573333333</v>
      </c>
      <c r="AN42" s="127">
        <v>246.39832800000002</v>
      </c>
      <c r="AO42" s="127">
        <v>236.30097993333328</v>
      </c>
      <c r="AP42" s="127">
        <v>231.29451180000001</v>
      </c>
      <c r="AQ42" s="127">
        <v>230.36059933333334</v>
      </c>
      <c r="AR42" s="127">
        <v>325.00062686666666</v>
      </c>
      <c r="AS42" s="127">
        <v>305.7365982</v>
      </c>
      <c r="AT42" s="127">
        <v>270.15270260000005</v>
      </c>
      <c r="AU42" s="127">
        <v>242.88427239999999</v>
      </c>
      <c r="AV42" s="127">
        <v>246.77580033333334</v>
      </c>
      <c r="AW42" s="127">
        <v>369.97487046666669</v>
      </c>
      <c r="AX42" s="127">
        <v>379.5766560666666</v>
      </c>
      <c r="AY42" s="127">
        <v>362.50329059999996</v>
      </c>
      <c r="AZ42" s="127">
        <v>258.74769946666675</v>
      </c>
      <c r="BA42" s="127">
        <v>253.01223933333333</v>
      </c>
      <c r="BB42" s="127">
        <v>293.53987446666667</v>
      </c>
      <c r="BC42" s="127">
        <v>241.95519113333336</v>
      </c>
      <c r="BD42" s="127">
        <v>242.2747316</v>
      </c>
      <c r="BE42" s="127">
        <v>232.55568526666661</v>
      </c>
      <c r="BF42" s="128"/>
      <c r="BG42" s="992"/>
    </row>
    <row r="43" spans="20:59" ht="15" customHeight="1" thickBot="1">
      <c r="T43" s="667"/>
      <c r="U43" s="668" t="s">
        <v>1131</v>
      </c>
      <c r="V43" s="669"/>
      <c r="X43" s="667"/>
      <c r="Y43" s="668" t="s">
        <v>1143</v>
      </c>
      <c r="Z43" s="669"/>
      <c r="AA43" s="1249">
        <v>58.643828571428571</v>
      </c>
      <c r="AB43" s="1249">
        <v>20.505361904761902</v>
      </c>
      <c r="AC43" s="1249">
        <v>15.869647619047624</v>
      </c>
      <c r="AD43" s="1249">
        <v>41.938600000000008</v>
      </c>
      <c r="AE43" s="1249">
        <v>49.786314285714298</v>
      </c>
      <c r="AF43" s="1249">
        <v>55.59693333333334</v>
      </c>
      <c r="AG43" s="1249">
        <v>56.88288571428572</v>
      </c>
      <c r="AH43" s="1249">
        <v>67.850409523809532</v>
      </c>
      <c r="AI43" s="1249">
        <v>76.928133333333349</v>
      </c>
      <c r="AJ43" s="1249">
        <v>76.727304761904776</v>
      </c>
      <c r="AK43" s="245">
        <v>109.62872380952382</v>
      </c>
      <c r="AL43" s="245">
        <v>120.33717142857144</v>
      </c>
      <c r="AM43" s="245">
        <v>138.22432380952381</v>
      </c>
      <c r="AN43" s="245">
        <v>183.79051428571429</v>
      </c>
      <c r="AO43" s="245">
        <v>165.92159047619046</v>
      </c>
      <c r="AP43" s="245">
        <v>179.2654285714286</v>
      </c>
      <c r="AQ43" s="245">
        <v>153.12199047619049</v>
      </c>
      <c r="AR43" s="245">
        <v>175.07861904761904</v>
      </c>
      <c r="AS43" s="245">
        <v>134.23855238095237</v>
      </c>
      <c r="AT43" s="245">
        <v>119.94787619047619</v>
      </c>
      <c r="AU43" s="245">
        <v>160.05607619047623</v>
      </c>
      <c r="AV43" s="245">
        <v>167.87560952380954</v>
      </c>
      <c r="AW43" s="245">
        <v>150.18614285714287</v>
      </c>
      <c r="AX43" s="245">
        <v>198.19328571428571</v>
      </c>
      <c r="AY43" s="245">
        <v>188.99414285714286</v>
      </c>
      <c r="AZ43" s="245">
        <v>200.6528857142857</v>
      </c>
      <c r="BA43" s="245">
        <v>192.8076857142857</v>
      </c>
      <c r="BB43" s="245">
        <v>192.8076857142857</v>
      </c>
      <c r="BC43" s="245">
        <v>192.8076857142857</v>
      </c>
      <c r="BD43" s="245">
        <v>192.8076857142857</v>
      </c>
      <c r="BE43" s="245">
        <v>192.8076857142857</v>
      </c>
      <c r="BF43" s="246"/>
      <c r="BG43" s="993"/>
    </row>
    <row r="44" spans="20:59" ht="15" customHeight="1">
      <c r="T44" s="641" t="s">
        <v>255</v>
      </c>
      <c r="U44" s="642"/>
      <c r="V44" s="643"/>
      <c r="X44" s="641" t="s">
        <v>573</v>
      </c>
      <c r="Y44" s="642"/>
      <c r="Z44" s="643"/>
      <c r="AA44" s="261">
        <f t="shared" ref="AA44:BC44" si="10">SUM(AA45:AA51)</f>
        <v>-65667.012484907566</v>
      </c>
      <c r="AB44" s="261">
        <f t="shared" si="10"/>
        <v>-73700.761653897644</v>
      </c>
      <c r="AC44" s="261">
        <f t="shared" si="10"/>
        <v>-77116.459812311383</v>
      </c>
      <c r="AD44" s="261">
        <f t="shared" si="10"/>
        <v>-80427.329737726337</v>
      </c>
      <c r="AE44" s="261">
        <f t="shared" si="10"/>
        <v>-80138.649715695457</v>
      </c>
      <c r="AF44" s="261">
        <f t="shared" si="10"/>
        <v>-79529.123771905171</v>
      </c>
      <c r="AG44" s="261">
        <f t="shared" si="10"/>
        <v>-83720.059241320108</v>
      </c>
      <c r="AH44" s="261">
        <f t="shared" si="10"/>
        <v>-84737.64241626233</v>
      </c>
      <c r="AI44" s="261">
        <f t="shared" si="10"/>
        <v>-84847.74604966167</v>
      </c>
      <c r="AJ44" s="261">
        <f t="shared" si="10"/>
        <v>-83985.586762681152</v>
      </c>
      <c r="AK44" s="261">
        <f t="shared" si="10"/>
        <v>-84986.532533253441</v>
      </c>
      <c r="AL44" s="261">
        <f t="shared" si="10"/>
        <v>-85553.624628296224</v>
      </c>
      <c r="AM44" s="261">
        <f t="shared" si="10"/>
        <v>-87319.589429265048</v>
      </c>
      <c r="AN44" s="261">
        <f t="shared" si="10"/>
        <v>-98043.119255351339</v>
      </c>
      <c r="AO44" s="261">
        <f t="shared" si="10"/>
        <v>-94495.919230006533</v>
      </c>
      <c r="AP44" s="261">
        <f t="shared" si="10"/>
        <v>-88991.955012777413</v>
      </c>
      <c r="AQ44" s="261">
        <f t="shared" si="10"/>
        <v>-84328.657725389654</v>
      </c>
      <c r="AR44" s="261">
        <f t="shared" si="10"/>
        <v>-79894.205419508915</v>
      </c>
      <c r="AS44" s="261">
        <f t="shared" si="10"/>
        <v>-69096.925240458455</v>
      </c>
      <c r="AT44" s="261">
        <f t="shared" si="10"/>
        <v>-65960.665430870707</v>
      </c>
      <c r="AU44" s="261">
        <f t="shared" si="10"/>
        <v>-70162.091437425217</v>
      </c>
      <c r="AV44" s="261">
        <f t="shared" si="10"/>
        <v>-68288.45640621148</v>
      </c>
      <c r="AW44" s="261">
        <f t="shared" si="10"/>
        <v>-70380.175686852643</v>
      </c>
      <c r="AX44" s="261">
        <f t="shared" si="10"/>
        <v>-63230.502171831831</v>
      </c>
      <c r="AY44" s="261">
        <f t="shared" si="10"/>
        <v>-61228.48947385863</v>
      </c>
      <c r="AZ44" s="261">
        <f t="shared" si="10"/>
        <v>-56718.784533501726</v>
      </c>
      <c r="BA44" s="261">
        <f t="shared" si="10"/>
        <v>-52546.636156978042</v>
      </c>
      <c r="BB44" s="261">
        <f t="shared" si="10"/>
        <v>-56632.967916680915</v>
      </c>
      <c r="BC44" s="261">
        <f t="shared" si="10"/>
        <v>-55966.374006785481</v>
      </c>
      <c r="BD44" s="261">
        <f>SUM(BD45:BD51)</f>
        <v>-51236.962023958171</v>
      </c>
      <c r="BE44" s="261">
        <f>SUM(BE45:BE51)</f>
        <v>-52290.815538227856</v>
      </c>
      <c r="BF44" s="257"/>
      <c r="BG44" s="994"/>
    </row>
    <row r="45" spans="20:59" ht="15" customHeight="1">
      <c r="T45" s="644"/>
      <c r="U45" s="665" t="s">
        <v>1132</v>
      </c>
      <c r="V45" s="666"/>
      <c r="X45" s="644"/>
      <c r="Y45" s="665" t="s">
        <v>1144</v>
      </c>
      <c r="Z45" s="666"/>
      <c r="AA45" s="262">
        <v>-79061.288770236293</v>
      </c>
      <c r="AB45" s="262">
        <v>-86217.558855110343</v>
      </c>
      <c r="AC45" s="262">
        <v>-86568.250057680823</v>
      </c>
      <c r="AD45" s="262">
        <v>-86915.842805233478</v>
      </c>
      <c r="AE45" s="262">
        <v>-87260.763938165415</v>
      </c>
      <c r="AF45" s="262">
        <v>-87606.293511691256</v>
      </c>
      <c r="AG45" s="262">
        <v>-91277.988624926627</v>
      </c>
      <c r="AH45" s="262">
        <v>-91118.261531349068</v>
      </c>
      <c r="AI45" s="262">
        <v>-90957.260445415406</v>
      </c>
      <c r="AJ45" s="262">
        <v>-90797.367563666805</v>
      </c>
      <c r="AK45" s="262">
        <v>-90636.968372159128</v>
      </c>
      <c r="AL45" s="262">
        <v>-90478.52157783958</v>
      </c>
      <c r="AM45" s="262">
        <v>-90317.763300101098</v>
      </c>
      <c r="AN45" s="262">
        <v>-99039.713367348158</v>
      </c>
      <c r="AO45" s="262">
        <v>-98525.196392753482</v>
      </c>
      <c r="AP45" s="262">
        <v>-92636.039434240811</v>
      </c>
      <c r="AQ45" s="262">
        <v>-86787.139091281264</v>
      </c>
      <c r="AR45" s="262">
        <v>-85529.34924668014</v>
      </c>
      <c r="AS45" s="262">
        <v>-80718.624488580681</v>
      </c>
      <c r="AT45" s="262">
        <v>-75837.184535952038</v>
      </c>
      <c r="AU45" s="262">
        <v>-76344.510818177805</v>
      </c>
      <c r="AV45" s="262">
        <v>-78085.378776194222</v>
      </c>
      <c r="AW45" s="262">
        <v>-77653.237908635696</v>
      </c>
      <c r="AX45" s="262">
        <v>-69967.88718149568</v>
      </c>
      <c r="AY45" s="262">
        <v>-68257.903795309205</v>
      </c>
      <c r="AZ45" s="262">
        <v>-63088.473955943584</v>
      </c>
      <c r="BA45" s="262">
        <v>-58544.72243675428</v>
      </c>
      <c r="BB45" s="262">
        <v>-60835.477689870328</v>
      </c>
      <c r="BC45" s="262">
        <v>-59238.208452533516</v>
      </c>
      <c r="BD45" s="262">
        <v>-55243.214925947446</v>
      </c>
      <c r="BE45" s="262">
        <v>-57139.484314311696</v>
      </c>
      <c r="BF45" s="127"/>
      <c r="BG45" s="995"/>
    </row>
    <row r="46" spans="20:59" ht="15" customHeight="1">
      <c r="T46" s="644"/>
      <c r="U46" s="670" t="s">
        <v>1133</v>
      </c>
      <c r="V46" s="657"/>
      <c r="X46" s="644"/>
      <c r="Y46" s="670" t="s">
        <v>1145</v>
      </c>
      <c r="Z46" s="657"/>
      <c r="AA46" s="263">
        <v>8957.8400927544862</v>
      </c>
      <c r="AB46" s="263">
        <v>7916.0989663327955</v>
      </c>
      <c r="AC46" s="263">
        <v>4269.9827637484805</v>
      </c>
      <c r="AD46" s="263">
        <v>2572.1001994712024</v>
      </c>
      <c r="AE46" s="263">
        <v>3293.0066639273055</v>
      </c>
      <c r="AF46" s="263">
        <v>3923.7424787182981</v>
      </c>
      <c r="AG46" s="263">
        <v>3098.5766443641483</v>
      </c>
      <c r="AH46" s="263">
        <v>3930.4179860995582</v>
      </c>
      <c r="AI46" s="263">
        <v>5091.9922587809033</v>
      </c>
      <c r="AJ46" s="263">
        <v>4981.8221290610409</v>
      </c>
      <c r="AK46" s="1247">
        <v>4027.5123809666306</v>
      </c>
      <c r="AL46" s="1247">
        <v>3551.2198277513785</v>
      </c>
      <c r="AM46" s="263">
        <v>3038.1528709381519</v>
      </c>
      <c r="AN46" s="263">
        <v>1477.7579933135532</v>
      </c>
      <c r="AO46" s="263">
        <v>4455.3307556408899</v>
      </c>
      <c r="AP46" s="263">
        <v>3946.973539733779</v>
      </c>
      <c r="AQ46" s="263">
        <v>2698.8157559687261</v>
      </c>
      <c r="AR46" s="263">
        <v>6081.8164159006565</v>
      </c>
      <c r="AS46" s="263">
        <v>11443.196326834719</v>
      </c>
      <c r="AT46" s="263">
        <v>8685.1234792385294</v>
      </c>
      <c r="AU46" s="263">
        <v>5876.2201147561746</v>
      </c>
      <c r="AV46" s="263">
        <v>6874.8856366083673</v>
      </c>
      <c r="AW46" s="263">
        <v>6568.8283200549977</v>
      </c>
      <c r="AX46" s="263">
        <v>5488.3862403921012</v>
      </c>
      <c r="AY46" s="263">
        <v>6208.3587411869148</v>
      </c>
      <c r="AZ46" s="263">
        <v>5710.3476614899619</v>
      </c>
      <c r="BA46" s="263">
        <v>5457.4472365507445</v>
      </c>
      <c r="BB46" s="263">
        <v>4561.1082691154352</v>
      </c>
      <c r="BC46" s="263">
        <v>3968.8196958491344</v>
      </c>
      <c r="BD46" s="263">
        <v>4659.7192798838305</v>
      </c>
      <c r="BE46" s="263">
        <v>4657.2001315614052</v>
      </c>
      <c r="BF46" s="260"/>
      <c r="BG46" s="996"/>
    </row>
    <row r="47" spans="20:59" ht="15" customHeight="1">
      <c r="T47" s="644"/>
      <c r="U47" s="670" t="s">
        <v>1134</v>
      </c>
      <c r="V47" s="657"/>
      <c r="X47" s="644"/>
      <c r="Y47" s="670" t="s">
        <v>1146</v>
      </c>
      <c r="Z47" s="657"/>
      <c r="AA47" s="263">
        <v>658.76463606371226</v>
      </c>
      <c r="AB47" s="263">
        <v>335.92576255192341</v>
      </c>
      <c r="AC47" s="1247">
        <v>-540.84467219851388</v>
      </c>
      <c r="AD47" s="263">
        <v>-1035.179365658362</v>
      </c>
      <c r="AE47" s="1247">
        <v>-656.27859500869511</v>
      </c>
      <c r="AF47" s="263">
        <v>60.839690930126771</v>
      </c>
      <c r="AG47" s="263">
        <v>-618.78794586857714</v>
      </c>
      <c r="AH47" s="1247">
        <v>-1089.8390770518465</v>
      </c>
      <c r="AI47" s="1247">
        <v>-1032.6916902592045</v>
      </c>
      <c r="AJ47" s="263">
        <v>-1336.4536625050832</v>
      </c>
      <c r="AK47" s="1247">
        <v>-896.07998390592252</v>
      </c>
      <c r="AL47" s="263">
        <v>-828.9228939919567</v>
      </c>
      <c r="AM47" s="263">
        <v>-791.7186005131407</v>
      </c>
      <c r="AN47" s="263">
        <v>-1212.7554781427245</v>
      </c>
      <c r="AO47" s="263">
        <v>-621.74714944828008</v>
      </c>
      <c r="AP47" s="263">
        <v>-283.77462308935031</v>
      </c>
      <c r="AQ47" s="263">
        <v>-62.248340860361097</v>
      </c>
      <c r="AR47" s="263">
        <v>-364.60802695839811</v>
      </c>
      <c r="AS47" s="263">
        <v>-81.231807307477141</v>
      </c>
      <c r="AT47" s="263">
        <v>427.37889897469859</v>
      </c>
      <c r="AU47" s="1247">
        <v>179.28049202194217</v>
      </c>
      <c r="AV47" s="263">
        <v>776.39940761922753</v>
      </c>
      <c r="AW47" s="1247">
        <v>796.05814043870214</v>
      </c>
      <c r="AX47" s="1247">
        <v>1095.9616460143136</v>
      </c>
      <c r="AY47" s="1247">
        <v>1707.4760439998602</v>
      </c>
      <c r="AZ47" s="1247">
        <v>1371.8794532401107</v>
      </c>
      <c r="BA47" s="1247">
        <v>1078.1153795114451</v>
      </c>
      <c r="BB47" s="263">
        <v>830.63746607731684</v>
      </c>
      <c r="BC47" s="263">
        <v>591.69220462194107</v>
      </c>
      <c r="BD47" s="263">
        <v>686.94972163001569</v>
      </c>
      <c r="BE47" s="263">
        <v>550.56833338822116</v>
      </c>
      <c r="BF47" s="260"/>
      <c r="BG47" s="996"/>
    </row>
    <row r="48" spans="20:59" ht="15" customHeight="1">
      <c r="T48" s="644"/>
      <c r="U48" s="670" t="s">
        <v>1135</v>
      </c>
      <c r="V48" s="657"/>
      <c r="X48" s="644"/>
      <c r="Y48" s="670" t="s">
        <v>1147</v>
      </c>
      <c r="Z48" s="657"/>
      <c r="AA48" s="1247">
        <v>90.505847730957811</v>
      </c>
      <c r="AB48" s="1247">
        <v>80.782801960777519</v>
      </c>
      <c r="AC48" s="263">
        <v>253.94768677991394</v>
      </c>
      <c r="AD48" s="263">
        <v>141.00381539008438</v>
      </c>
      <c r="AE48" s="263">
        <v>116.69984183235121</v>
      </c>
      <c r="AF48" s="263">
        <v>358.70885188340867</v>
      </c>
      <c r="AG48" s="263">
        <v>636.99052989787015</v>
      </c>
      <c r="AH48" s="263">
        <v>120.79082740401269</v>
      </c>
      <c r="AI48" s="263">
        <v>484.27931811593078</v>
      </c>
      <c r="AJ48" s="263">
        <v>456.2479888248842</v>
      </c>
      <c r="AK48" s="263">
        <v>426.31207135173179</v>
      </c>
      <c r="AL48" s="263">
        <v>387.08343311169295</v>
      </c>
      <c r="AM48" s="1247">
        <v>94.994382357271263</v>
      </c>
      <c r="AN48" s="1247">
        <v>62.828741608748302</v>
      </c>
      <c r="AO48" s="1247">
        <v>56.466985232604472</v>
      </c>
      <c r="AP48" s="1247">
        <v>46.536023327571328</v>
      </c>
      <c r="AQ48" s="1247">
        <v>46.54525888630959</v>
      </c>
      <c r="AR48" s="1247">
        <v>82.030486897309842</v>
      </c>
      <c r="AS48" s="1247">
        <v>93.199572298880355</v>
      </c>
      <c r="AT48" s="263">
        <v>119.01852217053377</v>
      </c>
      <c r="AU48" s="263">
        <v>112.39973046548398</v>
      </c>
      <c r="AV48" s="1247">
        <v>61.627365858854958</v>
      </c>
      <c r="AW48" s="1247">
        <v>71.164218438224083</v>
      </c>
      <c r="AX48" s="1247">
        <v>23.610335974158293</v>
      </c>
      <c r="AY48" s="1247">
        <v>23.6746914078666</v>
      </c>
      <c r="AZ48" s="1247">
        <v>74.591959453290571</v>
      </c>
      <c r="BA48" s="1247">
        <v>74.739634403707953</v>
      </c>
      <c r="BB48" s="1247">
        <v>30.696527302436955</v>
      </c>
      <c r="BC48" s="1247">
        <v>30.666641639043302</v>
      </c>
      <c r="BD48" s="1247">
        <v>26.742284166282928</v>
      </c>
      <c r="BE48" s="1247">
        <v>26.888007675643706</v>
      </c>
      <c r="BF48" s="260"/>
      <c r="BG48" s="996"/>
    </row>
    <row r="49" spans="1:59" ht="15" customHeight="1">
      <c r="T49" s="644"/>
      <c r="U49" s="670" t="s">
        <v>1136</v>
      </c>
      <c r="V49" s="657"/>
      <c r="X49" s="644"/>
      <c r="Y49" s="670" t="s">
        <v>1148</v>
      </c>
      <c r="Z49" s="657"/>
      <c r="AA49" s="263">
        <v>2872.529721266133</v>
      </c>
      <c r="AB49" s="263">
        <v>3482.9316385058728</v>
      </c>
      <c r="AC49" s="263">
        <v>3882.5609399396762</v>
      </c>
      <c r="AD49" s="263">
        <v>2359.45823444288</v>
      </c>
      <c r="AE49" s="263">
        <v>1478.4596273996599</v>
      </c>
      <c r="AF49" s="263">
        <v>1293.1220642730475</v>
      </c>
      <c r="AG49" s="263">
        <v>627.80559871492665</v>
      </c>
      <c r="AH49" s="263">
        <v>391.57105046804986</v>
      </c>
      <c r="AI49" s="1247">
        <v>251.09579402645181</v>
      </c>
      <c r="AJ49" s="263">
        <v>-96.523905328988803</v>
      </c>
      <c r="AK49" s="263">
        <v>-426.37873554452449</v>
      </c>
      <c r="AL49" s="263">
        <v>-641.05406487679511</v>
      </c>
      <c r="AM49" s="263">
        <v>-1266.4604551237453</v>
      </c>
      <c r="AN49" s="263">
        <v>-1367.8962649269461</v>
      </c>
      <c r="AO49" s="263">
        <v>-1383.0283826036157</v>
      </c>
      <c r="AP49" s="263">
        <v>-936.08653966311954</v>
      </c>
      <c r="AQ49" s="263">
        <v>-923.53408359993</v>
      </c>
      <c r="AR49" s="1247">
        <v>-210.74663077683317</v>
      </c>
      <c r="AS49" s="263">
        <v>52.341295720104881</v>
      </c>
      <c r="AT49" s="263">
        <v>-294.86853883134427</v>
      </c>
      <c r="AU49" s="263">
        <v>-381.52790420278416</v>
      </c>
      <c r="AV49" s="263">
        <v>-770.6228585640381</v>
      </c>
      <c r="AW49" s="263">
        <v>-531.78163531652604</v>
      </c>
      <c r="AX49" s="263">
        <v>-423.12250258874928</v>
      </c>
      <c r="AY49" s="263">
        <v>-266.48439191302805</v>
      </c>
      <c r="AZ49" s="1247">
        <v>151.7026221509318</v>
      </c>
      <c r="BA49" s="1247">
        <v>240.22845796310548</v>
      </c>
      <c r="BB49" s="263">
        <v>33.490522376000399</v>
      </c>
      <c r="BC49" s="263">
        <v>131.53229564699041</v>
      </c>
      <c r="BD49" s="263">
        <v>106.2362836856305</v>
      </c>
      <c r="BE49" s="263">
        <v>177.75006916626444</v>
      </c>
      <c r="BF49" s="260"/>
      <c r="BG49" s="996"/>
    </row>
    <row r="50" spans="1:59" ht="15" customHeight="1">
      <c r="T50" s="644"/>
      <c r="U50" s="670" t="s">
        <v>1137</v>
      </c>
      <c r="V50" s="657"/>
      <c r="X50" s="644"/>
      <c r="Y50" s="670" t="s">
        <v>1149</v>
      </c>
      <c r="Z50" s="657"/>
      <c r="AA50" s="263">
        <v>1264.6537817609139</v>
      </c>
      <c r="AB50" s="263">
        <v>1387.4414055569832</v>
      </c>
      <c r="AC50" s="263">
        <v>1127.1943134692906</v>
      </c>
      <c r="AD50" s="263">
        <v>1360.6500133782363</v>
      </c>
      <c r="AE50" s="263">
        <v>1231.9571582520573</v>
      </c>
      <c r="AF50" s="263">
        <v>1039.9207316305828</v>
      </c>
      <c r="AG50" s="263">
        <v>942.21362727732026</v>
      </c>
      <c r="AH50" s="263">
        <v>1225.8974882531388</v>
      </c>
      <c r="AI50" s="263">
        <v>924.66715431740465</v>
      </c>
      <c r="AJ50" s="263">
        <v>1012.703211459216</v>
      </c>
      <c r="AK50" s="263">
        <v>753.84342850659982</v>
      </c>
      <c r="AL50" s="263">
        <v>789.29725398685173</v>
      </c>
      <c r="AM50" s="263">
        <v>754.71073357566763</v>
      </c>
      <c r="AN50" s="263">
        <v>627.01798677730835</v>
      </c>
      <c r="AO50" s="263">
        <v>643.12729395932581</v>
      </c>
      <c r="AP50" s="263">
        <v>253.40949063143518</v>
      </c>
      <c r="AQ50" s="263">
        <v>219.93406743150686</v>
      </c>
      <c r="AR50" s="263">
        <v>356.57688676572144</v>
      </c>
      <c r="AS50" s="263">
        <v>386.07530798275889</v>
      </c>
      <c r="AT50" s="263">
        <v>314.24726579732851</v>
      </c>
      <c r="AU50" s="263">
        <v>294.55162075746671</v>
      </c>
      <c r="AV50" s="263">
        <v>411.76564261846931</v>
      </c>
      <c r="AW50" s="263">
        <v>316.15974765403388</v>
      </c>
      <c r="AX50" s="263">
        <v>248.12301480610333</v>
      </c>
      <c r="AY50" s="263">
        <v>254.70233287406984</v>
      </c>
      <c r="AZ50" s="263">
        <v>270.93600784237054</v>
      </c>
      <c r="BA50" s="263">
        <v>280.61475520560111</v>
      </c>
      <c r="BB50" s="263">
        <v>236.72129167826094</v>
      </c>
      <c r="BC50" s="263">
        <v>289.39866099101425</v>
      </c>
      <c r="BD50" s="263">
        <v>246.67999797310841</v>
      </c>
      <c r="BE50" s="263">
        <v>243.36401418681376</v>
      </c>
      <c r="BF50" s="260"/>
      <c r="BG50" s="996"/>
    </row>
    <row r="51" spans="1:59" ht="15" customHeight="1" thickBot="1">
      <c r="T51" s="662"/>
      <c r="U51" s="671" t="s">
        <v>1138</v>
      </c>
      <c r="V51" s="672"/>
      <c r="X51" s="662"/>
      <c r="Y51" s="671" t="s">
        <v>1150</v>
      </c>
      <c r="Z51" s="672"/>
      <c r="AA51" s="264">
        <v>-450.01779424748855</v>
      </c>
      <c r="AB51" s="264">
        <v>-686.38337369566307</v>
      </c>
      <c r="AC51" s="264">
        <v>458.94921363058705</v>
      </c>
      <c r="AD51" s="264">
        <v>1090.48017048311</v>
      </c>
      <c r="AE51" s="264">
        <v>1658.2695260672936</v>
      </c>
      <c r="AF51" s="264">
        <v>1400.8359223506216</v>
      </c>
      <c r="AG51" s="264">
        <v>2871.1309292208371</v>
      </c>
      <c r="AH51" s="264">
        <v>1801.7808399138237</v>
      </c>
      <c r="AI51" s="264">
        <v>390.17156077225667</v>
      </c>
      <c r="AJ51" s="264">
        <v>1793.9850394745943</v>
      </c>
      <c r="AK51" s="264">
        <v>1765.2266775311768</v>
      </c>
      <c r="AL51" s="264">
        <v>1667.2733935621834</v>
      </c>
      <c r="AM51" s="264">
        <v>1168.4949396018394</v>
      </c>
      <c r="AN51" s="264">
        <v>1409.6411333668757</v>
      </c>
      <c r="AO51" s="264">
        <v>879.12765996602354</v>
      </c>
      <c r="AP51" s="264">
        <v>617.02653052307176</v>
      </c>
      <c r="AQ51" s="264">
        <v>478.96870806535628</v>
      </c>
      <c r="AR51" s="264">
        <v>-309.92530465720608</v>
      </c>
      <c r="AS51" s="264">
        <v>-271.88144740676137</v>
      </c>
      <c r="AT51" s="264">
        <v>625.61947773159068</v>
      </c>
      <c r="AU51" s="1248">
        <v>101.49532695431373</v>
      </c>
      <c r="AV51" s="264">
        <v>2442.8671758418568</v>
      </c>
      <c r="AW51" s="1248">
        <v>52.633430513620155</v>
      </c>
      <c r="AX51" s="264">
        <v>304.42627506591691</v>
      </c>
      <c r="AY51" s="264">
        <v>-898.31309610510675</v>
      </c>
      <c r="AZ51" s="264">
        <v>-1209.7682817347998</v>
      </c>
      <c r="BA51" s="264">
        <v>-1133.059183858373</v>
      </c>
      <c r="BB51" s="264">
        <v>-1490.1443033600406</v>
      </c>
      <c r="BC51" s="264">
        <v>-1740.2750530000826</v>
      </c>
      <c r="BD51" s="264">
        <v>-1720.0746653495969</v>
      </c>
      <c r="BE51" s="264">
        <v>-807.10177989450926</v>
      </c>
      <c r="BF51" s="259"/>
      <c r="BG51" s="997"/>
    </row>
    <row r="52" spans="1:59" ht="15" customHeight="1">
      <c r="T52" s="673" t="s">
        <v>739</v>
      </c>
      <c r="U52" s="674"/>
      <c r="V52" s="675"/>
      <c r="X52" s="673" t="s">
        <v>453</v>
      </c>
      <c r="Y52" s="674"/>
      <c r="Z52" s="675"/>
      <c r="AA52" s="258">
        <f>SUM(AA53:AA54)</f>
        <v>13020.383380010964</v>
      </c>
      <c r="AB52" s="258">
        <f t="shared" ref="AB52:AZ52" si="11">SUM(AB53:AB54)</f>
        <v>13016.571193639569</v>
      </c>
      <c r="AC52" s="258">
        <f t="shared" si="11"/>
        <v>14073.359108518009</v>
      </c>
      <c r="AD52" s="258">
        <f t="shared" si="11"/>
        <v>13859.437958776985</v>
      </c>
      <c r="AE52" s="258">
        <f t="shared" si="11"/>
        <v>16412.697081668295</v>
      </c>
      <c r="AF52" s="258">
        <f t="shared" si="11"/>
        <v>16676.37046195857</v>
      </c>
      <c r="AG52" s="258">
        <f t="shared" si="11"/>
        <v>17044.135427804089</v>
      </c>
      <c r="AH52" s="258">
        <f t="shared" si="11"/>
        <v>17673.7780070915</v>
      </c>
      <c r="AI52" s="258">
        <f t="shared" si="11"/>
        <v>17647.995053540664</v>
      </c>
      <c r="AJ52" s="258">
        <f t="shared" si="11"/>
        <v>17421.911008369996</v>
      </c>
      <c r="AK52" s="258">
        <f t="shared" si="11"/>
        <v>17539.739861018843</v>
      </c>
      <c r="AL52" s="258">
        <f t="shared" si="11"/>
        <v>16299.917169182067</v>
      </c>
      <c r="AM52" s="258">
        <f t="shared" si="11"/>
        <v>15722.62407162724</v>
      </c>
      <c r="AN52" s="258">
        <f t="shared" si="11"/>
        <v>15680.574880006758</v>
      </c>
      <c r="AO52" s="258">
        <f t="shared" si="11"/>
        <v>15159.15978148152</v>
      </c>
      <c r="AP52" s="258">
        <f t="shared" si="11"/>
        <v>14715.013092854953</v>
      </c>
      <c r="AQ52" s="258">
        <f t="shared" si="11"/>
        <v>13950.055277309593</v>
      </c>
      <c r="AR52" s="258">
        <f t="shared" si="11"/>
        <v>14162.866630522278</v>
      </c>
      <c r="AS52" s="258">
        <f t="shared" si="11"/>
        <v>15201.769593017287</v>
      </c>
      <c r="AT52" s="258">
        <f t="shared" si="11"/>
        <v>12715.518775114597</v>
      </c>
      <c r="AU52" s="258">
        <f t="shared" si="11"/>
        <v>13034.006604237804</v>
      </c>
      <c r="AV52" s="258">
        <f t="shared" si="11"/>
        <v>12253.440448270951</v>
      </c>
      <c r="AW52" s="258">
        <f t="shared" si="11"/>
        <v>12844.866295239815</v>
      </c>
      <c r="AX52" s="258">
        <f t="shared" si="11"/>
        <v>12802.742542104141</v>
      </c>
      <c r="AY52" s="258">
        <f t="shared" si="11"/>
        <v>12336.482771998839</v>
      </c>
      <c r="AZ52" s="258">
        <f t="shared" si="11"/>
        <v>12288.9253254707</v>
      </c>
      <c r="BA52" s="258">
        <f>SUM(BA53:BA54)</f>
        <v>11711.75353937502</v>
      </c>
      <c r="BB52" s="258">
        <f>SUM(BB53:BB54)</f>
        <v>11461.608849072862</v>
      </c>
      <c r="BC52" s="258">
        <f>SUM(BC53:BC54)</f>
        <v>12299.485466144737</v>
      </c>
      <c r="BD52" s="258">
        <f>SUM(BD53:BD54)</f>
        <v>11940.027657242905</v>
      </c>
      <c r="BE52" s="258">
        <f>SUM(BE53:BE54)</f>
        <v>12091.121394132968</v>
      </c>
      <c r="BF52" s="244" t="s">
        <v>25</v>
      </c>
      <c r="BG52" s="998" t="s">
        <v>585</v>
      </c>
    </row>
    <row r="53" spans="1:59" ht="29.25" customHeight="1">
      <c r="T53" s="661"/>
      <c r="U53" s="665" t="s">
        <v>1151</v>
      </c>
      <c r="V53" s="666"/>
      <c r="X53" s="661"/>
      <c r="Y53" s="2066" t="s">
        <v>1088</v>
      </c>
      <c r="Z53" s="2067"/>
      <c r="AA53" s="127">
        <v>12317.553110018047</v>
      </c>
      <c r="AB53" s="127">
        <v>12330.124993397267</v>
      </c>
      <c r="AC53" s="127">
        <v>13374.46146280484</v>
      </c>
      <c r="AD53" s="127">
        <v>13178.692482447146</v>
      </c>
      <c r="AE53" s="127">
        <v>15710.783587736427</v>
      </c>
      <c r="AF53" s="127">
        <v>16008.541727225926</v>
      </c>
      <c r="AG53" s="127">
        <v>16403.667578406963</v>
      </c>
      <c r="AH53" s="127">
        <v>17018.547435412827</v>
      </c>
      <c r="AI53" s="127">
        <v>17038.876329865427</v>
      </c>
      <c r="AJ53" s="127">
        <v>16769.335981318935</v>
      </c>
      <c r="AK53" s="127">
        <v>16883.825428359749</v>
      </c>
      <c r="AL53" s="127">
        <v>15669.387358158763</v>
      </c>
      <c r="AM53" s="127">
        <v>15145.577639317755</v>
      </c>
      <c r="AN53" s="127">
        <v>15164.048062684889</v>
      </c>
      <c r="AO53" s="127">
        <v>14652.460513065771</v>
      </c>
      <c r="AP53" s="127">
        <v>14208.198710665132</v>
      </c>
      <c r="AQ53" s="127">
        <v>13427.695405820961</v>
      </c>
      <c r="AR53" s="127">
        <v>13601.66826809425</v>
      </c>
      <c r="AS53" s="127">
        <v>14671.357917594059</v>
      </c>
      <c r="AT53" s="127">
        <v>12201.830886699694</v>
      </c>
      <c r="AU53" s="127">
        <v>12507.092513321168</v>
      </c>
      <c r="AV53" s="127">
        <v>11729.315093669238</v>
      </c>
      <c r="AW53" s="127">
        <v>12316.763085070972</v>
      </c>
      <c r="AX53" s="127">
        <v>12198.05220970821</v>
      </c>
      <c r="AY53" s="127">
        <v>11719.454524851348</v>
      </c>
      <c r="AZ53" s="127">
        <v>11663.993941067214</v>
      </c>
      <c r="BA53" s="127">
        <v>11092.922028857423</v>
      </c>
      <c r="BB53" s="127">
        <v>10824.986674822241</v>
      </c>
      <c r="BC53" s="127">
        <v>11626.11065540731</v>
      </c>
      <c r="BD53" s="127">
        <v>11357.550864792132</v>
      </c>
      <c r="BE53" s="127">
        <v>11490.545107672708</v>
      </c>
      <c r="BF53" s="128"/>
      <c r="BG53" s="992"/>
    </row>
    <row r="54" spans="1:59" ht="15" customHeight="1">
      <c r="T54" s="661"/>
      <c r="U54" s="676" t="s">
        <v>1152</v>
      </c>
      <c r="V54" s="677"/>
      <c r="X54" s="661"/>
      <c r="Y54" s="676" t="s">
        <v>1153</v>
      </c>
      <c r="Z54" s="677"/>
      <c r="AA54" s="298">
        <v>702.83026999291678</v>
      </c>
      <c r="AB54" s="298">
        <v>686.44620024230187</v>
      </c>
      <c r="AC54" s="298">
        <v>698.89764571316766</v>
      </c>
      <c r="AD54" s="298">
        <v>680.74547632983922</v>
      </c>
      <c r="AE54" s="298">
        <v>701.91349393186852</v>
      </c>
      <c r="AF54" s="298">
        <v>667.82873473264453</v>
      </c>
      <c r="AG54" s="298">
        <v>640.46784939712438</v>
      </c>
      <c r="AH54" s="298">
        <v>655.23057167867137</v>
      </c>
      <c r="AI54" s="298">
        <v>609.1187236752379</v>
      </c>
      <c r="AJ54" s="298">
        <v>652.57502705106276</v>
      </c>
      <c r="AK54" s="298">
        <v>655.91443265909516</v>
      </c>
      <c r="AL54" s="298">
        <v>630.52981102330273</v>
      </c>
      <c r="AM54" s="298">
        <v>577.04643230948568</v>
      </c>
      <c r="AN54" s="298">
        <v>516.5268173218675</v>
      </c>
      <c r="AO54" s="298">
        <v>506.69926841574829</v>
      </c>
      <c r="AP54" s="298">
        <v>506.81438218982044</v>
      </c>
      <c r="AQ54" s="298">
        <v>522.35987148863205</v>
      </c>
      <c r="AR54" s="298">
        <v>561.19836242802796</v>
      </c>
      <c r="AS54" s="298">
        <v>530.41167542322773</v>
      </c>
      <c r="AT54" s="298">
        <v>513.68788841490209</v>
      </c>
      <c r="AU54" s="298">
        <v>526.91409091663695</v>
      </c>
      <c r="AV54" s="298">
        <v>524.12535460171284</v>
      </c>
      <c r="AW54" s="298">
        <v>528.10321016884393</v>
      </c>
      <c r="AX54" s="298">
        <v>604.69033239592966</v>
      </c>
      <c r="AY54" s="298">
        <v>617.02824714749113</v>
      </c>
      <c r="AZ54" s="298">
        <v>624.93138440348548</v>
      </c>
      <c r="BA54" s="298">
        <v>618.83151051759683</v>
      </c>
      <c r="BB54" s="298">
        <v>636.62217425062067</v>
      </c>
      <c r="BC54" s="298">
        <v>673.37481073742629</v>
      </c>
      <c r="BD54" s="298">
        <v>582.47679245077279</v>
      </c>
      <c r="BE54" s="298">
        <v>600.57628646026092</v>
      </c>
      <c r="BF54" s="299"/>
      <c r="BG54" s="990"/>
    </row>
    <row r="55" spans="1:59" ht="15" customHeight="1" thickBot="1">
      <c r="T55" s="678" t="s">
        <v>256</v>
      </c>
      <c r="U55" s="679"/>
      <c r="V55" s="680"/>
      <c r="X55" s="678" t="s">
        <v>602</v>
      </c>
      <c r="Y55" s="679"/>
      <c r="Z55" s="680"/>
      <c r="AA55" s="307">
        <v>5548.4165444162527</v>
      </c>
      <c r="AB55" s="307">
        <v>5371.8459453717196</v>
      </c>
      <c r="AC55" s="307">
        <v>5097.4187537682365</v>
      </c>
      <c r="AD55" s="307">
        <v>4876.2603320934795</v>
      </c>
      <c r="AE55" s="307">
        <v>4865.8383754087472</v>
      </c>
      <c r="AF55" s="307">
        <v>4767.5113615988812</v>
      </c>
      <c r="AG55" s="307">
        <v>4797.4243449917558</v>
      </c>
      <c r="AH55" s="307">
        <v>4631.4781735962733</v>
      </c>
      <c r="AI55" s="307">
        <v>4243.4465450601647</v>
      </c>
      <c r="AJ55" s="307">
        <v>4238.4763258121757</v>
      </c>
      <c r="AK55" s="307">
        <v>4305.786271072725</v>
      </c>
      <c r="AL55" s="307">
        <v>3857.3362352176582</v>
      </c>
      <c r="AM55" s="307">
        <v>3599.3075386327528</v>
      </c>
      <c r="AN55" s="307">
        <v>3449.4052755647049</v>
      </c>
      <c r="AO55" s="307">
        <v>3359.1936732883755</v>
      </c>
      <c r="AP55" s="307">
        <v>3256.1902830887807</v>
      </c>
      <c r="AQ55" s="307">
        <v>3188.9754598156578</v>
      </c>
      <c r="AR55" s="307">
        <v>3034.1272004759116</v>
      </c>
      <c r="AS55" s="307">
        <v>2752.9982823262808</v>
      </c>
      <c r="AT55" s="307">
        <v>2536.3948487476041</v>
      </c>
      <c r="AU55" s="307">
        <v>2464.8659720919986</v>
      </c>
      <c r="AV55" s="307">
        <v>2376.1306659999891</v>
      </c>
      <c r="AW55" s="307">
        <v>2298.2442459806352</v>
      </c>
      <c r="AX55" s="307">
        <v>2305.2722298906228</v>
      </c>
      <c r="AY55" s="307">
        <v>2232.1243334880469</v>
      </c>
      <c r="AZ55" s="307">
        <v>2213.3775574723263</v>
      </c>
      <c r="BA55" s="307">
        <v>2172.7762163264351</v>
      </c>
      <c r="BB55" s="307">
        <v>2145.9336979318991</v>
      </c>
      <c r="BC55" s="307">
        <v>2109.9151067541015</v>
      </c>
      <c r="BD55" s="307">
        <v>2061.8591857782922</v>
      </c>
      <c r="BE55" s="307">
        <v>1963.4412636954496</v>
      </c>
      <c r="BF55" s="300"/>
      <c r="BG55" s="999"/>
    </row>
    <row r="56" spans="1:59" ht="15" customHeight="1" thickTop="1">
      <c r="T56" s="1389" t="s">
        <v>880</v>
      </c>
      <c r="U56" s="682"/>
      <c r="V56" s="683"/>
      <c r="X56" s="681" t="s">
        <v>603</v>
      </c>
      <c r="Y56" s="1000"/>
      <c r="Z56" s="683"/>
      <c r="AA56" s="301">
        <f t="shared" ref="AA56:BD56" si="12">SUM(AA6,AA28,AA29,AA41,AA52)</f>
        <v>1158129.4394479888</v>
      </c>
      <c r="AB56" s="301">
        <f t="shared" si="12"/>
        <v>1169777.715801199</v>
      </c>
      <c r="AC56" s="301">
        <f t="shared" si="12"/>
        <v>1179504.3158220227</v>
      </c>
      <c r="AD56" s="301">
        <f t="shared" si="12"/>
        <v>1172487.307843629</v>
      </c>
      <c r="AE56" s="301">
        <f t="shared" si="12"/>
        <v>1227513.5317017019</v>
      </c>
      <c r="AF56" s="301">
        <f t="shared" si="12"/>
        <v>1239909.3995793746</v>
      </c>
      <c r="AG56" s="301">
        <f t="shared" si="12"/>
        <v>1252447.045185003</v>
      </c>
      <c r="AH56" s="301">
        <f t="shared" si="12"/>
        <v>1245139.3595370948</v>
      </c>
      <c r="AI56" s="301">
        <f t="shared" si="12"/>
        <v>1205249.9229413711</v>
      </c>
      <c r="AJ56" s="301">
        <f t="shared" si="12"/>
        <v>1241835.6037226412</v>
      </c>
      <c r="AK56" s="301">
        <f t="shared" si="12"/>
        <v>1264594.6564831021</v>
      </c>
      <c r="AL56" s="301">
        <f t="shared" si="12"/>
        <v>1249988.5393547863</v>
      </c>
      <c r="AM56" s="301">
        <f t="shared" si="12"/>
        <v>1279362.2999957001</v>
      </c>
      <c r="AN56" s="301">
        <f t="shared" si="12"/>
        <v>1287691.8339246092</v>
      </c>
      <c r="AO56" s="301">
        <f t="shared" si="12"/>
        <v>1283076.662395576</v>
      </c>
      <c r="AP56" s="301">
        <f t="shared" si="12"/>
        <v>1290599.5078465552</v>
      </c>
      <c r="AQ56" s="301">
        <f t="shared" si="12"/>
        <v>1267623.9577393634</v>
      </c>
      <c r="AR56" s="301">
        <f t="shared" si="12"/>
        <v>1303362.0298684912</v>
      </c>
      <c r="AS56" s="301">
        <f t="shared" si="12"/>
        <v>1232480.6948799586</v>
      </c>
      <c r="AT56" s="301">
        <f t="shared" si="12"/>
        <v>1163375.1340292508</v>
      </c>
      <c r="AU56" s="301">
        <f t="shared" si="12"/>
        <v>1215058.1031214753</v>
      </c>
      <c r="AV56" s="301">
        <f t="shared" si="12"/>
        <v>1265034.8633028781</v>
      </c>
      <c r="AW56" s="301">
        <f t="shared" si="12"/>
        <v>1306182.5131551789</v>
      </c>
      <c r="AX56" s="301">
        <f t="shared" si="12"/>
        <v>1315568.7003062009</v>
      </c>
      <c r="AY56" s="301">
        <f t="shared" si="12"/>
        <v>1264413.2513513798</v>
      </c>
      <c r="AZ56" s="301">
        <f t="shared" si="12"/>
        <v>1223605.1606213537</v>
      </c>
      <c r="BA56" s="301">
        <f t="shared" si="12"/>
        <v>1203888.2063806301</v>
      </c>
      <c r="BB56" s="301">
        <f t="shared" si="12"/>
        <v>1188358.9485857266</v>
      </c>
      <c r="BC56" s="301">
        <f t="shared" si="12"/>
        <v>1143411.9084634995</v>
      </c>
      <c r="BD56" s="301">
        <f t="shared" si="12"/>
        <v>1106015.4859912561</v>
      </c>
      <c r="BE56" s="301">
        <f t="shared" ref="BE56" si="13">SUM(BE6,BE28,BE29,BE41,BE52)</f>
        <v>1042224.0156130642</v>
      </c>
      <c r="BF56" s="302"/>
      <c r="BG56" s="1001"/>
    </row>
    <row r="57" spans="1:59" ht="15" customHeight="1">
      <c r="T57" s="684" t="s">
        <v>257</v>
      </c>
      <c r="U57" s="685"/>
      <c r="V57" s="686"/>
      <c r="X57" s="684" t="s">
        <v>604</v>
      </c>
      <c r="Y57" s="1002"/>
      <c r="Z57" s="686"/>
      <c r="AA57" s="303">
        <f t="shared" ref="AA57:BD57" si="14">SUM(AA6,AA28,AA29,AA41,AA44,AA52)</f>
        <v>1092462.4269630811</v>
      </c>
      <c r="AB57" s="303">
        <f t="shared" si="14"/>
        <v>1096076.9541473014</v>
      </c>
      <c r="AC57" s="303">
        <f t="shared" si="14"/>
        <v>1102387.8560097113</v>
      </c>
      <c r="AD57" s="303">
        <f t="shared" si="14"/>
        <v>1092059.9781059027</v>
      </c>
      <c r="AE57" s="303">
        <f t="shared" si="14"/>
        <v>1147374.8819860064</v>
      </c>
      <c r="AF57" s="303">
        <f t="shared" si="14"/>
        <v>1160380.2758074694</v>
      </c>
      <c r="AG57" s="303">
        <f t="shared" si="14"/>
        <v>1168726.985943683</v>
      </c>
      <c r="AH57" s="303">
        <f t="shared" si="14"/>
        <v>1160401.7171208325</v>
      </c>
      <c r="AI57" s="303">
        <f t="shared" si="14"/>
        <v>1120402.1768917094</v>
      </c>
      <c r="AJ57" s="303">
        <f t="shared" si="14"/>
        <v>1157850.0169599601</v>
      </c>
      <c r="AK57" s="303">
        <f t="shared" si="14"/>
        <v>1179608.1239498486</v>
      </c>
      <c r="AL57" s="303">
        <f t="shared" si="14"/>
        <v>1164434.9147264902</v>
      </c>
      <c r="AM57" s="303">
        <f t="shared" si="14"/>
        <v>1192042.710566435</v>
      </c>
      <c r="AN57" s="303">
        <f t="shared" si="14"/>
        <v>1189648.7146692579</v>
      </c>
      <c r="AO57" s="303">
        <f t="shared" si="14"/>
        <v>1188580.7431655694</v>
      </c>
      <c r="AP57" s="303">
        <f t="shared" si="14"/>
        <v>1201607.5528337779</v>
      </c>
      <c r="AQ57" s="303">
        <f t="shared" si="14"/>
        <v>1183295.3000139738</v>
      </c>
      <c r="AR57" s="303">
        <f t="shared" si="14"/>
        <v>1223467.8244489823</v>
      </c>
      <c r="AS57" s="303">
        <f t="shared" si="14"/>
        <v>1163383.7696395002</v>
      </c>
      <c r="AT57" s="303">
        <f t="shared" si="14"/>
        <v>1097414.4685983802</v>
      </c>
      <c r="AU57" s="303">
        <f t="shared" si="14"/>
        <v>1144896.0116840501</v>
      </c>
      <c r="AV57" s="303">
        <f t="shared" si="14"/>
        <v>1196746.4068966666</v>
      </c>
      <c r="AW57" s="303">
        <f t="shared" si="14"/>
        <v>1235802.3374683263</v>
      </c>
      <c r="AX57" s="303">
        <f t="shared" si="14"/>
        <v>1252338.198134369</v>
      </c>
      <c r="AY57" s="303">
        <f t="shared" si="14"/>
        <v>1203184.7618775212</v>
      </c>
      <c r="AZ57" s="303">
        <f t="shared" si="14"/>
        <v>1166886.3760878518</v>
      </c>
      <c r="BA57" s="303">
        <f t="shared" si="14"/>
        <v>1151341.5702236521</v>
      </c>
      <c r="BB57" s="303">
        <f t="shared" si="14"/>
        <v>1131725.9806690456</v>
      </c>
      <c r="BC57" s="303">
        <f t="shared" si="14"/>
        <v>1087445.5344567141</v>
      </c>
      <c r="BD57" s="303">
        <f t="shared" si="14"/>
        <v>1054778.5239672977</v>
      </c>
      <c r="BE57" s="303">
        <f t="shared" ref="BE57" si="15">SUM(BE6,BE28,BE29,BE41,BE44,BE52)</f>
        <v>989933.20007483626</v>
      </c>
      <c r="BF57" s="304"/>
      <c r="BG57" s="1003"/>
    </row>
    <row r="58" spans="1:59" ht="15" customHeight="1">
      <c r="T58" s="684" t="s">
        <v>258</v>
      </c>
      <c r="U58" s="685"/>
      <c r="V58" s="686"/>
      <c r="X58" s="684" t="s">
        <v>605</v>
      </c>
      <c r="Y58" s="1002"/>
      <c r="Z58" s="686"/>
      <c r="AA58" s="303">
        <f t="shared" ref="AA58:BD58" si="16">SUM(AA6,AA28,AA29,AA41,AA52,AA55)</f>
        <v>1163677.855992405</v>
      </c>
      <c r="AB58" s="303">
        <f t="shared" si="16"/>
        <v>1175149.5617465707</v>
      </c>
      <c r="AC58" s="303">
        <f t="shared" si="16"/>
        <v>1184601.7345757911</v>
      </c>
      <c r="AD58" s="303">
        <f t="shared" si="16"/>
        <v>1177363.5681757226</v>
      </c>
      <c r="AE58" s="303">
        <f t="shared" si="16"/>
        <v>1232379.3700771106</v>
      </c>
      <c r="AF58" s="303">
        <f t="shared" si="16"/>
        <v>1244676.9109409736</v>
      </c>
      <c r="AG58" s="303">
        <f t="shared" si="16"/>
        <v>1257244.4695299948</v>
      </c>
      <c r="AH58" s="303">
        <f t="shared" si="16"/>
        <v>1249770.8377106912</v>
      </c>
      <c r="AI58" s="303">
        <f t="shared" si="16"/>
        <v>1209493.3694864314</v>
      </c>
      <c r="AJ58" s="303">
        <f t="shared" si="16"/>
        <v>1246074.0800484535</v>
      </c>
      <c r="AK58" s="303">
        <f t="shared" si="16"/>
        <v>1268900.4427541748</v>
      </c>
      <c r="AL58" s="303">
        <f t="shared" si="16"/>
        <v>1253845.875590004</v>
      </c>
      <c r="AM58" s="303">
        <f t="shared" si="16"/>
        <v>1282961.6075343329</v>
      </c>
      <c r="AN58" s="303">
        <f t="shared" si="16"/>
        <v>1291141.2392001739</v>
      </c>
      <c r="AO58" s="303">
        <f t="shared" si="16"/>
        <v>1286435.8560688645</v>
      </c>
      <c r="AP58" s="303">
        <f t="shared" si="16"/>
        <v>1293855.6981296439</v>
      </c>
      <c r="AQ58" s="303">
        <f t="shared" si="16"/>
        <v>1270812.9331991791</v>
      </c>
      <c r="AR58" s="303">
        <f t="shared" si="16"/>
        <v>1306396.1570689671</v>
      </c>
      <c r="AS58" s="303">
        <f t="shared" si="16"/>
        <v>1235233.693162285</v>
      </c>
      <c r="AT58" s="303">
        <f t="shared" si="16"/>
        <v>1165911.5288779985</v>
      </c>
      <c r="AU58" s="303">
        <f t="shared" si="16"/>
        <v>1217522.9690935672</v>
      </c>
      <c r="AV58" s="303">
        <f t="shared" si="16"/>
        <v>1267410.9939688782</v>
      </c>
      <c r="AW58" s="303">
        <f t="shared" si="16"/>
        <v>1308480.7574011595</v>
      </c>
      <c r="AX58" s="303">
        <f t="shared" si="16"/>
        <v>1317873.9725360915</v>
      </c>
      <c r="AY58" s="303">
        <f t="shared" si="16"/>
        <v>1266645.3756848678</v>
      </c>
      <c r="AZ58" s="303">
        <f t="shared" si="16"/>
        <v>1225818.538178826</v>
      </c>
      <c r="BA58" s="303">
        <f t="shared" si="16"/>
        <v>1206060.9825969567</v>
      </c>
      <c r="BB58" s="303">
        <f t="shared" si="16"/>
        <v>1190504.8822836585</v>
      </c>
      <c r="BC58" s="303">
        <f t="shared" si="16"/>
        <v>1145521.8235702536</v>
      </c>
      <c r="BD58" s="303">
        <f t="shared" si="16"/>
        <v>1108077.3451770344</v>
      </c>
      <c r="BE58" s="303">
        <f t="shared" ref="BE58" si="17">SUM(BE6,BE28,BE29,BE41,BE52,BE55)</f>
        <v>1044187.4568767597</v>
      </c>
      <c r="BF58" s="304"/>
      <c r="BG58" s="1003"/>
    </row>
    <row r="59" spans="1:59" ht="15" customHeight="1" thickBot="1">
      <c r="T59" s="687" t="s">
        <v>259</v>
      </c>
      <c r="U59" s="688"/>
      <c r="V59" s="689"/>
      <c r="X59" s="687" t="s">
        <v>606</v>
      </c>
      <c r="Y59" s="1004"/>
      <c r="Z59" s="689"/>
      <c r="AA59" s="305">
        <f t="shared" ref="AA59:BC59" si="18">SUM(AA6,AA28,AA29,AA41,AA44,AA52,AA55)</f>
        <v>1098010.8435074973</v>
      </c>
      <c r="AB59" s="305">
        <f t="shared" si="18"/>
        <v>1101448.8000926732</v>
      </c>
      <c r="AC59" s="305">
        <f t="shared" si="18"/>
        <v>1107485.2747634796</v>
      </c>
      <c r="AD59" s="305">
        <f t="shared" si="18"/>
        <v>1096936.2384379962</v>
      </c>
      <c r="AE59" s="305">
        <f t="shared" si="18"/>
        <v>1152240.7203614151</v>
      </c>
      <c r="AF59" s="305">
        <f t="shared" si="18"/>
        <v>1165147.7871690684</v>
      </c>
      <c r="AG59" s="305">
        <f t="shared" si="18"/>
        <v>1173524.4102886748</v>
      </c>
      <c r="AH59" s="305">
        <f t="shared" si="18"/>
        <v>1165033.1952944288</v>
      </c>
      <c r="AI59" s="305">
        <f t="shared" si="18"/>
        <v>1124645.6234367697</v>
      </c>
      <c r="AJ59" s="305">
        <f t="shared" si="18"/>
        <v>1162088.4932857724</v>
      </c>
      <c r="AK59" s="305">
        <f t="shared" si="18"/>
        <v>1183913.9102209213</v>
      </c>
      <c r="AL59" s="305">
        <f t="shared" si="18"/>
        <v>1168292.2509617079</v>
      </c>
      <c r="AM59" s="305">
        <f t="shared" si="18"/>
        <v>1195642.0181050678</v>
      </c>
      <c r="AN59" s="305">
        <f t="shared" si="18"/>
        <v>1193098.1199448225</v>
      </c>
      <c r="AO59" s="305">
        <f t="shared" si="18"/>
        <v>1191939.9368388578</v>
      </c>
      <c r="AP59" s="305">
        <f t="shared" si="18"/>
        <v>1204863.7431168666</v>
      </c>
      <c r="AQ59" s="305">
        <f t="shared" si="18"/>
        <v>1186484.2754737895</v>
      </c>
      <c r="AR59" s="305">
        <f t="shared" si="18"/>
        <v>1226501.9516494581</v>
      </c>
      <c r="AS59" s="305">
        <f t="shared" si="18"/>
        <v>1166136.7679218266</v>
      </c>
      <c r="AT59" s="305">
        <f t="shared" si="18"/>
        <v>1099950.8634471279</v>
      </c>
      <c r="AU59" s="305">
        <f t="shared" si="18"/>
        <v>1147360.877656142</v>
      </c>
      <c r="AV59" s="305">
        <f t="shared" si="18"/>
        <v>1199122.5375626667</v>
      </c>
      <c r="AW59" s="305">
        <f t="shared" si="18"/>
        <v>1238100.581714307</v>
      </c>
      <c r="AX59" s="305">
        <f t="shared" si="18"/>
        <v>1254643.4703642596</v>
      </c>
      <c r="AY59" s="305">
        <f t="shared" si="18"/>
        <v>1205416.8862110092</v>
      </c>
      <c r="AZ59" s="305">
        <f t="shared" si="18"/>
        <v>1169099.7536453241</v>
      </c>
      <c r="BA59" s="305">
        <f t="shared" si="18"/>
        <v>1153514.3464399786</v>
      </c>
      <c r="BB59" s="305">
        <f t="shared" si="18"/>
        <v>1133871.9143669775</v>
      </c>
      <c r="BC59" s="305">
        <f t="shared" si="18"/>
        <v>1089555.4495634681</v>
      </c>
      <c r="BD59" s="305">
        <f>SUM(BD6,BD28,BD29,BD41,BD44,BD52,BD55)</f>
        <v>1056840.3831530761</v>
      </c>
      <c r="BE59" s="305">
        <f>SUM(BE6,BE28,BE29,BE41,BE44,BE52,BE55)</f>
        <v>991896.64133853174</v>
      </c>
      <c r="BF59" s="306"/>
      <c r="BG59" s="1005"/>
    </row>
    <row r="60" spans="1:59" ht="30" customHeight="1">
      <c r="T60" s="2062" t="s">
        <v>260</v>
      </c>
      <c r="U60" s="2063"/>
      <c r="V60" s="2063"/>
      <c r="W60" s="1100"/>
      <c r="X60" s="2063" t="s">
        <v>574</v>
      </c>
      <c r="Y60" s="2063"/>
      <c r="Z60" s="2063"/>
      <c r="AA60" s="22"/>
      <c r="AB60" s="22"/>
      <c r="AC60" s="22"/>
      <c r="AD60" s="22"/>
      <c r="AE60" s="22"/>
      <c r="AF60" s="22"/>
      <c r="AG60" s="22"/>
      <c r="AH60" s="22"/>
      <c r="AI60" s="22"/>
      <c r="AJ60" s="22"/>
      <c r="AK60" s="22"/>
      <c r="AL60" s="22"/>
      <c r="AM60" s="22"/>
      <c r="AN60" s="22"/>
      <c r="AO60" s="22"/>
      <c r="AP60" s="22"/>
      <c r="AQ60" s="22"/>
      <c r="AR60" s="22"/>
      <c r="AS60" s="108"/>
      <c r="AT60" s="22"/>
      <c r="AU60" s="22"/>
      <c r="AV60" s="22"/>
      <c r="AW60" s="22"/>
      <c r="AX60" s="22"/>
      <c r="AY60" s="22"/>
      <c r="AZ60" s="22"/>
      <c r="BA60" s="22"/>
      <c r="BB60" s="22"/>
      <c r="BC60" s="22"/>
      <c r="BD60" s="22"/>
      <c r="BE60" s="22"/>
    </row>
    <row r="61" spans="1:59" ht="59.25" customHeight="1">
      <c r="T61" s="2060" t="s">
        <v>261</v>
      </c>
      <c r="U61" s="2056"/>
      <c r="V61" s="2056"/>
      <c r="W61" s="1100"/>
      <c r="X61" s="2056" t="s">
        <v>575</v>
      </c>
      <c r="Y61" s="2056"/>
      <c r="Z61" s="2056"/>
      <c r="AA61" s="333"/>
    </row>
    <row r="62" spans="1:59" ht="51" customHeight="1">
      <c r="A62" s="323"/>
      <c r="T62" s="2064" t="s">
        <v>886</v>
      </c>
      <c r="U62" s="2065"/>
      <c r="V62" s="2065"/>
      <c r="W62" s="1100"/>
      <c r="X62" s="2065" t="s">
        <v>888</v>
      </c>
      <c r="Y62" s="2065"/>
      <c r="Z62" s="2065"/>
    </row>
    <row r="63" spans="1:59" ht="35.25" customHeight="1">
      <c r="T63" s="2060" t="s">
        <v>879</v>
      </c>
      <c r="U63" s="2056"/>
      <c r="V63" s="2056"/>
      <c r="W63" s="1100"/>
      <c r="X63" s="2056" t="s">
        <v>665</v>
      </c>
      <c r="Y63" s="2056"/>
      <c r="Z63" s="2056"/>
      <c r="AA63" s="55"/>
    </row>
    <row r="64" spans="1:59" ht="45" customHeight="1">
      <c r="T64" s="2058" t="s">
        <v>1346</v>
      </c>
      <c r="U64" s="2059"/>
      <c r="V64" s="2059"/>
      <c r="W64" s="1100"/>
      <c r="X64" s="2057" t="s">
        <v>1347</v>
      </c>
      <c r="Y64" s="2057"/>
      <c r="Z64" s="2057"/>
      <c r="AA64" s="201"/>
      <c r="AB64" s="154"/>
      <c r="AC64" s="154"/>
      <c r="AD64" s="154"/>
      <c r="AE64" s="154"/>
      <c r="AF64" s="154"/>
    </row>
    <row r="65" spans="1:59">
      <c r="T65" s="690"/>
      <c r="Y65" s="1006"/>
      <c r="Z65" s="1006"/>
      <c r="AA65" s="55"/>
    </row>
    <row r="66" spans="1:59">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row>
    <row r="67" spans="1:59" ht="18.75">
      <c r="V67" s="1" t="s">
        <v>607</v>
      </c>
      <c r="Z67" s="1" t="s">
        <v>608</v>
      </c>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row>
    <row r="68" spans="1:59">
      <c r="V68" s="558" t="s">
        <v>262</v>
      </c>
      <c r="Z68" s="558" t="s">
        <v>576</v>
      </c>
      <c r="AA68" s="10">
        <v>1990</v>
      </c>
      <c r="AB68" s="10">
        <f t="shared" ref="AB68:BA68" si="19">AA68+1</f>
        <v>1991</v>
      </c>
      <c r="AC68" s="10">
        <f t="shared" si="19"/>
        <v>1992</v>
      </c>
      <c r="AD68" s="10">
        <f t="shared" si="19"/>
        <v>1993</v>
      </c>
      <c r="AE68" s="10">
        <f t="shared" si="19"/>
        <v>1994</v>
      </c>
      <c r="AF68" s="10">
        <f t="shared" si="19"/>
        <v>1995</v>
      </c>
      <c r="AG68" s="10">
        <f t="shared" si="19"/>
        <v>1996</v>
      </c>
      <c r="AH68" s="10">
        <f t="shared" si="19"/>
        <v>1997</v>
      </c>
      <c r="AI68" s="10">
        <f t="shared" si="19"/>
        <v>1998</v>
      </c>
      <c r="AJ68" s="10">
        <f t="shared" si="19"/>
        <v>1999</v>
      </c>
      <c r="AK68" s="10">
        <f t="shared" si="19"/>
        <v>2000</v>
      </c>
      <c r="AL68" s="10">
        <f t="shared" si="19"/>
        <v>2001</v>
      </c>
      <c r="AM68" s="10">
        <f t="shared" si="19"/>
        <v>2002</v>
      </c>
      <c r="AN68" s="10">
        <f t="shared" si="19"/>
        <v>2003</v>
      </c>
      <c r="AO68" s="10">
        <f t="shared" si="19"/>
        <v>2004</v>
      </c>
      <c r="AP68" s="10">
        <f t="shared" si="19"/>
        <v>2005</v>
      </c>
      <c r="AQ68" s="10">
        <f t="shared" si="19"/>
        <v>2006</v>
      </c>
      <c r="AR68" s="10">
        <f t="shared" si="19"/>
        <v>2007</v>
      </c>
      <c r="AS68" s="10">
        <f t="shared" si="19"/>
        <v>2008</v>
      </c>
      <c r="AT68" s="10">
        <f t="shared" si="19"/>
        <v>2009</v>
      </c>
      <c r="AU68" s="10">
        <f t="shared" si="19"/>
        <v>2010</v>
      </c>
      <c r="AV68" s="10">
        <f t="shared" si="19"/>
        <v>2011</v>
      </c>
      <c r="AW68" s="10">
        <f t="shared" si="19"/>
        <v>2012</v>
      </c>
      <c r="AX68" s="10">
        <f t="shared" si="19"/>
        <v>2013</v>
      </c>
      <c r="AY68" s="10">
        <f t="shared" si="19"/>
        <v>2014</v>
      </c>
      <c r="AZ68" s="10">
        <f t="shared" si="19"/>
        <v>2015</v>
      </c>
      <c r="BA68" s="10">
        <f t="shared" si="19"/>
        <v>2016</v>
      </c>
      <c r="BB68" s="10">
        <f>BA68+1</f>
        <v>2017</v>
      </c>
      <c r="BC68" s="10">
        <f>BB68+1</f>
        <v>2018</v>
      </c>
      <c r="BD68" s="10">
        <f>BC68+1</f>
        <v>2019</v>
      </c>
      <c r="BE68" s="10">
        <f>BD68+1</f>
        <v>2020</v>
      </c>
      <c r="BF68" s="10" t="s">
        <v>21</v>
      </c>
      <c r="BG68" s="85" t="s">
        <v>2</v>
      </c>
    </row>
    <row r="69" spans="1:59" s="24" customFormat="1" ht="15" customHeight="1">
      <c r="A69" s="154"/>
      <c r="B69" s="1"/>
      <c r="C69" s="1"/>
      <c r="D69" s="1"/>
      <c r="E69" s="1"/>
      <c r="F69" s="1"/>
      <c r="G69" s="1"/>
      <c r="H69" s="1"/>
      <c r="I69" s="1"/>
      <c r="J69" s="1"/>
      <c r="K69" s="1"/>
      <c r="L69" s="1"/>
      <c r="M69" s="1"/>
      <c r="N69" s="1"/>
      <c r="O69" s="1"/>
      <c r="P69" s="1"/>
      <c r="Q69" s="1"/>
      <c r="R69" s="1"/>
      <c r="S69" s="1"/>
      <c r="T69" s="1"/>
      <c r="U69" s="1"/>
      <c r="V69" s="691" t="s">
        <v>1163</v>
      </c>
      <c r="W69" s="154"/>
      <c r="X69" s="1"/>
      <c r="Y69" s="1"/>
      <c r="Z69" s="691" t="s">
        <v>577</v>
      </c>
      <c r="AA69" s="129">
        <f t="shared" ref="AA69:BE69" si="20">AA7/10^3</f>
        <v>368.52973274609451</v>
      </c>
      <c r="AB69" s="129">
        <f t="shared" si="20"/>
        <v>369.42792114734169</v>
      </c>
      <c r="AC69" s="129">
        <f t="shared" si="20"/>
        <v>374.33272842485781</v>
      </c>
      <c r="AD69" s="129">
        <f t="shared" si="20"/>
        <v>357.04562315416956</v>
      </c>
      <c r="AE69" s="129">
        <f t="shared" si="20"/>
        <v>391.46495035015994</v>
      </c>
      <c r="AF69" s="129">
        <f t="shared" si="20"/>
        <v>378.90467193991145</v>
      </c>
      <c r="AG69" s="129">
        <f t="shared" si="20"/>
        <v>381.46884352124624</v>
      </c>
      <c r="AH69" s="129">
        <f t="shared" si="20"/>
        <v>377.45153507786483</v>
      </c>
      <c r="AI69" s="129">
        <f t="shared" si="20"/>
        <v>364.97332262225842</v>
      </c>
      <c r="AJ69" s="129">
        <f t="shared" si="20"/>
        <v>386.94349771473316</v>
      </c>
      <c r="AK69" s="129">
        <f t="shared" si="20"/>
        <v>395.49405993029859</v>
      </c>
      <c r="AL69" s="129">
        <f t="shared" si="20"/>
        <v>386.561766932355</v>
      </c>
      <c r="AM69" s="129">
        <f t="shared" si="20"/>
        <v>413.43922924248159</v>
      </c>
      <c r="AN69" s="129">
        <f t="shared" si="20"/>
        <v>432.54960846899661</v>
      </c>
      <c r="AO69" s="129">
        <f t="shared" si="20"/>
        <v>430.22840156764534</v>
      </c>
      <c r="AP69" s="129">
        <f t="shared" si="20"/>
        <v>449.66428268971146</v>
      </c>
      <c r="AQ69" s="129">
        <f t="shared" si="20"/>
        <v>440.69655150005605</v>
      </c>
      <c r="AR69" s="129">
        <f t="shared" si="20"/>
        <v>490.93727319880452</v>
      </c>
      <c r="AS69" s="129">
        <f t="shared" si="20"/>
        <v>471.7260885981587</v>
      </c>
      <c r="AT69" s="129">
        <f t="shared" si="20"/>
        <v>441.4257055077303</v>
      </c>
      <c r="AU69" s="129">
        <f t="shared" si="20"/>
        <v>473.84606885363036</v>
      </c>
      <c r="AV69" s="129">
        <f t="shared" si="20"/>
        <v>534.7899370527598</v>
      </c>
      <c r="AW69" s="129">
        <f t="shared" si="20"/>
        <v>581.48087430313831</v>
      </c>
      <c r="AX69" s="129">
        <f t="shared" si="20"/>
        <v>583.47435508028627</v>
      </c>
      <c r="AY69" s="129">
        <f t="shared" si="20"/>
        <v>553.35182412234929</v>
      </c>
      <c r="AZ69" s="129">
        <f t="shared" si="20"/>
        <v>527.29093154400596</v>
      </c>
      <c r="BA69" s="129">
        <f t="shared" si="20"/>
        <v>522.50496696400205</v>
      </c>
      <c r="BB69" s="129">
        <f t="shared" si="20"/>
        <v>508.55177548517253</v>
      </c>
      <c r="BC69" s="129">
        <f t="shared" si="20"/>
        <v>471.31043435585264</v>
      </c>
      <c r="BD69" s="129">
        <f t="shared" si="20"/>
        <v>449.00209635589573</v>
      </c>
      <c r="BE69" s="129">
        <f t="shared" si="20"/>
        <v>436.33402234822171</v>
      </c>
      <c r="BF69" s="130"/>
      <c r="BG69" s="134"/>
    </row>
    <row r="70" spans="1:59" s="24" customFormat="1" ht="15" customHeight="1">
      <c r="A70" s="154"/>
      <c r="B70" s="1"/>
      <c r="C70" s="1"/>
      <c r="D70" s="1"/>
      <c r="E70" s="1"/>
      <c r="F70" s="1"/>
      <c r="G70" s="1"/>
      <c r="H70" s="1"/>
      <c r="I70" s="1"/>
      <c r="J70" s="1"/>
      <c r="K70" s="1"/>
      <c r="L70" s="1"/>
      <c r="M70" s="1"/>
      <c r="N70" s="1"/>
      <c r="O70" s="1"/>
      <c r="P70" s="1"/>
      <c r="Q70" s="1"/>
      <c r="R70" s="1"/>
      <c r="S70" s="1"/>
      <c r="T70" s="1"/>
      <c r="U70" s="1"/>
      <c r="V70" s="691" t="s">
        <v>967</v>
      </c>
      <c r="W70" s="154"/>
      <c r="X70" s="1"/>
      <c r="Y70" s="1"/>
      <c r="Z70" s="691" t="s">
        <v>578</v>
      </c>
      <c r="AA70" s="129">
        <f t="shared" ref="AA70:BE70" si="21">AA11/10^3</f>
        <v>349.81565525706003</v>
      </c>
      <c r="AB70" s="129">
        <f t="shared" si="21"/>
        <v>346.34147680884831</v>
      </c>
      <c r="AC70" s="129">
        <f t="shared" si="21"/>
        <v>341.23247345939745</v>
      </c>
      <c r="AD70" s="129">
        <f t="shared" si="21"/>
        <v>342.14253983464152</v>
      </c>
      <c r="AE70" s="129">
        <f t="shared" si="21"/>
        <v>350.93629236004671</v>
      </c>
      <c r="AF70" s="129">
        <f t="shared" si="21"/>
        <v>357.72588672178102</v>
      </c>
      <c r="AG70" s="129">
        <f t="shared" si="21"/>
        <v>361.0329143573673</v>
      </c>
      <c r="AH70" s="129">
        <f t="shared" si="21"/>
        <v>357.00785415917039</v>
      </c>
      <c r="AI70" s="129">
        <f t="shared" si="21"/>
        <v>332.29337412068463</v>
      </c>
      <c r="AJ70" s="129">
        <f t="shared" si="21"/>
        <v>336.87892794608803</v>
      </c>
      <c r="AK70" s="129">
        <f t="shared" si="21"/>
        <v>346.94199282152874</v>
      </c>
      <c r="AL70" s="129">
        <f t="shared" si="21"/>
        <v>341.05675489396447</v>
      </c>
      <c r="AM70" s="129">
        <f t="shared" si="21"/>
        <v>346.61763498799792</v>
      </c>
      <c r="AN70" s="129">
        <f t="shared" si="21"/>
        <v>344.61234303688644</v>
      </c>
      <c r="AO70" s="129">
        <f t="shared" si="21"/>
        <v>344.06708216866701</v>
      </c>
      <c r="AP70" s="129">
        <f t="shared" si="21"/>
        <v>334.55741426830554</v>
      </c>
      <c r="AQ70" s="129">
        <f t="shared" si="21"/>
        <v>332.0620001926801</v>
      </c>
      <c r="AR70" s="129">
        <f t="shared" si="21"/>
        <v>330.28222739235161</v>
      </c>
      <c r="AS70" s="129">
        <f t="shared" si="21"/>
        <v>301.24677535264999</v>
      </c>
      <c r="AT70" s="129">
        <f t="shared" si="21"/>
        <v>284.31278439107427</v>
      </c>
      <c r="AU70" s="129">
        <f t="shared" si="21"/>
        <v>301.07003660449595</v>
      </c>
      <c r="AV70" s="129">
        <f t="shared" si="21"/>
        <v>300.0780868210918</v>
      </c>
      <c r="AW70" s="129">
        <f t="shared" si="21"/>
        <v>299.83299483784452</v>
      </c>
      <c r="AX70" s="129">
        <f t="shared" si="21"/>
        <v>304.85074763993288</v>
      </c>
      <c r="AY70" s="129">
        <f t="shared" si="21"/>
        <v>297.26796959726181</v>
      </c>
      <c r="AZ70" s="129">
        <f t="shared" si="21"/>
        <v>288.07250302890327</v>
      </c>
      <c r="BA70" s="129">
        <f t="shared" si="21"/>
        <v>274.25522455904775</v>
      </c>
      <c r="BB70" s="129">
        <f t="shared" si="21"/>
        <v>269.95512588852796</v>
      </c>
      <c r="BC70" s="129">
        <f t="shared" si="21"/>
        <v>267.44935938007063</v>
      </c>
      <c r="BD70" s="129">
        <f t="shared" si="21"/>
        <v>259.98809958738082</v>
      </c>
      <c r="BE70" s="129">
        <f t="shared" si="21"/>
        <v>233.83387855906849</v>
      </c>
      <c r="BF70" s="130"/>
      <c r="BG70" s="130"/>
    </row>
    <row r="71" spans="1:59" s="24" customFormat="1" ht="15" customHeight="1">
      <c r="A71" s="154"/>
      <c r="B71" s="1"/>
      <c r="C71" s="1"/>
      <c r="D71" s="1"/>
      <c r="E71" s="1"/>
      <c r="F71" s="1"/>
      <c r="G71" s="1"/>
      <c r="H71" s="1"/>
      <c r="I71" s="1"/>
      <c r="J71" s="1"/>
      <c r="K71" s="1"/>
      <c r="L71" s="1"/>
      <c r="M71" s="1"/>
      <c r="N71" s="1"/>
      <c r="O71" s="1"/>
      <c r="P71" s="1"/>
      <c r="Q71" s="1"/>
      <c r="R71" s="1"/>
      <c r="S71" s="1"/>
      <c r="T71" s="1"/>
      <c r="U71" s="1"/>
      <c r="V71" s="691" t="s">
        <v>1164</v>
      </c>
      <c r="W71" s="154"/>
      <c r="X71" s="1"/>
      <c r="Y71" s="1"/>
      <c r="Z71" s="691" t="s">
        <v>579</v>
      </c>
      <c r="AA71" s="129">
        <f t="shared" ref="AA71:BE71" si="22">AA19/10^3</f>
        <v>202.14011534103068</v>
      </c>
      <c r="AB71" s="129">
        <f t="shared" si="22"/>
        <v>213.93408222977703</v>
      </c>
      <c r="AC71" s="129">
        <f t="shared" si="22"/>
        <v>220.52606623127252</v>
      </c>
      <c r="AD71" s="129">
        <f t="shared" si="22"/>
        <v>224.28624647361104</v>
      </c>
      <c r="AE71" s="129">
        <f t="shared" si="22"/>
        <v>233.49066505129787</v>
      </c>
      <c r="AF71" s="129">
        <f t="shared" si="22"/>
        <v>242.79701264033676</v>
      </c>
      <c r="AG71" s="129">
        <f t="shared" si="22"/>
        <v>249.56089382832178</v>
      </c>
      <c r="AH71" s="129">
        <f t="shared" si="22"/>
        <v>251.33787863106073</v>
      </c>
      <c r="AI71" s="129">
        <f t="shared" si="22"/>
        <v>249.46066525977173</v>
      </c>
      <c r="AJ71" s="129">
        <f t="shared" si="22"/>
        <v>253.55861703050178</v>
      </c>
      <c r="AK71" s="129">
        <f t="shared" si="22"/>
        <v>253.09058953046463</v>
      </c>
      <c r="AL71" s="129">
        <f t="shared" si="22"/>
        <v>257.23962102595169</v>
      </c>
      <c r="AM71" s="129">
        <f t="shared" si="22"/>
        <v>253.57325023016125</v>
      </c>
      <c r="AN71" s="129">
        <f t="shared" si="22"/>
        <v>249.53322677876054</v>
      </c>
      <c r="AO71" s="129">
        <f t="shared" si="22"/>
        <v>243.58204554075834</v>
      </c>
      <c r="AP71" s="129">
        <f t="shared" si="22"/>
        <v>238.06517075890162</v>
      </c>
      <c r="AQ71" s="129">
        <f t="shared" si="22"/>
        <v>235.33810885729676</v>
      </c>
      <c r="AR71" s="129">
        <f t="shared" si="22"/>
        <v>232.54102855571153</v>
      </c>
      <c r="AS71" s="129">
        <f t="shared" si="22"/>
        <v>224.86480483726814</v>
      </c>
      <c r="AT71" s="129">
        <f t="shared" si="22"/>
        <v>221.55879245290049</v>
      </c>
      <c r="AU71" s="129">
        <f t="shared" si="22"/>
        <v>221.96863067432619</v>
      </c>
      <c r="AV71" s="129">
        <f t="shared" si="22"/>
        <v>217.13795480887168</v>
      </c>
      <c r="AW71" s="129">
        <f t="shared" si="22"/>
        <v>218.00414655659714</v>
      </c>
      <c r="AX71" s="129">
        <f t="shared" si="22"/>
        <v>215.11476391054285</v>
      </c>
      <c r="AY71" s="129">
        <f t="shared" si="22"/>
        <v>210.14912993289843</v>
      </c>
      <c r="AZ71" s="129">
        <f t="shared" si="22"/>
        <v>208.87529650901877</v>
      </c>
      <c r="BA71" s="129">
        <f t="shared" si="22"/>
        <v>207.06585445355648</v>
      </c>
      <c r="BB71" s="129">
        <f t="shared" si="22"/>
        <v>205.2526489390246</v>
      </c>
      <c r="BC71" s="129">
        <f t="shared" si="22"/>
        <v>203.01625605100577</v>
      </c>
      <c r="BD71" s="129">
        <f t="shared" si="22"/>
        <v>198.5790872469691</v>
      </c>
      <c r="BE71" s="129">
        <f t="shared" si="22"/>
        <v>177.64273686384746</v>
      </c>
      <c r="BF71" s="130"/>
      <c r="BG71" s="130"/>
    </row>
    <row r="72" spans="1:59" s="24" customFormat="1" ht="15" customHeight="1">
      <c r="A72" s="154"/>
      <c r="B72" s="1"/>
      <c r="C72" s="1"/>
      <c r="D72" s="1"/>
      <c r="E72" s="1"/>
      <c r="F72" s="1"/>
      <c r="G72" s="1"/>
      <c r="H72" s="1"/>
      <c r="I72" s="1"/>
      <c r="J72" s="1"/>
      <c r="K72" s="1"/>
      <c r="L72" s="1"/>
      <c r="M72" s="1"/>
      <c r="N72" s="1"/>
      <c r="O72" s="1"/>
      <c r="P72" s="1"/>
      <c r="Q72" s="1"/>
      <c r="R72" s="1"/>
      <c r="S72" s="1"/>
      <c r="T72" s="1"/>
      <c r="U72" s="1"/>
      <c r="V72" s="691" t="s">
        <v>1165</v>
      </c>
      <c r="W72" s="154"/>
      <c r="X72" s="1"/>
      <c r="Y72" s="1"/>
      <c r="Z72" s="691" t="s">
        <v>580</v>
      </c>
      <c r="AA72" s="129">
        <f t="shared" ref="AA72:BE72" si="23">(AA24)/10^3</f>
        <v>158.17796757345548</v>
      </c>
      <c r="AB72" s="129">
        <f t="shared" si="23"/>
        <v>159.41197283755073</v>
      </c>
      <c r="AC72" s="129">
        <f t="shared" si="23"/>
        <v>161.84347058017667</v>
      </c>
      <c r="AD72" s="129">
        <f t="shared" si="23"/>
        <v>168.93057667384923</v>
      </c>
      <c r="AE72" s="129">
        <f t="shared" si="23"/>
        <v>167.46380795816248</v>
      </c>
      <c r="AF72" s="129">
        <f t="shared" si="23"/>
        <v>175.41071373727939</v>
      </c>
      <c r="AG72" s="129">
        <f t="shared" si="23"/>
        <v>174.3144458332188</v>
      </c>
      <c r="AH72" s="129">
        <f t="shared" si="23"/>
        <v>175.1974679069624</v>
      </c>
      <c r="AI72" s="129">
        <f t="shared" si="23"/>
        <v>180.5517990032217</v>
      </c>
      <c r="AJ72" s="129">
        <f t="shared" si="23"/>
        <v>186.34084669503227</v>
      </c>
      <c r="AK72" s="129">
        <f t="shared" si="23"/>
        <v>190.25792887243949</v>
      </c>
      <c r="AL72" s="129">
        <f t="shared" si="23"/>
        <v>188.9142297029083</v>
      </c>
      <c r="AM72" s="129">
        <f t="shared" si="23"/>
        <v>192.67754877009844</v>
      </c>
      <c r="AN72" s="129">
        <f t="shared" si="23"/>
        <v>188.80095379930506</v>
      </c>
      <c r="AO72" s="129">
        <f t="shared" si="23"/>
        <v>193.59405753557712</v>
      </c>
      <c r="AP72" s="129">
        <f t="shared" si="23"/>
        <v>196.02897020277078</v>
      </c>
      <c r="AQ72" s="129">
        <f t="shared" si="23"/>
        <v>187.63447703529397</v>
      </c>
      <c r="AR72" s="129">
        <f t="shared" si="23"/>
        <v>178.10549633720029</v>
      </c>
      <c r="AS72" s="129">
        <f t="shared" si="23"/>
        <v>166.59666709295121</v>
      </c>
      <c r="AT72" s="129">
        <f t="shared" si="23"/>
        <v>156.20337914484918</v>
      </c>
      <c r="AU72" s="129">
        <f t="shared" si="23"/>
        <v>156.9135397980647</v>
      </c>
      <c r="AV72" s="129">
        <f t="shared" si="23"/>
        <v>152.72613929753319</v>
      </c>
      <c r="AW72" s="129">
        <f t="shared" si="23"/>
        <v>145.80141080162616</v>
      </c>
      <c r="AX72" s="129">
        <f t="shared" si="23"/>
        <v>149.32029159882248</v>
      </c>
      <c r="AY72" s="129">
        <f t="shared" si="23"/>
        <v>141.93228537331211</v>
      </c>
      <c r="AZ72" s="129">
        <f t="shared" si="23"/>
        <v>139.2195552019453</v>
      </c>
      <c r="BA72" s="129">
        <f t="shared" si="23"/>
        <v>140.89544659539663</v>
      </c>
      <c r="BB72" s="129">
        <f t="shared" si="23"/>
        <v>145.04030947944588</v>
      </c>
      <c r="BC72" s="129">
        <f t="shared" si="23"/>
        <v>142.01679746547882</v>
      </c>
      <c r="BD72" s="129">
        <f t="shared" si="23"/>
        <v>140.58064704554135</v>
      </c>
      <c r="BE72" s="129">
        <f t="shared" si="23"/>
        <v>138.8039363015701</v>
      </c>
      <c r="BF72" s="130"/>
      <c r="BG72" s="130"/>
    </row>
    <row r="73" spans="1:59" s="24" customFormat="1" ht="15" customHeight="1">
      <c r="A73" s="154"/>
      <c r="B73" s="1"/>
      <c r="C73" s="1"/>
      <c r="D73" s="1"/>
      <c r="E73" s="1"/>
      <c r="F73" s="1"/>
      <c r="G73" s="1"/>
      <c r="H73" s="1"/>
      <c r="I73" s="1"/>
      <c r="J73" s="1"/>
      <c r="K73" s="1"/>
      <c r="L73" s="1"/>
      <c r="M73" s="1"/>
      <c r="N73" s="1"/>
      <c r="O73" s="1"/>
      <c r="P73" s="1"/>
      <c r="Q73" s="1"/>
      <c r="R73" s="1"/>
      <c r="S73" s="1"/>
      <c r="T73" s="1"/>
      <c r="U73" s="1"/>
      <c r="V73" s="691" t="s">
        <v>1166</v>
      </c>
      <c r="W73" s="154"/>
      <c r="X73" s="1"/>
      <c r="Y73" s="1"/>
      <c r="Z73" s="691" t="s">
        <v>581</v>
      </c>
      <c r="AA73" s="130">
        <f t="shared" ref="AA73:BE73" si="24">AA28/10^3</f>
        <v>0.19168159453050962</v>
      </c>
      <c r="AB73" s="130">
        <f t="shared" si="24"/>
        <v>0.21513433788423128</v>
      </c>
      <c r="AC73" s="130">
        <f t="shared" si="24"/>
        <v>0.20820877083634839</v>
      </c>
      <c r="AD73" s="130">
        <f t="shared" si="24"/>
        <v>0.21163197699169126</v>
      </c>
      <c r="AE73" s="130">
        <f t="shared" si="24"/>
        <v>0.23120719761034114</v>
      </c>
      <c r="AF73" s="130">
        <f t="shared" si="24"/>
        <v>0.52155648968173451</v>
      </c>
      <c r="AG73" s="130">
        <f t="shared" si="24"/>
        <v>0.57077987374816874</v>
      </c>
      <c r="AH73" s="130">
        <f t="shared" si="24"/>
        <v>0.58042905448796234</v>
      </c>
      <c r="AI73" s="130">
        <f t="shared" si="24"/>
        <v>0.49871027319486733</v>
      </c>
      <c r="AJ73" s="130">
        <f t="shared" si="24"/>
        <v>0.53940928983411784</v>
      </c>
      <c r="AK73" s="130">
        <f t="shared" si="24"/>
        <v>0.51163012655003948</v>
      </c>
      <c r="AL73" s="130">
        <f t="shared" si="24"/>
        <v>0.54823822958845814</v>
      </c>
      <c r="AM73" s="130">
        <f t="shared" si="24"/>
        <v>0.5246108195548973</v>
      </c>
      <c r="AN73" s="130">
        <f t="shared" si="24"/>
        <v>0.50577816069220838</v>
      </c>
      <c r="AO73" s="130">
        <f t="shared" si="24"/>
        <v>0.47713503587583012</v>
      </c>
      <c r="AP73" s="130">
        <f t="shared" si="24"/>
        <v>0.50780665043277617</v>
      </c>
      <c r="AQ73" s="130">
        <f t="shared" si="24"/>
        <v>0.55314674897921123</v>
      </c>
      <c r="AR73" s="130">
        <f t="shared" si="24"/>
        <v>0.61567152291992289</v>
      </c>
      <c r="AS73" s="130">
        <f t="shared" si="24"/>
        <v>0.56519660855590115</v>
      </c>
      <c r="AT73" s="130">
        <f t="shared" si="24"/>
        <v>0.50087255488521865</v>
      </c>
      <c r="AU73" s="130">
        <f t="shared" si="24"/>
        <v>0.47457471241056881</v>
      </c>
      <c r="AV73" s="130">
        <f t="shared" si="24"/>
        <v>0.47750018785744863</v>
      </c>
      <c r="AW73" s="130">
        <f t="shared" si="24"/>
        <v>0.49029090498086875</v>
      </c>
      <c r="AX73" s="130">
        <f t="shared" si="24"/>
        <v>0.43866363575197914</v>
      </c>
      <c r="AY73" s="130">
        <f t="shared" si="24"/>
        <v>0.44910166606133178</v>
      </c>
      <c r="AZ73" s="130">
        <f t="shared" si="24"/>
        <v>0.42473179251388365</v>
      </c>
      <c r="BA73" s="130">
        <f t="shared" si="24"/>
        <v>0.45712899637383503</v>
      </c>
      <c r="BB73" s="130">
        <f t="shared" si="24"/>
        <v>0.43610299133500829</v>
      </c>
      <c r="BC73" s="249">
        <f t="shared" si="24"/>
        <v>0.42341444220641244</v>
      </c>
      <c r="BD73" s="249">
        <f>BD28/10^3</f>
        <v>0.36897964804439326</v>
      </c>
      <c r="BE73" s="249">
        <f t="shared" si="24"/>
        <v>0.34452860880093489</v>
      </c>
      <c r="BF73" s="130"/>
      <c r="BG73" s="130"/>
    </row>
    <row r="74" spans="1:59" s="24" customFormat="1" ht="15" customHeight="1">
      <c r="A74" s="154"/>
      <c r="B74" s="1"/>
      <c r="C74" s="1"/>
      <c r="D74" s="1"/>
      <c r="E74" s="1"/>
      <c r="F74" s="1"/>
      <c r="G74" s="1"/>
      <c r="H74" s="1"/>
      <c r="I74" s="1"/>
      <c r="J74" s="1"/>
      <c r="K74" s="1"/>
      <c r="L74" s="1"/>
      <c r="M74" s="1"/>
      <c r="N74" s="1"/>
      <c r="O74" s="1"/>
      <c r="P74" s="1"/>
      <c r="Q74" s="1"/>
      <c r="R74" s="1"/>
      <c r="S74" s="1"/>
      <c r="T74" s="1"/>
      <c r="U74" s="1"/>
      <c r="V74" s="691" t="s">
        <v>1167</v>
      </c>
      <c r="W74" s="154"/>
      <c r="X74" s="1"/>
      <c r="Y74" s="1"/>
      <c r="Z74" s="691" t="s">
        <v>774</v>
      </c>
      <c r="AA74" s="249">
        <f t="shared" ref="AA74:BE74" si="25">AA29/10^3</f>
        <v>65.64502052343498</v>
      </c>
      <c r="AB74" s="249">
        <f t="shared" si="25"/>
        <v>66.882681557986032</v>
      </c>
      <c r="AC74" s="249">
        <f t="shared" si="25"/>
        <v>66.795002273478318</v>
      </c>
      <c r="AD74" s="249">
        <f t="shared" si="25"/>
        <v>65.487730552855695</v>
      </c>
      <c r="AE74" s="249">
        <f t="shared" si="25"/>
        <v>67.171368887803879</v>
      </c>
      <c r="AF74" s="249">
        <f t="shared" si="25"/>
        <v>67.514062202758851</v>
      </c>
      <c r="AG74" s="249">
        <f t="shared" si="25"/>
        <v>68.105413837848829</v>
      </c>
      <c r="AH74" s="249">
        <f t="shared" si="25"/>
        <v>65.518912983466379</v>
      </c>
      <c r="AI74" s="249">
        <f t="shared" si="25"/>
        <v>59.447124673832398</v>
      </c>
      <c r="AJ74" s="249">
        <f t="shared" si="25"/>
        <v>59.782099414586511</v>
      </c>
      <c r="AK74" s="249">
        <f t="shared" si="25"/>
        <v>60.316184635125595</v>
      </c>
      <c r="AL74" s="249">
        <f t="shared" si="25"/>
        <v>59.000326945340845</v>
      </c>
      <c r="AM74" s="249">
        <f t="shared" si="25"/>
        <v>56.399259824235813</v>
      </c>
      <c r="AN74" s="249">
        <f t="shared" si="25"/>
        <v>55.579159957675863</v>
      </c>
      <c r="AO74" s="249">
        <f t="shared" si="25"/>
        <v>55.566558195161377</v>
      </c>
      <c r="AP74" s="249">
        <f t="shared" si="25"/>
        <v>56.650290243206776</v>
      </c>
      <c r="AQ74" s="249">
        <f t="shared" si="25"/>
        <v>57.006135537938441</v>
      </c>
      <c r="AR74" s="249">
        <f t="shared" si="25"/>
        <v>56.217386985066696</v>
      </c>
      <c r="AS74" s="249">
        <f t="shared" si="25"/>
        <v>51.839417646776361</v>
      </c>
      <c r="AT74" s="249">
        <f t="shared" si="25"/>
        <v>46.267980623906197</v>
      </c>
      <c r="AU74" s="249">
        <f t="shared" si="25"/>
        <v>47.348305525719312</v>
      </c>
      <c r="AV74" s="249">
        <f t="shared" si="25"/>
        <v>47.157153276635825</v>
      </c>
      <c r="AW74" s="249">
        <f t="shared" si="25"/>
        <v>47.207768442428105</v>
      </c>
      <c r="AX74" s="249">
        <f t="shared" si="25"/>
        <v>48.989365956979313</v>
      </c>
      <c r="AY74" s="249">
        <f t="shared" si="25"/>
        <v>48.374960454040732</v>
      </c>
      <c r="AZ74" s="249">
        <f t="shared" si="25"/>
        <v>46.973816634314865</v>
      </c>
      <c r="BA74" s="249">
        <f t="shared" si="25"/>
        <v>46.552011347830735</v>
      </c>
      <c r="BB74" s="249">
        <f t="shared" si="25"/>
        <v>47.17502939296655</v>
      </c>
      <c r="BC74" s="129">
        <f t="shared" si="25"/>
        <v>46.461398425893044</v>
      </c>
      <c r="BD74" s="129">
        <f>BD29/10^3</f>
        <v>45.121466032867382</v>
      </c>
      <c r="BE74" s="129">
        <f t="shared" si="25"/>
        <v>42.748428166441641</v>
      </c>
      <c r="BF74" s="130"/>
      <c r="BG74" s="130"/>
    </row>
    <row r="75" spans="1:59" s="24" customFormat="1" ht="15" customHeight="1">
      <c r="A75" s="154"/>
      <c r="B75" s="1"/>
      <c r="C75" s="1"/>
      <c r="D75" s="1"/>
      <c r="E75" s="1"/>
      <c r="F75" s="1"/>
      <c r="G75" s="1"/>
      <c r="H75" s="1"/>
      <c r="I75" s="1"/>
      <c r="J75" s="1"/>
      <c r="K75" s="1"/>
      <c r="L75" s="1"/>
      <c r="M75" s="1"/>
      <c r="N75" s="1"/>
      <c r="O75" s="1"/>
      <c r="P75" s="1"/>
      <c r="Q75" s="1"/>
      <c r="R75" s="1"/>
      <c r="S75" s="1"/>
      <c r="T75" s="1"/>
      <c r="U75" s="1"/>
      <c r="V75" s="691" t="s">
        <v>1168</v>
      </c>
      <c r="W75" s="154"/>
      <c r="X75" s="1"/>
      <c r="Y75" s="1"/>
      <c r="Z75" s="691" t="s">
        <v>452</v>
      </c>
      <c r="AA75" s="130">
        <f t="shared" ref="AA75:BE75" si="26">AA41/10^3</f>
        <v>0.60888303237142849</v>
      </c>
      <c r="AB75" s="130">
        <f t="shared" si="26"/>
        <v>0.54787568817142862</v>
      </c>
      <c r="AC75" s="130">
        <f t="shared" si="26"/>
        <v>0.49300697348571432</v>
      </c>
      <c r="AD75" s="130">
        <f t="shared" si="26"/>
        <v>0.52352121873333324</v>
      </c>
      <c r="AE75" s="130">
        <f t="shared" si="26"/>
        <v>0.34254281495238104</v>
      </c>
      <c r="AF75" s="130">
        <f t="shared" si="26"/>
        <v>0.35912538566666674</v>
      </c>
      <c r="AG75" s="130">
        <f t="shared" si="26"/>
        <v>0.34961850544761908</v>
      </c>
      <c r="AH75" s="130">
        <f t="shared" si="26"/>
        <v>0.37150371699047618</v>
      </c>
      <c r="AI75" s="130">
        <f t="shared" si="26"/>
        <v>0.3769319348666666</v>
      </c>
      <c r="AJ75" s="130">
        <f t="shared" si="26"/>
        <v>0.37029462349523817</v>
      </c>
      <c r="AK75" s="130">
        <f t="shared" si="26"/>
        <v>0.44253070567619041</v>
      </c>
      <c r="AL75" s="130">
        <f t="shared" si="26"/>
        <v>0.36768445549523809</v>
      </c>
      <c r="AM75" s="130">
        <f t="shared" si="26"/>
        <v>0.40814204954285715</v>
      </c>
      <c r="AN75" s="130">
        <f t="shared" si="26"/>
        <v>0.4301888422857143</v>
      </c>
      <c r="AO75" s="130">
        <f t="shared" si="26"/>
        <v>0.40222257040952375</v>
      </c>
      <c r="AP75" s="130">
        <f t="shared" si="26"/>
        <v>0.41055994037142862</v>
      </c>
      <c r="AQ75" s="130">
        <f t="shared" si="26"/>
        <v>0.38348258980952382</v>
      </c>
      <c r="AR75" s="130">
        <f t="shared" si="26"/>
        <v>0.50007924591428565</v>
      </c>
      <c r="AS75" s="130">
        <f t="shared" si="26"/>
        <v>0.43997515058095232</v>
      </c>
      <c r="AT75" s="130">
        <f t="shared" si="26"/>
        <v>0.39010057879047622</v>
      </c>
      <c r="AU75" s="130">
        <f t="shared" si="26"/>
        <v>0.40294034859047623</v>
      </c>
      <c r="AV75" s="130">
        <f t="shared" si="26"/>
        <v>0.41465140985714288</v>
      </c>
      <c r="AW75" s="130">
        <f t="shared" si="26"/>
        <v>0.5201610133238096</v>
      </c>
      <c r="AX75" s="130">
        <f t="shared" si="26"/>
        <v>0.57776994178095231</v>
      </c>
      <c r="AY75" s="130">
        <f t="shared" si="26"/>
        <v>0.55149743345714286</v>
      </c>
      <c r="AZ75" s="130">
        <f t="shared" si="26"/>
        <v>0.4594005851809525</v>
      </c>
      <c r="BA75" s="130">
        <f t="shared" si="26"/>
        <v>0.44581992504761897</v>
      </c>
      <c r="BB75" s="130">
        <f t="shared" si="26"/>
        <v>0.48634756018095238</v>
      </c>
      <c r="BC75" s="249">
        <f t="shared" si="26"/>
        <v>0.43476287684761905</v>
      </c>
      <c r="BD75" s="249">
        <f>BD41/10^3</f>
        <v>0.43508241731428571</v>
      </c>
      <c r="BE75" s="249">
        <f t="shared" si="26"/>
        <v>0.42536337098095234</v>
      </c>
      <c r="BF75" s="248"/>
      <c r="BG75" s="248"/>
    </row>
    <row r="76" spans="1:59" s="24" customFormat="1" ht="15" customHeight="1" thickBot="1">
      <c r="A76" s="154"/>
      <c r="B76" s="1"/>
      <c r="C76" s="1"/>
      <c r="D76" s="1"/>
      <c r="E76" s="1"/>
      <c r="F76" s="1"/>
      <c r="G76" s="1"/>
      <c r="H76" s="1"/>
      <c r="I76" s="1"/>
      <c r="J76" s="1"/>
      <c r="K76" s="1"/>
      <c r="L76" s="1"/>
      <c r="M76" s="1"/>
      <c r="N76" s="1"/>
      <c r="O76" s="1"/>
      <c r="P76" s="1"/>
      <c r="Q76" s="1"/>
      <c r="R76" s="1"/>
      <c r="S76" s="1"/>
      <c r="T76" s="1"/>
      <c r="U76" s="1"/>
      <c r="V76" s="692" t="s">
        <v>1169</v>
      </c>
      <c r="W76" s="154"/>
      <c r="X76" s="1"/>
      <c r="Y76" s="1"/>
      <c r="Z76" s="692" t="s">
        <v>453</v>
      </c>
      <c r="AA76" s="1251">
        <f t="shared" ref="AA76:AZ76" si="27">AA52/10^3</f>
        <v>13.020383380010964</v>
      </c>
      <c r="AB76" s="1251">
        <f t="shared" si="27"/>
        <v>13.016571193639569</v>
      </c>
      <c r="AC76" s="1251">
        <f t="shared" si="27"/>
        <v>14.073359108518009</v>
      </c>
      <c r="AD76" s="1251">
        <f t="shared" si="27"/>
        <v>13.859437958776985</v>
      </c>
      <c r="AE76" s="1251">
        <f t="shared" si="27"/>
        <v>16.412697081668295</v>
      </c>
      <c r="AF76" s="1251">
        <f t="shared" si="27"/>
        <v>16.67637046195857</v>
      </c>
      <c r="AG76" s="1251">
        <f t="shared" si="27"/>
        <v>17.04413542780409</v>
      </c>
      <c r="AH76" s="1251">
        <f t="shared" si="27"/>
        <v>17.673778007091499</v>
      </c>
      <c r="AI76" s="1251">
        <f t="shared" si="27"/>
        <v>17.647995053540665</v>
      </c>
      <c r="AJ76" s="1251">
        <f t="shared" si="27"/>
        <v>17.421911008369996</v>
      </c>
      <c r="AK76" s="1251">
        <f t="shared" si="27"/>
        <v>17.539739861018845</v>
      </c>
      <c r="AL76" s="1251">
        <f t="shared" si="27"/>
        <v>16.299917169182066</v>
      </c>
      <c r="AM76" s="1251">
        <f t="shared" si="27"/>
        <v>15.722624071627241</v>
      </c>
      <c r="AN76" s="1251">
        <f t="shared" si="27"/>
        <v>15.680574880006757</v>
      </c>
      <c r="AO76" s="1251">
        <f t="shared" si="27"/>
        <v>15.15915978148152</v>
      </c>
      <c r="AP76" s="1251">
        <f t="shared" si="27"/>
        <v>14.715013092854953</v>
      </c>
      <c r="AQ76" s="1251">
        <f t="shared" si="27"/>
        <v>13.950055277309593</v>
      </c>
      <c r="AR76" s="1251">
        <f t="shared" si="27"/>
        <v>14.162866630522277</v>
      </c>
      <c r="AS76" s="1251">
        <f t="shared" si="27"/>
        <v>15.201769593017287</v>
      </c>
      <c r="AT76" s="1251">
        <f t="shared" si="27"/>
        <v>12.715518775114596</v>
      </c>
      <c r="AU76" s="1251">
        <f t="shared" si="27"/>
        <v>13.034006604237804</v>
      </c>
      <c r="AV76" s="1251">
        <f t="shared" si="27"/>
        <v>12.25344044827095</v>
      </c>
      <c r="AW76" s="1251">
        <f t="shared" si="27"/>
        <v>12.844866295239814</v>
      </c>
      <c r="AX76" s="1251">
        <f t="shared" si="27"/>
        <v>12.802742542104141</v>
      </c>
      <c r="AY76" s="1251">
        <f t="shared" si="27"/>
        <v>12.336482771998838</v>
      </c>
      <c r="AZ76" s="1251">
        <f t="shared" si="27"/>
        <v>12.2889253254707</v>
      </c>
      <c r="BA76" s="1251">
        <f>BA52/10^3</f>
        <v>11.711753539375021</v>
      </c>
      <c r="BB76" s="1251">
        <f>BB52/10^3</f>
        <v>11.461608849072862</v>
      </c>
      <c r="BC76" s="131">
        <f>BC52/10^3</f>
        <v>12.299485466144738</v>
      </c>
      <c r="BD76" s="131">
        <f>BD52/10^3</f>
        <v>11.940027657242904</v>
      </c>
      <c r="BE76" s="131">
        <f>BE52/10^3</f>
        <v>12.091121394132967</v>
      </c>
      <c r="BF76" s="132"/>
      <c r="BG76" s="132"/>
    </row>
    <row r="77" spans="1:59" s="24" customFormat="1" ht="15" customHeight="1" thickTop="1">
      <c r="A77" s="154"/>
      <c r="B77" s="1"/>
      <c r="C77" s="1"/>
      <c r="D77" s="1"/>
      <c r="E77" s="1"/>
      <c r="F77" s="1"/>
      <c r="G77" s="1"/>
      <c r="H77" s="1"/>
      <c r="I77" s="1"/>
      <c r="J77" s="1"/>
      <c r="K77" s="1"/>
      <c r="L77" s="1"/>
      <c r="M77" s="1"/>
      <c r="N77" s="1"/>
      <c r="O77" s="1"/>
      <c r="P77" s="1"/>
      <c r="Q77" s="1"/>
      <c r="R77" s="1"/>
      <c r="S77" s="1"/>
      <c r="T77" s="1"/>
      <c r="U77" s="1"/>
      <c r="V77" s="658" t="s">
        <v>263</v>
      </c>
      <c r="W77" s="154"/>
      <c r="X77" s="1"/>
      <c r="Y77" s="1"/>
      <c r="Z77" s="658" t="s">
        <v>5</v>
      </c>
      <c r="AA77" s="133">
        <f>SUM(AA69:AA76)</f>
        <v>1158.1294394479887</v>
      </c>
      <c r="AB77" s="133">
        <f t="shared" ref="AB77:AX77" si="28">SUM(AB69:AB76)</f>
        <v>1169.7777158011988</v>
      </c>
      <c r="AC77" s="133">
        <f t="shared" si="28"/>
        <v>1179.5043158220228</v>
      </c>
      <c r="AD77" s="133">
        <f t="shared" si="28"/>
        <v>1172.487307843629</v>
      </c>
      <c r="AE77" s="133">
        <f t="shared" si="28"/>
        <v>1227.5135317017018</v>
      </c>
      <c r="AF77" s="133">
        <f t="shared" si="28"/>
        <v>1239.9093995793744</v>
      </c>
      <c r="AG77" s="133">
        <f t="shared" si="28"/>
        <v>1252.4470451850029</v>
      </c>
      <c r="AH77" s="133">
        <f t="shared" si="28"/>
        <v>1245.1393595370946</v>
      </c>
      <c r="AI77" s="133">
        <f t="shared" si="28"/>
        <v>1205.2499229413709</v>
      </c>
      <c r="AJ77" s="133">
        <f t="shared" si="28"/>
        <v>1241.8356037226411</v>
      </c>
      <c r="AK77" s="133">
        <f t="shared" si="28"/>
        <v>1264.5946564831024</v>
      </c>
      <c r="AL77" s="133">
        <f t="shared" si="28"/>
        <v>1249.9885393547861</v>
      </c>
      <c r="AM77" s="133">
        <f t="shared" si="28"/>
        <v>1279.3622999956999</v>
      </c>
      <c r="AN77" s="133">
        <f t="shared" si="28"/>
        <v>1287.6918339246092</v>
      </c>
      <c r="AO77" s="133">
        <f t="shared" si="28"/>
        <v>1283.076662395576</v>
      </c>
      <c r="AP77" s="133">
        <f t="shared" si="28"/>
        <v>1290.5995078465553</v>
      </c>
      <c r="AQ77" s="133">
        <f t="shared" si="28"/>
        <v>1267.6239577393637</v>
      </c>
      <c r="AR77" s="133">
        <f t="shared" si="28"/>
        <v>1303.3620298684912</v>
      </c>
      <c r="AS77" s="133">
        <f t="shared" si="28"/>
        <v>1232.4806948799587</v>
      </c>
      <c r="AT77" s="133">
        <f t="shared" si="28"/>
        <v>1163.3751340292506</v>
      </c>
      <c r="AU77" s="133">
        <f t="shared" si="28"/>
        <v>1215.0581031214754</v>
      </c>
      <c r="AV77" s="133">
        <f t="shared" si="28"/>
        <v>1265.034863302878</v>
      </c>
      <c r="AW77" s="133">
        <f t="shared" si="28"/>
        <v>1306.1825131551786</v>
      </c>
      <c r="AX77" s="133">
        <f t="shared" si="28"/>
        <v>1315.5687003062008</v>
      </c>
      <c r="AY77" s="133">
        <f t="shared" ref="AY77:BE77" si="29">SUM(AY69:AY76)</f>
        <v>1264.4132513513798</v>
      </c>
      <c r="AZ77" s="133">
        <f t="shared" si="29"/>
        <v>1223.6051606213539</v>
      </c>
      <c r="BA77" s="133">
        <f t="shared" si="29"/>
        <v>1203.88820638063</v>
      </c>
      <c r="BB77" s="133">
        <f t="shared" si="29"/>
        <v>1188.3589485857262</v>
      </c>
      <c r="BC77" s="133">
        <f t="shared" si="29"/>
        <v>1143.4119084634995</v>
      </c>
      <c r="BD77" s="133">
        <f t="shared" si="29"/>
        <v>1106.0154859912559</v>
      </c>
      <c r="BE77" s="133">
        <f t="shared" si="29"/>
        <v>1042.224015613064</v>
      </c>
      <c r="BF77" s="134"/>
      <c r="BG77" s="134"/>
    </row>
    <row r="78" spans="1:59">
      <c r="AA78" s="33"/>
    </row>
    <row r="79" spans="1:59">
      <c r="V79" s="1" t="s">
        <v>264</v>
      </c>
      <c r="Z79" s="1" t="s">
        <v>609</v>
      </c>
    </row>
    <row r="80" spans="1:59">
      <c r="V80" s="558" t="s">
        <v>262</v>
      </c>
      <c r="Z80" s="558" t="s">
        <v>576</v>
      </c>
      <c r="AA80" s="10">
        <v>1990</v>
      </c>
      <c r="AB80" s="10">
        <f t="shared" ref="AB80:BE80" si="30">AA80+1</f>
        <v>1991</v>
      </c>
      <c r="AC80" s="10">
        <f t="shared" si="30"/>
        <v>1992</v>
      </c>
      <c r="AD80" s="10">
        <f t="shared" si="30"/>
        <v>1993</v>
      </c>
      <c r="AE80" s="10">
        <f t="shared" si="30"/>
        <v>1994</v>
      </c>
      <c r="AF80" s="10">
        <f t="shared" si="30"/>
        <v>1995</v>
      </c>
      <c r="AG80" s="10">
        <f t="shared" si="30"/>
        <v>1996</v>
      </c>
      <c r="AH80" s="10">
        <f t="shared" si="30"/>
        <v>1997</v>
      </c>
      <c r="AI80" s="10">
        <f t="shared" si="30"/>
        <v>1998</v>
      </c>
      <c r="AJ80" s="10">
        <f t="shared" si="30"/>
        <v>1999</v>
      </c>
      <c r="AK80" s="10">
        <f t="shared" si="30"/>
        <v>2000</v>
      </c>
      <c r="AL80" s="10">
        <f t="shared" si="30"/>
        <v>2001</v>
      </c>
      <c r="AM80" s="10">
        <f t="shared" si="30"/>
        <v>2002</v>
      </c>
      <c r="AN80" s="10">
        <f t="shared" si="30"/>
        <v>2003</v>
      </c>
      <c r="AO80" s="10">
        <f t="shared" si="30"/>
        <v>2004</v>
      </c>
      <c r="AP80" s="10">
        <f t="shared" si="30"/>
        <v>2005</v>
      </c>
      <c r="AQ80" s="10">
        <f t="shared" si="30"/>
        <v>2006</v>
      </c>
      <c r="AR80" s="10">
        <f t="shared" si="30"/>
        <v>2007</v>
      </c>
      <c r="AS80" s="10">
        <f t="shared" si="30"/>
        <v>2008</v>
      </c>
      <c r="AT80" s="10">
        <f t="shared" si="30"/>
        <v>2009</v>
      </c>
      <c r="AU80" s="10">
        <f t="shared" si="30"/>
        <v>2010</v>
      </c>
      <c r="AV80" s="10">
        <f t="shared" si="30"/>
        <v>2011</v>
      </c>
      <c r="AW80" s="10">
        <f t="shared" si="30"/>
        <v>2012</v>
      </c>
      <c r="AX80" s="10">
        <f t="shared" si="30"/>
        <v>2013</v>
      </c>
      <c r="AY80" s="10">
        <f t="shared" si="30"/>
        <v>2014</v>
      </c>
      <c r="AZ80" s="10">
        <f t="shared" si="30"/>
        <v>2015</v>
      </c>
      <c r="BA80" s="10">
        <f t="shared" si="30"/>
        <v>2016</v>
      </c>
      <c r="BB80" s="10">
        <f t="shared" si="30"/>
        <v>2017</v>
      </c>
      <c r="BC80" s="10">
        <f t="shared" si="30"/>
        <v>2018</v>
      </c>
      <c r="BD80" s="10">
        <f t="shared" si="30"/>
        <v>2019</v>
      </c>
      <c r="BE80" s="10">
        <f t="shared" si="30"/>
        <v>2020</v>
      </c>
      <c r="BF80" s="10" t="s">
        <v>21</v>
      </c>
      <c r="BG80" s="85" t="s">
        <v>2</v>
      </c>
    </row>
    <row r="81" spans="1:59" s="24" customFormat="1" ht="15" customHeight="1">
      <c r="A81" s="154"/>
      <c r="B81" s="1"/>
      <c r="C81" s="1"/>
      <c r="D81" s="1"/>
      <c r="E81" s="1"/>
      <c r="F81" s="1"/>
      <c r="G81" s="1"/>
      <c r="H81" s="1"/>
      <c r="I81" s="1"/>
      <c r="J81" s="1"/>
      <c r="K81" s="1"/>
      <c r="L81" s="1"/>
      <c r="M81" s="1"/>
      <c r="N81" s="1"/>
      <c r="O81" s="1"/>
      <c r="P81" s="1"/>
      <c r="Q81" s="1"/>
      <c r="R81" s="1"/>
      <c r="S81" s="1"/>
      <c r="T81" s="1"/>
      <c r="U81" s="1"/>
      <c r="V81" s="691" t="s">
        <v>1163</v>
      </c>
      <c r="W81" s="154"/>
      <c r="X81" s="1"/>
      <c r="Y81" s="1"/>
      <c r="Z81" s="691" t="s">
        <v>577</v>
      </c>
      <c r="AA81" s="1370"/>
      <c r="AB81" s="1384">
        <f t="shared" ref="AB81:AS82" si="31">AB69/$AA69-1</f>
        <v>2.4372209931458055E-3</v>
      </c>
      <c r="AC81" s="1384">
        <f t="shared" si="31"/>
        <v>1.5746343274726682E-2</v>
      </c>
      <c r="AD81" s="1384">
        <f t="shared" si="31"/>
        <v>-3.1161962174262703E-2</v>
      </c>
      <c r="AE81" s="1384">
        <f t="shared" si="31"/>
        <v>6.2234375048015655E-2</v>
      </c>
      <c r="AF81" s="1384">
        <f t="shared" si="31"/>
        <v>2.8152244641180602E-2</v>
      </c>
      <c r="AG81" s="1384">
        <f t="shared" si="31"/>
        <v>3.5110086447397659E-2</v>
      </c>
      <c r="AH81" s="1384">
        <f t="shared" si="31"/>
        <v>2.420917917609966E-2</v>
      </c>
      <c r="AI81" s="1384">
        <f t="shared" si="31"/>
        <v>-9.6502664719493314E-3</v>
      </c>
      <c r="AJ81" s="1384">
        <f t="shared" si="31"/>
        <v>4.9965479939511948E-2</v>
      </c>
      <c r="AK81" s="1384">
        <f t="shared" si="31"/>
        <v>7.3167304530030064E-2</v>
      </c>
      <c r="AL81" s="1384">
        <f t="shared" si="31"/>
        <v>4.8929659085835464E-2</v>
      </c>
      <c r="AM81" s="1384">
        <f t="shared" si="31"/>
        <v>0.12186125705989737</v>
      </c>
      <c r="AN81" s="1384">
        <f t="shared" si="31"/>
        <v>0.17371698952445125</v>
      </c>
      <c r="AO81" s="1384">
        <f t="shared" si="31"/>
        <v>0.1674184287976006</v>
      </c>
      <c r="AP81" s="1384">
        <f t="shared" si="31"/>
        <v>0.22015740585988519</v>
      </c>
      <c r="AQ81" s="1384">
        <f t="shared" si="31"/>
        <v>0.19582359940461624</v>
      </c>
      <c r="AR81" s="1384">
        <f t="shared" si="31"/>
        <v>0.33215105750244844</v>
      </c>
      <c r="AS81" s="1384">
        <f t="shared" si="31"/>
        <v>0.2800217911404268</v>
      </c>
      <c r="AT81" s="1384">
        <f t="shared" ref="AT81:AX86" si="32">AT69/$AA69-1</f>
        <v>0.19780214806130392</v>
      </c>
      <c r="AU81" s="1384">
        <f t="shared" si="32"/>
        <v>0.28577432632849598</v>
      </c>
      <c r="AV81" s="1384">
        <f t="shared" si="32"/>
        <v>0.45114461475816214</v>
      </c>
      <c r="AW81" s="1384">
        <f t="shared" si="32"/>
        <v>0.57783978505680156</v>
      </c>
      <c r="AX81" s="1384">
        <f t="shared" si="32"/>
        <v>0.58324906577424485</v>
      </c>
      <c r="AY81" s="1384">
        <f t="shared" ref="AY81:BB89" si="33">AY69/$AA69-1</f>
        <v>0.50151202183621768</v>
      </c>
      <c r="AZ81" s="1384">
        <f t="shared" si="33"/>
        <v>0.43079617379825619</v>
      </c>
      <c r="BA81" s="1384">
        <f t="shared" si="33"/>
        <v>0.41780952942538208</v>
      </c>
      <c r="BB81" s="1384">
        <f t="shared" si="33"/>
        <v>0.37994774992971547</v>
      </c>
      <c r="BC81" s="1384">
        <f t="shared" ref="BC81:BE89" si="34">BC69/$AA69-1</f>
        <v>0.2788939194780542</v>
      </c>
      <c r="BD81" s="1384">
        <f t="shared" si="34"/>
        <v>0.21836057299953104</v>
      </c>
      <c r="BE81" s="135">
        <f t="shared" si="34"/>
        <v>0.18398594082730968</v>
      </c>
      <c r="BF81" s="130"/>
      <c r="BG81" s="130"/>
    </row>
    <row r="82" spans="1:59" s="24" customFormat="1" ht="15" customHeight="1">
      <c r="A82" s="154"/>
      <c r="B82" s="1"/>
      <c r="C82" s="1"/>
      <c r="D82" s="1"/>
      <c r="E82" s="1"/>
      <c r="F82" s="1"/>
      <c r="G82" s="1"/>
      <c r="H82" s="1"/>
      <c r="I82" s="1"/>
      <c r="J82" s="1"/>
      <c r="K82" s="1"/>
      <c r="L82" s="1"/>
      <c r="M82" s="1"/>
      <c r="N82" s="1"/>
      <c r="O82" s="1"/>
      <c r="P82" s="1"/>
      <c r="Q82" s="1"/>
      <c r="R82" s="1"/>
      <c r="S82" s="1"/>
      <c r="T82" s="1"/>
      <c r="U82" s="1"/>
      <c r="V82" s="691" t="s">
        <v>967</v>
      </c>
      <c r="W82" s="154"/>
      <c r="X82" s="1"/>
      <c r="Y82" s="1"/>
      <c r="Z82" s="691" t="s">
        <v>578</v>
      </c>
      <c r="AA82" s="1370"/>
      <c r="AB82" s="1384">
        <f t="shared" si="31"/>
        <v>-9.9314550278166713E-3</v>
      </c>
      <c r="AC82" s="1384">
        <f t="shared" ref="AC82:AS82" si="35">AC70/$AA70-1</f>
        <v>-2.4536299815842377E-2</v>
      </c>
      <c r="AD82" s="1384">
        <f t="shared" si="35"/>
        <v>-2.1934739932608083E-2</v>
      </c>
      <c r="AE82" s="1384">
        <f t="shared" si="35"/>
        <v>3.2035075793368506E-3</v>
      </c>
      <c r="AF82" s="1384">
        <f t="shared" si="35"/>
        <v>2.2612571352497612E-2</v>
      </c>
      <c r="AG82" s="1384">
        <f t="shared" si="35"/>
        <v>3.2066200959657731E-2</v>
      </c>
      <c r="AH82" s="1384">
        <f t="shared" si="35"/>
        <v>2.0559968640697868E-2</v>
      </c>
      <c r="AI82" s="1384">
        <f t="shared" si="35"/>
        <v>-5.0090042778386357E-2</v>
      </c>
      <c r="AJ82" s="1384">
        <f t="shared" si="35"/>
        <v>-3.6981556189832343E-2</v>
      </c>
      <c r="AK82" s="1384">
        <f t="shared" si="35"/>
        <v>-8.2147908258125568E-3</v>
      </c>
      <c r="AL82" s="1384">
        <f t="shared" si="35"/>
        <v>-2.503861743025515E-2</v>
      </c>
      <c r="AM82" s="1384">
        <f t="shared" si="35"/>
        <v>-9.1420158617888658E-3</v>
      </c>
      <c r="AN82" s="1384">
        <f t="shared" si="35"/>
        <v>-1.4874440700345382E-2</v>
      </c>
      <c r="AO82" s="1384">
        <f t="shared" si="35"/>
        <v>-1.6433149866230901E-2</v>
      </c>
      <c r="AP82" s="1384">
        <f t="shared" si="35"/>
        <v>-4.3617947794652223E-2</v>
      </c>
      <c r="AQ82" s="1384">
        <f t="shared" si="35"/>
        <v>-5.0751459511821362E-2</v>
      </c>
      <c r="AR82" s="1384">
        <f t="shared" si="35"/>
        <v>-5.5839204367095552E-2</v>
      </c>
      <c r="AS82" s="1384">
        <f t="shared" si="35"/>
        <v>-0.13884135593851421</v>
      </c>
      <c r="AT82" s="1384">
        <f t="shared" si="32"/>
        <v>-0.18724968388807917</v>
      </c>
      <c r="AU82" s="1384">
        <f t="shared" si="32"/>
        <v>-0.13934658989673754</v>
      </c>
      <c r="AV82" s="1384">
        <f t="shared" si="32"/>
        <v>-0.1421822256623102</v>
      </c>
      <c r="AW82" s="1384">
        <f t="shared" si="32"/>
        <v>-0.14288285749385921</v>
      </c>
      <c r="AX82" s="1384">
        <f t="shared" si="32"/>
        <v>-0.12853886594665109</v>
      </c>
      <c r="AY82" s="1384">
        <f t="shared" si="33"/>
        <v>-0.15021536306367955</v>
      </c>
      <c r="AZ82" s="1384">
        <f t="shared" si="33"/>
        <v>-0.17650196982403532</v>
      </c>
      <c r="BA82" s="1384">
        <f t="shared" si="33"/>
        <v>-0.21600071226797191</v>
      </c>
      <c r="BB82" s="1384">
        <f t="shared" si="33"/>
        <v>-0.22829318290471312</v>
      </c>
      <c r="BC82" s="1384">
        <f t="shared" si="34"/>
        <v>-0.23545628858852241</v>
      </c>
      <c r="BD82" s="1384">
        <f t="shared" si="34"/>
        <v>-0.25678540774188607</v>
      </c>
      <c r="BE82" s="135">
        <f t="shared" si="34"/>
        <v>-0.33155113258942914</v>
      </c>
      <c r="BF82" s="130"/>
      <c r="BG82" s="130"/>
    </row>
    <row r="83" spans="1:59" s="24" customFormat="1" ht="15" customHeight="1">
      <c r="A83" s="154"/>
      <c r="B83" s="1"/>
      <c r="C83" s="1"/>
      <c r="D83" s="1"/>
      <c r="E83" s="1"/>
      <c r="F83" s="1"/>
      <c r="G83" s="1"/>
      <c r="H83" s="1"/>
      <c r="I83" s="1"/>
      <c r="J83" s="1"/>
      <c r="K83" s="1"/>
      <c r="L83" s="1"/>
      <c r="M83" s="1"/>
      <c r="N83" s="1"/>
      <c r="O83" s="1"/>
      <c r="P83" s="1"/>
      <c r="Q83" s="1"/>
      <c r="R83" s="1"/>
      <c r="S83" s="1"/>
      <c r="T83" s="1"/>
      <c r="U83" s="1"/>
      <c r="V83" s="691" t="s">
        <v>1164</v>
      </c>
      <c r="W83" s="154"/>
      <c r="X83" s="1"/>
      <c r="Y83" s="1"/>
      <c r="Z83" s="691" t="s">
        <v>579</v>
      </c>
      <c r="AA83" s="1370"/>
      <c r="AB83" s="1384">
        <f t="shared" ref="AB83:AS83" si="36">AB71/$AA71-1</f>
        <v>5.8345503903808327E-2</v>
      </c>
      <c r="AC83" s="1384">
        <f t="shared" si="36"/>
        <v>9.0956467790784146E-2</v>
      </c>
      <c r="AD83" s="1384">
        <f t="shared" si="36"/>
        <v>0.10955831847240027</v>
      </c>
      <c r="AE83" s="1384">
        <f t="shared" si="36"/>
        <v>0.15509316227199954</v>
      </c>
      <c r="AF83" s="1384">
        <f t="shared" si="36"/>
        <v>0.20113225537006252</v>
      </c>
      <c r="AG83" s="1384">
        <f t="shared" si="36"/>
        <v>0.23459360556556264</v>
      </c>
      <c r="AH83" s="1384">
        <f t="shared" si="36"/>
        <v>0.24338446234201694</v>
      </c>
      <c r="AI83" s="1384">
        <f t="shared" si="36"/>
        <v>0.23409776846573238</v>
      </c>
      <c r="AJ83" s="1384">
        <f t="shared" si="36"/>
        <v>0.25437059636936943</v>
      </c>
      <c r="AK83" s="1384">
        <f t="shared" si="36"/>
        <v>0.25205523457565748</v>
      </c>
      <c r="AL83" s="1384">
        <f t="shared" si="36"/>
        <v>0.27258075712464391</v>
      </c>
      <c r="AM83" s="1384">
        <f t="shared" si="36"/>
        <v>0.25444298773827101</v>
      </c>
      <c r="AN83" s="1384">
        <f t="shared" si="36"/>
        <v>0.23445673491267627</v>
      </c>
      <c r="AO83" s="1384">
        <f t="shared" si="36"/>
        <v>0.20501586303050723</v>
      </c>
      <c r="AP83" s="1384">
        <f t="shared" si="36"/>
        <v>0.17772353279437758</v>
      </c>
      <c r="AQ83" s="1384">
        <f t="shared" si="36"/>
        <v>0.16423258421643694</v>
      </c>
      <c r="AR83" s="1384">
        <f t="shared" si="36"/>
        <v>0.15039525016294486</v>
      </c>
      <c r="AS83" s="1384">
        <f t="shared" si="36"/>
        <v>0.11242048347453748</v>
      </c>
      <c r="AT83" s="1384">
        <f t="shared" si="32"/>
        <v>9.6065430056317958E-2</v>
      </c>
      <c r="AU83" s="1384">
        <f t="shared" si="32"/>
        <v>9.8092925789830643E-2</v>
      </c>
      <c r="AV83" s="1384">
        <f t="shared" si="32"/>
        <v>7.4195265212638084E-2</v>
      </c>
      <c r="AW83" s="1384">
        <f t="shared" si="32"/>
        <v>7.848037084970616E-2</v>
      </c>
      <c r="AX83" s="1384">
        <f t="shared" si="32"/>
        <v>6.4186411230757523E-2</v>
      </c>
      <c r="AY83" s="1384">
        <f t="shared" si="33"/>
        <v>3.9621104293701137E-2</v>
      </c>
      <c r="AZ83" s="1384">
        <f t="shared" si="33"/>
        <v>3.3319369372205809E-2</v>
      </c>
      <c r="BA83" s="1384">
        <f t="shared" si="33"/>
        <v>2.4367944503324246E-2</v>
      </c>
      <c r="BB83" s="1384">
        <f t="shared" si="33"/>
        <v>1.5397901563194205E-2</v>
      </c>
      <c r="BC83" s="1384">
        <f t="shared" si="34"/>
        <v>4.3343237857411676E-3</v>
      </c>
      <c r="BD83" s="1384">
        <f t="shared" si="34"/>
        <v>-1.7616632344617855E-2</v>
      </c>
      <c r="BE83" s="135">
        <f t="shared" si="34"/>
        <v>-0.12119008854750912</v>
      </c>
      <c r="BF83" s="130"/>
      <c r="BG83" s="130"/>
    </row>
    <row r="84" spans="1:59" s="24" customFormat="1" ht="15" customHeight="1">
      <c r="A84" s="154"/>
      <c r="B84" s="1"/>
      <c r="C84" s="1"/>
      <c r="D84" s="1"/>
      <c r="E84" s="1"/>
      <c r="F84" s="1"/>
      <c r="G84" s="1"/>
      <c r="H84" s="1"/>
      <c r="I84" s="1"/>
      <c r="J84" s="1"/>
      <c r="K84" s="1"/>
      <c r="L84" s="1"/>
      <c r="M84" s="1"/>
      <c r="N84" s="1"/>
      <c r="O84" s="1"/>
      <c r="P84" s="1"/>
      <c r="Q84" s="1"/>
      <c r="R84" s="1"/>
      <c r="S84" s="1"/>
      <c r="T84" s="1"/>
      <c r="U84" s="1"/>
      <c r="V84" s="691" t="s">
        <v>1165</v>
      </c>
      <c r="W84" s="154"/>
      <c r="X84" s="1"/>
      <c r="Y84" s="1"/>
      <c r="Z84" s="691" t="s">
        <v>580</v>
      </c>
      <c r="AA84" s="1370"/>
      <c r="AB84" s="1384">
        <f t="shared" ref="AB84:AS84" si="37">AB72/$AA72-1</f>
        <v>7.8013726122900806E-3</v>
      </c>
      <c r="AC84" s="1384">
        <f t="shared" si="37"/>
        <v>2.3173284262986815E-2</v>
      </c>
      <c r="AD84" s="1384">
        <f t="shared" si="37"/>
        <v>6.7977919209262883E-2</v>
      </c>
      <c r="AE84" s="1384">
        <f t="shared" si="37"/>
        <v>5.8705017690878991E-2</v>
      </c>
      <c r="AF84" s="1384">
        <f t="shared" si="37"/>
        <v>0.1089453002095333</v>
      </c>
      <c r="AG84" s="1384">
        <f t="shared" si="37"/>
        <v>0.10201470221995224</v>
      </c>
      <c r="AH84" s="1384">
        <f t="shared" si="37"/>
        <v>0.10759716156805044</v>
      </c>
      <c r="AI84" s="1384">
        <f t="shared" si="37"/>
        <v>0.14144720515122411</v>
      </c>
      <c r="AJ84" s="1384">
        <f t="shared" si="37"/>
        <v>0.17804552399814066</v>
      </c>
      <c r="AK84" s="1384">
        <f t="shared" si="37"/>
        <v>0.20280929001118042</v>
      </c>
      <c r="AL84" s="1384">
        <f t="shared" si="37"/>
        <v>0.19431443329918485</v>
      </c>
      <c r="AM84" s="1384">
        <f t="shared" si="37"/>
        <v>0.21810611000942259</v>
      </c>
      <c r="AN84" s="1384">
        <f t="shared" si="37"/>
        <v>0.19359830383222443</v>
      </c>
      <c r="AO84" s="1384">
        <f t="shared" si="37"/>
        <v>0.22390027198746854</v>
      </c>
      <c r="AP84" s="1384">
        <f t="shared" si="37"/>
        <v>0.2392937727672968</v>
      </c>
      <c r="AQ84" s="1384">
        <f t="shared" si="37"/>
        <v>0.18622384592316465</v>
      </c>
      <c r="AR84" s="1384">
        <f t="shared" si="37"/>
        <v>0.125981696878807</v>
      </c>
      <c r="AS84" s="1384">
        <f t="shared" si="37"/>
        <v>5.3222959231576938E-2</v>
      </c>
      <c r="AT84" s="1384">
        <f t="shared" si="32"/>
        <v>-1.2483334176672356E-2</v>
      </c>
      <c r="AU84" s="1384">
        <f t="shared" si="32"/>
        <v>-7.9937035150207114E-3</v>
      </c>
      <c r="AV84" s="1384">
        <f t="shared" si="32"/>
        <v>-3.4466420068209103E-2</v>
      </c>
      <c r="AW84" s="1384">
        <f t="shared" si="32"/>
        <v>-7.8244504981907936E-2</v>
      </c>
      <c r="AX84" s="1384">
        <f t="shared" si="32"/>
        <v>-5.5998165297702518E-2</v>
      </c>
      <c r="AY84" s="1384">
        <f t="shared" si="33"/>
        <v>-0.10270508876401585</v>
      </c>
      <c r="AZ84" s="1384">
        <f t="shared" si="33"/>
        <v>-0.11985494985391176</v>
      </c>
      <c r="BA84" s="1384">
        <f t="shared" si="33"/>
        <v>-0.10925997623552153</v>
      </c>
      <c r="BB84" s="1384">
        <f t="shared" si="33"/>
        <v>-8.3056182194961248E-2</v>
      </c>
      <c r="BC84" s="1384">
        <f t="shared" si="34"/>
        <v>-0.10217080391092803</v>
      </c>
      <c r="BD84" s="1384">
        <f t="shared" si="34"/>
        <v>-0.11125013677863949</v>
      </c>
      <c r="BE84" s="135">
        <f t="shared" si="34"/>
        <v>-0.12248248962288866</v>
      </c>
      <c r="BF84" s="130"/>
      <c r="BG84" s="130"/>
    </row>
    <row r="85" spans="1:59" s="24" customFormat="1" ht="15" customHeight="1">
      <c r="A85" s="154"/>
      <c r="B85" s="1"/>
      <c r="C85" s="1"/>
      <c r="D85" s="1"/>
      <c r="E85" s="1"/>
      <c r="F85" s="1"/>
      <c r="G85" s="1"/>
      <c r="H85" s="1"/>
      <c r="I85" s="1"/>
      <c r="J85" s="1"/>
      <c r="K85" s="1"/>
      <c r="L85" s="1"/>
      <c r="M85" s="1"/>
      <c r="N85" s="1"/>
      <c r="O85" s="1"/>
      <c r="P85" s="1"/>
      <c r="Q85" s="1"/>
      <c r="R85" s="1"/>
      <c r="S85" s="1"/>
      <c r="T85" s="1"/>
      <c r="U85" s="1"/>
      <c r="V85" s="691" t="s">
        <v>1166</v>
      </c>
      <c r="W85" s="154"/>
      <c r="X85" s="1"/>
      <c r="Y85" s="1"/>
      <c r="Z85" s="691" t="s">
        <v>581</v>
      </c>
      <c r="AA85" s="1370"/>
      <c r="AB85" s="1384">
        <f t="shared" ref="AB85:AS85" si="38">AB73/$AA73-1</f>
        <v>0.12235260986410834</v>
      </c>
      <c r="AC85" s="1384">
        <f t="shared" si="38"/>
        <v>8.622203058316158E-2</v>
      </c>
      <c r="AD85" s="1384">
        <f t="shared" si="38"/>
        <v>0.10408084568602738</v>
      </c>
      <c r="AE85" s="1384">
        <f t="shared" si="38"/>
        <v>0.2062044776737304</v>
      </c>
      <c r="AF85" s="1384">
        <f t="shared" si="38"/>
        <v>1.7209523739574237</v>
      </c>
      <c r="AG85" s="1384">
        <f t="shared" si="38"/>
        <v>1.9777500293974168</v>
      </c>
      <c r="AH85" s="1384">
        <f t="shared" si="38"/>
        <v>2.0280896604059526</v>
      </c>
      <c r="AI85" s="1384">
        <f t="shared" si="38"/>
        <v>1.601764005648902</v>
      </c>
      <c r="AJ85" s="1384">
        <f t="shared" si="38"/>
        <v>1.8140901642398486</v>
      </c>
      <c r="AK85" s="1384">
        <f t="shared" si="38"/>
        <v>1.6691666865730515</v>
      </c>
      <c r="AL85" s="1384">
        <f t="shared" si="38"/>
        <v>1.8601506103456167</v>
      </c>
      <c r="AM85" s="1384">
        <f t="shared" si="38"/>
        <v>1.7368867670359238</v>
      </c>
      <c r="AN85" s="1384">
        <f t="shared" si="38"/>
        <v>1.6386370685773097</v>
      </c>
      <c r="AO85" s="1384">
        <f t="shared" si="38"/>
        <v>1.48920631657144</v>
      </c>
      <c r="AP85" s="1384">
        <f t="shared" si="38"/>
        <v>1.6492196690900829</v>
      </c>
      <c r="AQ85" s="1384">
        <f t="shared" si="38"/>
        <v>1.8857582822912495</v>
      </c>
      <c r="AR85" s="1384">
        <f t="shared" si="38"/>
        <v>2.2119490889456657</v>
      </c>
      <c r="AS85" s="1384">
        <f t="shared" si="38"/>
        <v>1.9486222187385853</v>
      </c>
      <c r="AT85" s="1384">
        <f t="shared" si="32"/>
        <v>1.6130445967544143</v>
      </c>
      <c r="AU85" s="1384">
        <f t="shared" si="32"/>
        <v>1.4758491475039959</v>
      </c>
      <c r="AV85" s="1384">
        <f t="shared" si="32"/>
        <v>1.4911113089757073</v>
      </c>
      <c r="AW85" s="1384">
        <f t="shared" si="32"/>
        <v>1.557840288118169</v>
      </c>
      <c r="AX85" s="1384">
        <f t="shared" si="32"/>
        <v>1.2885015998870868</v>
      </c>
      <c r="AY85" s="1384">
        <f t="shared" si="33"/>
        <v>1.342956647253104</v>
      </c>
      <c r="AZ85" s="1384">
        <f t="shared" si="33"/>
        <v>1.2158193829417452</v>
      </c>
      <c r="BA85" s="1384">
        <f t="shared" si="33"/>
        <v>1.3848351089393436</v>
      </c>
      <c r="BB85" s="1384">
        <f t="shared" si="33"/>
        <v>1.275142756419394</v>
      </c>
      <c r="BC85" s="1384">
        <f t="shared" si="34"/>
        <v>1.2089467861715764</v>
      </c>
      <c r="BD85" s="1384">
        <f t="shared" si="34"/>
        <v>0.92496128252764209</v>
      </c>
      <c r="BE85" s="135">
        <f t="shared" si="34"/>
        <v>0.79740057799914066</v>
      </c>
      <c r="BF85" s="130"/>
      <c r="BG85" s="130"/>
    </row>
    <row r="86" spans="1:59" s="24" customFormat="1" ht="15" customHeight="1">
      <c r="A86" s="154"/>
      <c r="B86" s="1"/>
      <c r="C86" s="1"/>
      <c r="D86" s="1"/>
      <c r="E86" s="1"/>
      <c r="F86" s="1"/>
      <c r="G86" s="1"/>
      <c r="H86" s="1"/>
      <c r="I86" s="1"/>
      <c r="J86" s="1"/>
      <c r="K86" s="1"/>
      <c r="L86" s="1"/>
      <c r="M86" s="1"/>
      <c r="N86" s="1"/>
      <c r="O86" s="1"/>
      <c r="P86" s="1"/>
      <c r="Q86" s="1"/>
      <c r="R86" s="1"/>
      <c r="S86" s="1"/>
      <c r="T86" s="1"/>
      <c r="U86" s="1"/>
      <c r="V86" s="691" t="s">
        <v>1167</v>
      </c>
      <c r="W86" s="154"/>
      <c r="X86" s="1"/>
      <c r="Y86" s="1"/>
      <c r="Z86" s="691" t="s">
        <v>774</v>
      </c>
      <c r="AA86" s="1370"/>
      <c r="AB86" s="1384">
        <f t="shared" ref="AB86:AS86" si="39">AB74/$AA74-1</f>
        <v>1.8853844886973725E-2</v>
      </c>
      <c r="AC86" s="1384">
        <f t="shared" si="39"/>
        <v>1.7518187074567315E-2</v>
      </c>
      <c r="AD86" s="1384">
        <f t="shared" si="39"/>
        <v>-2.3960685719205399E-3</v>
      </c>
      <c r="AE86" s="1384">
        <f t="shared" si="39"/>
        <v>2.325154828497622E-2</v>
      </c>
      <c r="AF86" s="1384">
        <f t="shared" si="39"/>
        <v>2.8471949043821665E-2</v>
      </c>
      <c r="AG86" s="1384">
        <f t="shared" si="39"/>
        <v>3.7480273367200834E-2</v>
      </c>
      <c r="AH86" s="1384">
        <f t="shared" si="39"/>
        <v>-1.9210526398355521E-3</v>
      </c>
      <c r="AI86" s="1384">
        <f t="shared" si="39"/>
        <v>-9.4415323510942617E-2</v>
      </c>
      <c r="AJ86" s="1384">
        <f t="shared" si="39"/>
        <v>-8.9312503250043696E-2</v>
      </c>
      <c r="AK86" s="1384">
        <f t="shared" si="39"/>
        <v>-8.1176543869112106E-2</v>
      </c>
      <c r="AL86" s="1384">
        <f t="shared" si="39"/>
        <v>-0.10122159342949721</v>
      </c>
      <c r="AM86" s="1384">
        <f t="shared" si="39"/>
        <v>-0.14084481390174097</v>
      </c>
      <c r="AN86" s="1384">
        <f t="shared" si="39"/>
        <v>-0.15333776249130193</v>
      </c>
      <c r="AO86" s="1384">
        <f t="shared" si="39"/>
        <v>-0.15352973078400722</v>
      </c>
      <c r="AP86" s="1384">
        <f t="shared" si="39"/>
        <v>-0.13702075509317768</v>
      </c>
      <c r="AQ86" s="1384">
        <f t="shared" si="39"/>
        <v>-0.13160000433562957</v>
      </c>
      <c r="AR86" s="1384">
        <f t="shared" si="39"/>
        <v>-0.14361536432154298</v>
      </c>
      <c r="AS86" s="1384">
        <f t="shared" si="39"/>
        <v>-0.2103069321416402</v>
      </c>
      <c r="AT86" s="1384">
        <f t="shared" si="32"/>
        <v>-0.29517912775442379</v>
      </c>
      <c r="AU86" s="1384">
        <f t="shared" si="32"/>
        <v>-0.27872205464820932</v>
      </c>
      <c r="AV86" s="1384">
        <f t="shared" si="32"/>
        <v>-0.28163396247547934</v>
      </c>
      <c r="AW86" s="1384">
        <f t="shared" si="32"/>
        <v>-0.28086291898446214</v>
      </c>
      <c r="AX86" s="1384">
        <f t="shared" si="32"/>
        <v>-0.25372304606881302</v>
      </c>
      <c r="AY86" s="1384">
        <f t="shared" si="33"/>
        <v>-0.26308256028694388</v>
      </c>
      <c r="AZ86" s="1384">
        <f t="shared" si="33"/>
        <v>-0.28442681166432993</v>
      </c>
      <c r="BA86" s="1384">
        <f t="shared" si="33"/>
        <v>-0.29085236051968522</v>
      </c>
      <c r="BB86" s="1384">
        <f t="shared" si="33"/>
        <v>-0.28136164758871118</v>
      </c>
      <c r="BC86" s="1384">
        <f t="shared" si="34"/>
        <v>-0.29223270774503707</v>
      </c>
      <c r="BD86" s="1384">
        <f t="shared" si="34"/>
        <v>-0.31264449804293659</v>
      </c>
      <c r="BE86" s="135">
        <f t="shared" si="34"/>
        <v>-0.34879404674448011</v>
      </c>
      <c r="BF86" s="130"/>
      <c r="BG86" s="130"/>
    </row>
    <row r="87" spans="1:59" s="24" customFormat="1" ht="15" customHeight="1">
      <c r="A87" s="154"/>
      <c r="B87" s="1"/>
      <c r="C87" s="1"/>
      <c r="D87" s="1"/>
      <c r="E87" s="1"/>
      <c r="F87" s="1"/>
      <c r="G87" s="1"/>
      <c r="H87" s="1"/>
      <c r="I87" s="1"/>
      <c r="J87" s="1"/>
      <c r="K87" s="1"/>
      <c r="L87" s="1"/>
      <c r="M87" s="1"/>
      <c r="N87" s="1"/>
      <c r="O87" s="1"/>
      <c r="P87" s="1"/>
      <c r="Q87" s="1"/>
      <c r="R87" s="1"/>
      <c r="S87" s="1"/>
      <c r="T87" s="1"/>
      <c r="U87" s="1"/>
      <c r="V87" s="691" t="s">
        <v>1168</v>
      </c>
      <c r="W87" s="154"/>
      <c r="X87" s="1"/>
      <c r="Y87" s="1"/>
      <c r="Z87" s="691" t="s">
        <v>452</v>
      </c>
      <c r="AA87" s="1371"/>
      <c r="AB87" s="1384">
        <f>AB75/$AA75-1</f>
        <v>-0.10019550711142888</v>
      </c>
      <c r="AC87" s="1384">
        <f t="shared" ref="AC87:AW87" si="40">AC75/$AA75-1</f>
        <v>-0.19030922644437875</v>
      </c>
      <c r="AD87" s="1384">
        <f t="shared" si="40"/>
        <v>-0.1401941080631447</v>
      </c>
      <c r="AE87" s="1384">
        <f t="shared" si="40"/>
        <v>-0.43742427241193937</v>
      </c>
      <c r="AF87" s="1384">
        <f t="shared" si="40"/>
        <v>-0.41018986147803438</v>
      </c>
      <c r="AG87" s="1384">
        <f t="shared" si="40"/>
        <v>-0.42580350106661191</v>
      </c>
      <c r="AH87" s="1384">
        <f t="shared" si="40"/>
        <v>-0.38986028967899877</v>
      </c>
      <c r="AI87" s="1384">
        <f t="shared" si="40"/>
        <v>-0.38094524756483605</v>
      </c>
      <c r="AJ87" s="1384">
        <f t="shared" si="40"/>
        <v>-0.39184604627091579</v>
      </c>
      <c r="AK87" s="1384">
        <f t="shared" si="40"/>
        <v>-0.27320900378409707</v>
      </c>
      <c r="AL87" s="1384">
        <f t="shared" si="40"/>
        <v>-0.39613285976583978</v>
      </c>
      <c r="AM87" s="1384">
        <f t="shared" si="40"/>
        <v>-0.32968726693982842</v>
      </c>
      <c r="AN87" s="1384">
        <f t="shared" si="40"/>
        <v>-0.2934786824158172</v>
      </c>
      <c r="AO87" s="1384">
        <f t="shared" si="40"/>
        <v>-0.33940913274758244</v>
      </c>
      <c r="AP87" s="1384">
        <f t="shared" si="40"/>
        <v>-0.32571624015796119</v>
      </c>
      <c r="AQ87" s="1384">
        <f t="shared" si="40"/>
        <v>-0.37018676917967841</v>
      </c>
      <c r="AR87" s="1384">
        <f t="shared" si="40"/>
        <v>-0.17869406876618421</v>
      </c>
      <c r="AS87" s="1384">
        <f t="shared" si="40"/>
        <v>-0.27740612368951612</v>
      </c>
      <c r="AT87" s="1384">
        <f t="shared" si="40"/>
        <v>-0.35931770463180102</v>
      </c>
      <c r="AU87" s="1384">
        <f t="shared" si="40"/>
        <v>-0.3382302886300893</v>
      </c>
      <c r="AV87" s="1384">
        <f t="shared" si="40"/>
        <v>-0.31899660885245551</v>
      </c>
      <c r="AW87" s="1384">
        <f t="shared" si="40"/>
        <v>-0.14571274667003209</v>
      </c>
      <c r="AX87" s="1384">
        <f>AX75/$AA75-1</f>
        <v>-5.1098632966169899E-2</v>
      </c>
      <c r="AY87" s="1384">
        <f t="shared" si="33"/>
        <v>-9.4247328080049875E-2</v>
      </c>
      <c r="AZ87" s="1384">
        <f t="shared" si="33"/>
        <v>-0.24550273080904195</v>
      </c>
      <c r="BA87" s="1384">
        <f t="shared" si="33"/>
        <v>-0.26780694920783799</v>
      </c>
      <c r="BB87" s="1384">
        <f>BB75/$AA75-1</f>
        <v>-0.20124632429521783</v>
      </c>
      <c r="BC87" s="1384">
        <f t="shared" si="34"/>
        <v>-0.2859665096031011</v>
      </c>
      <c r="BD87" s="1384">
        <f t="shared" si="34"/>
        <v>-0.28544171181817657</v>
      </c>
      <c r="BE87" s="135">
        <f t="shared" si="34"/>
        <v>-0.30140380275620193</v>
      </c>
      <c r="BF87" s="248"/>
      <c r="BG87" s="248"/>
    </row>
    <row r="88" spans="1:59" s="24" customFormat="1" ht="15" customHeight="1" thickBot="1">
      <c r="A88" s="154"/>
      <c r="B88" s="1"/>
      <c r="C88" s="1"/>
      <c r="D88" s="1"/>
      <c r="E88" s="1"/>
      <c r="F88" s="1"/>
      <c r="G88" s="1"/>
      <c r="H88" s="1"/>
      <c r="I88" s="1"/>
      <c r="J88" s="1"/>
      <c r="K88" s="1"/>
      <c r="L88" s="1"/>
      <c r="M88" s="1"/>
      <c r="N88" s="1"/>
      <c r="O88" s="1"/>
      <c r="P88" s="1"/>
      <c r="Q88" s="1"/>
      <c r="R88" s="1"/>
      <c r="S88" s="1"/>
      <c r="T88" s="1"/>
      <c r="U88" s="1"/>
      <c r="V88" s="692" t="s">
        <v>1169</v>
      </c>
      <c r="W88" s="154"/>
      <c r="X88" s="1"/>
      <c r="Y88" s="1"/>
      <c r="Z88" s="692" t="s">
        <v>453</v>
      </c>
      <c r="AA88" s="1372"/>
      <c r="AB88" s="1385">
        <f>AB76/$AA76-1</f>
        <v>-2.9278603095872491E-4</v>
      </c>
      <c r="AC88" s="1385">
        <f t="shared" ref="AC88:AX88" si="41">AC76/$AA76-1</f>
        <v>8.0871330572614752E-2</v>
      </c>
      <c r="AD88" s="1385">
        <f t="shared" si="41"/>
        <v>6.4441618520553412E-2</v>
      </c>
      <c r="AE88" s="1385">
        <f t="shared" si="41"/>
        <v>0.26053869557061193</v>
      </c>
      <c r="AF88" s="1385">
        <f t="shared" si="41"/>
        <v>0.28078951097248939</v>
      </c>
      <c r="AG88" s="1385">
        <f t="shared" si="41"/>
        <v>0.30903483640661711</v>
      </c>
      <c r="AH88" s="1385">
        <f t="shared" si="41"/>
        <v>0.3573930575826576</v>
      </c>
      <c r="AI88" s="1385">
        <f t="shared" si="41"/>
        <v>0.3554128583213656</v>
      </c>
      <c r="AJ88" s="1385">
        <f t="shared" si="41"/>
        <v>0.33804900361968659</v>
      </c>
      <c r="AK88" s="1385">
        <f t="shared" si="41"/>
        <v>0.34709857222376783</v>
      </c>
      <c r="AL88" s="1385">
        <f t="shared" si="41"/>
        <v>0.25187689897103027</v>
      </c>
      <c r="AM88" s="1385">
        <f t="shared" si="41"/>
        <v>0.20753925692885411</v>
      </c>
      <c r="AN88" s="1385">
        <f t="shared" si="41"/>
        <v>0.20430976741282048</v>
      </c>
      <c r="AO88" s="1385">
        <f t="shared" si="41"/>
        <v>0.16426370399768953</v>
      </c>
      <c r="AP88" s="1385">
        <f t="shared" si="41"/>
        <v>0.1301520595350214</v>
      </c>
      <c r="AQ88" s="1385">
        <f t="shared" si="41"/>
        <v>7.1401269084431895E-2</v>
      </c>
      <c r="AR88" s="1385">
        <f t="shared" si="41"/>
        <v>8.7745745817689791E-2</v>
      </c>
      <c r="AS88" s="1385">
        <f t="shared" si="41"/>
        <v>0.16753625061111577</v>
      </c>
      <c r="AT88" s="1385">
        <f t="shared" si="41"/>
        <v>-2.3414410774140415E-2</v>
      </c>
      <c r="AU88" s="1385">
        <f t="shared" si="41"/>
        <v>1.0462997769908888E-3</v>
      </c>
      <c r="AV88" s="1385">
        <f t="shared" si="41"/>
        <v>-5.890325264288554E-2</v>
      </c>
      <c r="AW88" s="1385">
        <f t="shared" si="41"/>
        <v>-1.3480177937049476E-2</v>
      </c>
      <c r="AX88" s="1385">
        <f t="shared" si="41"/>
        <v>-1.6715393975337722E-2</v>
      </c>
      <c r="AY88" s="1385">
        <f t="shared" si="33"/>
        <v>-5.2525381784230496E-2</v>
      </c>
      <c r="AZ88" s="1385">
        <f t="shared" si="33"/>
        <v>-5.6177919896214901E-2</v>
      </c>
      <c r="BA88" s="1385">
        <f t="shared" si="33"/>
        <v>-0.10050624489636506</v>
      </c>
      <c r="BB88" s="1385">
        <f t="shared" si="33"/>
        <v>-0.11971802100168183</v>
      </c>
      <c r="BC88" s="1385">
        <f t="shared" si="34"/>
        <v>-5.536687306557786E-2</v>
      </c>
      <c r="BD88" s="1385">
        <f t="shared" si="34"/>
        <v>-8.2974186799033345E-2</v>
      </c>
      <c r="BE88" s="136">
        <f t="shared" si="34"/>
        <v>-7.1369786799412527E-2</v>
      </c>
      <c r="BF88" s="132"/>
      <c r="BG88" s="132"/>
    </row>
    <row r="89" spans="1:59" s="24" customFormat="1" ht="15" customHeight="1" thickTop="1">
      <c r="A89" s="154"/>
      <c r="B89" s="1"/>
      <c r="C89" s="1"/>
      <c r="D89" s="1"/>
      <c r="E89" s="1"/>
      <c r="F89" s="1"/>
      <c r="G89" s="1"/>
      <c r="H89" s="1"/>
      <c r="I89" s="1"/>
      <c r="J89" s="1"/>
      <c r="K89" s="1"/>
      <c r="L89" s="1"/>
      <c r="M89" s="1"/>
      <c r="N89" s="1"/>
      <c r="O89" s="1"/>
      <c r="P89" s="1"/>
      <c r="Q89" s="1"/>
      <c r="R89" s="1"/>
      <c r="S89" s="1"/>
      <c r="T89" s="1"/>
      <c r="U89" s="1"/>
      <c r="V89" s="658" t="s">
        <v>263</v>
      </c>
      <c r="W89" s="154"/>
      <c r="X89" s="1"/>
      <c r="Y89" s="1"/>
      <c r="Z89" s="658" t="s">
        <v>5</v>
      </c>
      <c r="AA89" s="1373"/>
      <c r="AB89" s="1386">
        <f t="shared" ref="AB89:AP89" si="42">AB77/$AA77-1</f>
        <v>1.0057836331975212E-2</v>
      </c>
      <c r="AC89" s="1386">
        <f t="shared" si="42"/>
        <v>1.8456379439091286E-2</v>
      </c>
      <c r="AD89" s="1386">
        <f t="shared" si="42"/>
        <v>1.2397464313215201E-2</v>
      </c>
      <c r="AE89" s="1386">
        <f t="shared" si="42"/>
        <v>5.9910481411114436E-2</v>
      </c>
      <c r="AF89" s="1386">
        <f t="shared" si="42"/>
        <v>7.0613834124072739E-2</v>
      </c>
      <c r="AG89" s="1386">
        <f t="shared" si="42"/>
        <v>8.1439606424278166E-2</v>
      </c>
      <c r="AH89" s="1386">
        <f t="shared" si="42"/>
        <v>7.5129702367792595E-2</v>
      </c>
      <c r="AI89" s="1386">
        <f t="shared" si="42"/>
        <v>4.0686715913069049E-2</v>
      </c>
      <c r="AJ89" s="1386">
        <f t="shared" si="42"/>
        <v>7.2277036938591221E-2</v>
      </c>
      <c r="AK89" s="1386">
        <f t="shared" si="42"/>
        <v>9.1928599177877102E-2</v>
      </c>
      <c r="AL89" s="1386">
        <f t="shared" si="42"/>
        <v>7.9316781680794701E-2</v>
      </c>
      <c r="AM89" s="1386">
        <f t="shared" si="42"/>
        <v>0.10467988846350007</v>
      </c>
      <c r="AN89" s="1386">
        <f t="shared" si="42"/>
        <v>0.11187211900802319</v>
      </c>
      <c r="AO89" s="1386">
        <f t="shared" si="42"/>
        <v>0.10788709680598596</v>
      </c>
      <c r="AP89" s="1386">
        <f t="shared" si="42"/>
        <v>0.11438278303477656</v>
      </c>
      <c r="AQ89" s="1386">
        <f t="shared" ref="AQ89:AX89" si="43">AQ77/$AA77-1</f>
        <v>9.45442837059427E-2</v>
      </c>
      <c r="AR89" s="1386">
        <f t="shared" si="43"/>
        <v>0.12540272742719161</v>
      </c>
      <c r="AS89" s="1386">
        <f t="shared" si="43"/>
        <v>6.4199434794964594E-2</v>
      </c>
      <c r="AT89" s="1386">
        <f t="shared" si="43"/>
        <v>4.5294544828791139E-3</v>
      </c>
      <c r="AU89" s="1386">
        <f t="shared" si="43"/>
        <v>4.9155700333998187E-2</v>
      </c>
      <c r="AV89" s="1386">
        <f t="shared" si="43"/>
        <v>9.2308700749239803E-2</v>
      </c>
      <c r="AW89" s="1386">
        <f t="shared" si="43"/>
        <v>0.1278381057110145</v>
      </c>
      <c r="AX89" s="1386">
        <f t="shared" si="43"/>
        <v>0.13594271546473591</v>
      </c>
      <c r="AY89" s="1386">
        <f t="shared" si="33"/>
        <v>9.1771962859393597E-2</v>
      </c>
      <c r="AZ89" s="1386">
        <f t="shared" si="33"/>
        <v>5.6535754073028022E-2</v>
      </c>
      <c r="BA89" s="1386">
        <f t="shared" si="33"/>
        <v>3.9510926304102689E-2</v>
      </c>
      <c r="BB89" s="1386">
        <f t="shared" si="33"/>
        <v>2.6102012528190333E-2</v>
      </c>
      <c r="BC89" s="1386">
        <f t="shared" si="34"/>
        <v>-1.2708019054851305E-2</v>
      </c>
      <c r="BD89" s="1386">
        <f t="shared" si="34"/>
        <v>-4.4998384188880025E-2</v>
      </c>
      <c r="BE89" s="138">
        <f t="shared" si="34"/>
        <v>-0.1000798528100364</v>
      </c>
      <c r="BF89" s="139"/>
      <c r="BG89" s="139"/>
    </row>
    <row r="91" spans="1:59">
      <c r="V91" s="1" t="s">
        <v>265</v>
      </c>
      <c r="Z91" s="1" t="s">
        <v>610</v>
      </c>
    </row>
    <row r="92" spans="1:59">
      <c r="V92" s="558" t="s">
        <v>262</v>
      </c>
      <c r="Z92" s="558" t="s">
        <v>576</v>
      </c>
      <c r="AA92" s="10">
        <v>1990</v>
      </c>
      <c r="AB92" s="10">
        <f t="shared" ref="AB92:BE92" si="44">AA92+1</f>
        <v>1991</v>
      </c>
      <c r="AC92" s="10">
        <f t="shared" si="44"/>
        <v>1992</v>
      </c>
      <c r="AD92" s="10">
        <f t="shared" si="44"/>
        <v>1993</v>
      </c>
      <c r="AE92" s="10">
        <f t="shared" si="44"/>
        <v>1994</v>
      </c>
      <c r="AF92" s="10">
        <f t="shared" si="44"/>
        <v>1995</v>
      </c>
      <c r="AG92" s="10">
        <f t="shared" si="44"/>
        <v>1996</v>
      </c>
      <c r="AH92" s="10">
        <f t="shared" si="44"/>
        <v>1997</v>
      </c>
      <c r="AI92" s="10">
        <f t="shared" si="44"/>
        <v>1998</v>
      </c>
      <c r="AJ92" s="10">
        <f t="shared" si="44"/>
        <v>1999</v>
      </c>
      <c r="AK92" s="10">
        <f t="shared" si="44"/>
        <v>2000</v>
      </c>
      <c r="AL92" s="10">
        <f t="shared" si="44"/>
        <v>2001</v>
      </c>
      <c r="AM92" s="10">
        <f t="shared" si="44"/>
        <v>2002</v>
      </c>
      <c r="AN92" s="10">
        <f t="shared" si="44"/>
        <v>2003</v>
      </c>
      <c r="AO92" s="10">
        <f t="shared" si="44"/>
        <v>2004</v>
      </c>
      <c r="AP92" s="10">
        <f t="shared" si="44"/>
        <v>2005</v>
      </c>
      <c r="AQ92" s="10">
        <f t="shared" si="44"/>
        <v>2006</v>
      </c>
      <c r="AR92" s="10">
        <f t="shared" si="44"/>
        <v>2007</v>
      </c>
      <c r="AS92" s="10">
        <f t="shared" si="44"/>
        <v>2008</v>
      </c>
      <c r="AT92" s="10">
        <f t="shared" si="44"/>
        <v>2009</v>
      </c>
      <c r="AU92" s="10">
        <f t="shared" si="44"/>
        <v>2010</v>
      </c>
      <c r="AV92" s="10">
        <f t="shared" si="44"/>
        <v>2011</v>
      </c>
      <c r="AW92" s="10">
        <f t="shared" si="44"/>
        <v>2012</v>
      </c>
      <c r="AX92" s="10">
        <f t="shared" si="44"/>
        <v>2013</v>
      </c>
      <c r="AY92" s="10">
        <f t="shared" si="44"/>
        <v>2014</v>
      </c>
      <c r="AZ92" s="10">
        <f t="shared" si="44"/>
        <v>2015</v>
      </c>
      <c r="BA92" s="10">
        <f t="shared" si="44"/>
        <v>2016</v>
      </c>
      <c r="BB92" s="10">
        <f t="shared" si="44"/>
        <v>2017</v>
      </c>
      <c r="BC92" s="10">
        <f t="shared" si="44"/>
        <v>2018</v>
      </c>
      <c r="BD92" s="10">
        <f t="shared" si="44"/>
        <v>2019</v>
      </c>
      <c r="BE92" s="10">
        <f t="shared" si="44"/>
        <v>2020</v>
      </c>
      <c r="BF92" s="10" t="s">
        <v>21</v>
      </c>
      <c r="BG92" s="85" t="s">
        <v>2</v>
      </c>
    </row>
    <row r="93" spans="1:59" s="24" customFormat="1" ht="15" customHeight="1">
      <c r="A93" s="154"/>
      <c r="B93" s="1"/>
      <c r="C93" s="1"/>
      <c r="D93" s="1"/>
      <c r="E93" s="1"/>
      <c r="F93" s="1"/>
      <c r="G93" s="1"/>
      <c r="H93" s="1"/>
      <c r="I93" s="1"/>
      <c r="J93" s="1"/>
      <c r="K93" s="1"/>
      <c r="L93" s="1"/>
      <c r="M93" s="1"/>
      <c r="N93" s="1"/>
      <c r="O93" s="1"/>
      <c r="P93" s="1"/>
      <c r="Q93" s="1"/>
      <c r="R93" s="1"/>
      <c r="S93" s="1"/>
      <c r="T93" s="1"/>
      <c r="U93" s="1"/>
      <c r="V93" s="691" t="s">
        <v>1163</v>
      </c>
      <c r="W93" s="154"/>
      <c r="X93" s="1"/>
      <c r="Y93" s="1"/>
      <c r="Z93" s="691" t="s">
        <v>577</v>
      </c>
      <c r="AA93" s="1370"/>
      <c r="AB93" s="1384">
        <f>AB69/AA69-1</f>
        <v>2.4372209931458055E-3</v>
      </c>
      <c r="AC93" s="1384">
        <f t="shared" ref="AC93:AR93" si="45">AC69/AB69-1</f>
        <v>1.3276763873946384E-2</v>
      </c>
      <c r="AD93" s="1384">
        <f t="shared" si="45"/>
        <v>-4.6181121654604085E-2</v>
      </c>
      <c r="AE93" s="1384">
        <f t="shared" si="45"/>
        <v>9.6400361645459398E-2</v>
      </c>
      <c r="AF93" s="1384">
        <f t="shared" si="45"/>
        <v>-3.2085320535116812E-2</v>
      </c>
      <c r="AG93" s="1384">
        <f t="shared" si="45"/>
        <v>6.7673263784444604E-3</v>
      </c>
      <c r="AH93" s="1384">
        <f t="shared" si="45"/>
        <v>-1.0531157423758652E-2</v>
      </c>
      <c r="AI93" s="1384">
        <f t="shared" si="45"/>
        <v>-3.3059111689749177E-2</v>
      </c>
      <c r="AJ93" s="1384">
        <f t="shared" si="45"/>
        <v>6.0196660223337695E-2</v>
      </c>
      <c r="AK93" s="1384">
        <f t="shared" si="45"/>
        <v>2.2097702290036159E-2</v>
      </c>
      <c r="AL93" s="1384">
        <f t="shared" si="45"/>
        <v>-2.2585150835180201E-2</v>
      </c>
      <c r="AM93" s="1384">
        <f t="shared" si="45"/>
        <v>6.9529541225503255E-2</v>
      </c>
      <c r="AN93" s="1384">
        <f t="shared" si="45"/>
        <v>4.6222946142604249E-2</v>
      </c>
      <c r="AO93" s="1384">
        <f t="shared" si="45"/>
        <v>-5.3663368453092941E-3</v>
      </c>
      <c r="AP93" s="1384">
        <f t="shared" si="45"/>
        <v>4.5175727709390268E-2</v>
      </c>
      <c r="AQ93" s="1384">
        <f t="shared" si="45"/>
        <v>-1.9943169904476421E-2</v>
      </c>
      <c r="AR93" s="1384">
        <f t="shared" si="45"/>
        <v>0.11400298352173976</v>
      </c>
      <c r="AS93" s="1384">
        <f t="shared" ref="AS93:BA98" si="46">AS69/AR69-1</f>
        <v>-3.9131648072820657E-2</v>
      </c>
      <c r="AT93" s="1384">
        <f t="shared" si="46"/>
        <v>-6.4233002631829961E-2</v>
      </c>
      <c r="AU93" s="1384">
        <f t="shared" si="46"/>
        <v>7.3444665639962992E-2</v>
      </c>
      <c r="AV93" s="1384">
        <f t="shared" si="46"/>
        <v>0.12861532933378594</v>
      </c>
      <c r="AW93" s="1384">
        <f t="shared" si="46"/>
        <v>8.7307060240686907E-2</v>
      </c>
      <c r="AX93" s="1384">
        <f t="shared" si="46"/>
        <v>3.4282826232883146E-3</v>
      </c>
      <c r="AY93" s="1384">
        <f t="shared" si="46"/>
        <v>-5.1626143798200186E-2</v>
      </c>
      <c r="AZ93" s="1384">
        <f t="shared" si="46"/>
        <v>-4.7096424810160409E-2</v>
      </c>
      <c r="BA93" s="1384">
        <f t="shared" si="46"/>
        <v>-9.0765160060494177E-3</v>
      </c>
      <c r="BB93" s="1384">
        <f t="shared" ref="BB93:BB101" si="47">BB69/BA69-1</f>
        <v>-2.6704418830512E-2</v>
      </c>
      <c r="BC93" s="1384">
        <f t="shared" ref="BC93:BD101" si="48">BC69/BB69-1</f>
        <v>-7.3230186039151324E-2</v>
      </c>
      <c r="BD93" s="1384">
        <f t="shared" si="48"/>
        <v>-4.7332578219801302E-2</v>
      </c>
      <c r="BE93" s="135">
        <f t="shared" ref="BE93:BE101" si="49">BE69/BD69-1</f>
        <v>-2.8213841562184649E-2</v>
      </c>
      <c r="BF93" s="130"/>
      <c r="BG93" s="130"/>
    </row>
    <row r="94" spans="1:59" s="24" customFormat="1" ht="15" customHeight="1">
      <c r="A94" s="154"/>
      <c r="B94" s="1"/>
      <c r="C94" s="1"/>
      <c r="D94" s="1"/>
      <c r="E94" s="1"/>
      <c r="F94" s="1"/>
      <c r="G94" s="1"/>
      <c r="H94" s="1"/>
      <c r="I94" s="1"/>
      <c r="J94" s="1"/>
      <c r="K94" s="1"/>
      <c r="L94" s="1"/>
      <c r="M94" s="1"/>
      <c r="N94" s="1"/>
      <c r="O94" s="1"/>
      <c r="P94" s="1"/>
      <c r="Q94" s="1"/>
      <c r="R94" s="1"/>
      <c r="S94" s="1"/>
      <c r="T94" s="1"/>
      <c r="U94" s="1"/>
      <c r="V94" s="691" t="s">
        <v>967</v>
      </c>
      <c r="W94" s="154"/>
      <c r="X94" s="1"/>
      <c r="Y94" s="1"/>
      <c r="Z94" s="691" t="s">
        <v>578</v>
      </c>
      <c r="AA94" s="1370"/>
      <c r="AB94" s="1384">
        <f t="shared" ref="AB94:AR94" si="50">AB70/AA70-1</f>
        <v>-9.9314550278166713E-3</v>
      </c>
      <c r="AC94" s="1384">
        <f t="shared" si="50"/>
        <v>-1.4751347128633463E-2</v>
      </c>
      <c r="AD94" s="1384">
        <f t="shared" si="50"/>
        <v>2.6669981494371608E-3</v>
      </c>
      <c r="AE94" s="1384">
        <f t="shared" si="50"/>
        <v>2.5702014516099769E-2</v>
      </c>
      <c r="AF94" s="1384">
        <f t="shared" si="50"/>
        <v>1.9347085238959671E-2</v>
      </c>
      <c r="AG94" s="1384">
        <f t="shared" si="50"/>
        <v>9.2445857522138741E-3</v>
      </c>
      <c r="AH94" s="1384">
        <f t="shared" si="50"/>
        <v>-1.1148734750019873E-2</v>
      </c>
      <c r="AI94" s="1384">
        <f t="shared" si="50"/>
        <v>-6.9226712383383404E-2</v>
      </c>
      <c r="AJ94" s="1384">
        <f t="shared" si="50"/>
        <v>1.379971489813081E-2</v>
      </c>
      <c r="AK94" s="1384">
        <f t="shared" si="50"/>
        <v>2.9871458380594129E-2</v>
      </c>
      <c r="AL94" s="1384">
        <f t="shared" si="50"/>
        <v>-1.6963175543272202E-2</v>
      </c>
      <c r="AM94" s="1384">
        <f t="shared" si="50"/>
        <v>1.6304852533304492E-2</v>
      </c>
      <c r="AN94" s="1384">
        <f t="shared" si="50"/>
        <v>-5.7853142734094476E-3</v>
      </c>
      <c r="AO94" s="1384">
        <f t="shared" si="50"/>
        <v>-1.5822441628594586E-3</v>
      </c>
      <c r="AP94" s="1384">
        <f t="shared" si="50"/>
        <v>-2.7638993653277488E-2</v>
      </c>
      <c r="AQ94" s="1384">
        <f t="shared" si="50"/>
        <v>-7.4588515130744604E-3</v>
      </c>
      <c r="AR94" s="1384">
        <f t="shared" si="50"/>
        <v>-5.3597605245278013E-3</v>
      </c>
      <c r="AS94" s="1384">
        <f t="shared" si="46"/>
        <v>-8.791103375117304E-2</v>
      </c>
      <c r="AT94" s="1384">
        <f t="shared" si="46"/>
        <v>-5.6213019846443779E-2</v>
      </c>
      <c r="AU94" s="1384">
        <f t="shared" si="46"/>
        <v>5.8939495982607504E-2</v>
      </c>
      <c r="AV94" s="1384">
        <f t="shared" si="46"/>
        <v>-3.2947476095313011E-3</v>
      </c>
      <c r="AW94" s="1384">
        <f t="shared" si="46"/>
        <v>-8.167606833396901E-4</v>
      </c>
      <c r="AX94" s="1384">
        <f t="shared" si="46"/>
        <v>1.6735158866695299E-2</v>
      </c>
      <c r="AY94" s="1384">
        <f t="shared" si="46"/>
        <v>-2.4873739367132108E-2</v>
      </c>
      <c r="AZ94" s="1384">
        <f t="shared" si="46"/>
        <v>-3.0933257225178146E-2</v>
      </c>
      <c r="BA94" s="1384">
        <f t="shared" si="46"/>
        <v>-4.7964586430761069E-2</v>
      </c>
      <c r="BB94" s="1384">
        <f t="shared" si="47"/>
        <v>-1.5679185975157162E-2</v>
      </c>
      <c r="BC94" s="1384">
        <f t="shared" si="48"/>
        <v>-9.2821593967140625E-3</v>
      </c>
      <c r="BD94" s="1384">
        <f t="shared" si="48"/>
        <v>-2.7897841333344386E-2</v>
      </c>
      <c r="BE94" s="135">
        <f t="shared" si="49"/>
        <v>-0.10059776224304451</v>
      </c>
      <c r="BF94" s="130"/>
      <c r="BG94" s="130"/>
    </row>
    <row r="95" spans="1:59" s="24" customFormat="1" ht="15" customHeight="1">
      <c r="A95" s="154"/>
      <c r="B95" s="1"/>
      <c r="C95" s="1"/>
      <c r="D95" s="1"/>
      <c r="E95" s="1"/>
      <c r="F95" s="1"/>
      <c r="G95" s="1"/>
      <c r="H95" s="1"/>
      <c r="I95" s="1"/>
      <c r="J95" s="1"/>
      <c r="K95" s="1"/>
      <c r="L95" s="1"/>
      <c r="M95" s="1"/>
      <c r="N95" s="1"/>
      <c r="O95" s="1"/>
      <c r="P95" s="1"/>
      <c r="Q95" s="1"/>
      <c r="R95" s="1"/>
      <c r="S95" s="1"/>
      <c r="T95" s="1"/>
      <c r="U95" s="1"/>
      <c r="V95" s="691" t="s">
        <v>1164</v>
      </c>
      <c r="W95" s="154"/>
      <c r="X95" s="1"/>
      <c r="Y95" s="1"/>
      <c r="Z95" s="691" t="s">
        <v>579</v>
      </c>
      <c r="AA95" s="1370"/>
      <c r="AB95" s="1384">
        <f t="shared" ref="AB95:AR95" si="51">AB71/AA71-1</f>
        <v>5.8345503903808327E-2</v>
      </c>
      <c r="AC95" s="1384">
        <f t="shared" si="51"/>
        <v>3.0813154840916512E-2</v>
      </c>
      <c r="AD95" s="1384">
        <f t="shared" si="51"/>
        <v>1.7050955955451919E-2</v>
      </c>
      <c r="AE95" s="1384">
        <f t="shared" si="51"/>
        <v>4.103871156794181E-2</v>
      </c>
      <c r="AF95" s="1384">
        <f t="shared" si="51"/>
        <v>3.9857471762283492E-2</v>
      </c>
      <c r="AG95" s="1384">
        <f t="shared" si="51"/>
        <v>2.7858173024577493E-2</v>
      </c>
      <c r="AH95" s="1384">
        <f t="shared" si="51"/>
        <v>7.1204457376297103E-3</v>
      </c>
      <c r="AI95" s="1384">
        <f t="shared" si="51"/>
        <v>-7.4688836458454144E-3</v>
      </c>
      <c r="AJ95" s="1384">
        <f t="shared" si="51"/>
        <v>1.6427246221213831E-2</v>
      </c>
      <c r="AK95" s="1384">
        <f t="shared" si="51"/>
        <v>-1.845835513375027E-3</v>
      </c>
      <c r="AL95" s="1384">
        <f t="shared" si="51"/>
        <v>1.6393464107789857E-2</v>
      </c>
      <c r="AM95" s="1384">
        <f t="shared" si="51"/>
        <v>-1.4252745285379453E-2</v>
      </c>
      <c r="AN95" s="1384">
        <f t="shared" si="51"/>
        <v>-1.5932372392331251E-2</v>
      </c>
      <c r="AO95" s="1384">
        <f t="shared" si="51"/>
        <v>-2.3849253723948305E-2</v>
      </c>
      <c r="AP95" s="1384">
        <f t="shared" si="51"/>
        <v>-2.2648938552138009E-2</v>
      </c>
      <c r="AQ95" s="1384">
        <f t="shared" si="51"/>
        <v>-1.1455106569816853E-2</v>
      </c>
      <c r="AR95" s="1384">
        <f t="shared" si="51"/>
        <v>-1.1885369161699577E-2</v>
      </c>
      <c r="AS95" s="1384">
        <f t="shared" si="46"/>
        <v>-3.30101907870608E-2</v>
      </c>
      <c r="AT95" s="1384">
        <f t="shared" si="46"/>
        <v>-1.47022224610035E-2</v>
      </c>
      <c r="AU95" s="1384">
        <f t="shared" si="46"/>
        <v>1.8497944355462259E-3</v>
      </c>
      <c r="AV95" s="1384">
        <f t="shared" si="46"/>
        <v>-2.1762876361309358E-2</v>
      </c>
      <c r="AW95" s="1384">
        <f t="shared" si="46"/>
        <v>3.989131004240587E-3</v>
      </c>
      <c r="AX95" s="1384">
        <f t="shared" si="46"/>
        <v>-1.3253796735944956E-2</v>
      </c>
      <c r="AY95" s="1384">
        <f t="shared" si="46"/>
        <v>-2.3083650268232669E-2</v>
      </c>
      <c r="AZ95" s="1384">
        <f t="shared" si="46"/>
        <v>-6.0615688691473268E-3</v>
      </c>
      <c r="BA95" s="1384">
        <f t="shared" si="46"/>
        <v>-8.6627862926057508E-3</v>
      </c>
      <c r="BB95" s="1384">
        <f t="shared" si="47"/>
        <v>-8.7566611082107171E-3</v>
      </c>
      <c r="BC95" s="1384">
        <f t="shared" si="48"/>
        <v>-1.0895805240901946E-2</v>
      </c>
      <c r="BD95" s="1384">
        <f t="shared" si="48"/>
        <v>-2.1856224178037675E-2</v>
      </c>
      <c r="BE95" s="135">
        <f t="shared" si="49"/>
        <v>-0.1054307916980376</v>
      </c>
      <c r="BF95" s="130"/>
      <c r="BG95" s="130"/>
    </row>
    <row r="96" spans="1:59" s="24" customFormat="1" ht="15" customHeight="1">
      <c r="A96" s="154"/>
      <c r="B96" s="1"/>
      <c r="C96" s="1"/>
      <c r="D96" s="1"/>
      <c r="E96" s="1"/>
      <c r="F96" s="1"/>
      <c r="G96" s="1"/>
      <c r="H96" s="1"/>
      <c r="I96" s="1"/>
      <c r="J96" s="1"/>
      <c r="K96" s="1"/>
      <c r="L96" s="1"/>
      <c r="M96" s="1"/>
      <c r="N96" s="1"/>
      <c r="O96" s="1"/>
      <c r="P96" s="1"/>
      <c r="Q96" s="1"/>
      <c r="R96" s="1"/>
      <c r="S96" s="1"/>
      <c r="T96" s="1"/>
      <c r="U96" s="1"/>
      <c r="V96" s="691" t="s">
        <v>1165</v>
      </c>
      <c r="W96" s="154"/>
      <c r="X96" s="1"/>
      <c r="Y96" s="1"/>
      <c r="Z96" s="691" t="s">
        <v>580</v>
      </c>
      <c r="AA96" s="1370"/>
      <c r="AB96" s="1384">
        <f t="shared" ref="AB96:AR96" si="52">AB72/AA72-1</f>
        <v>7.8013726122900806E-3</v>
      </c>
      <c r="AC96" s="1384">
        <f t="shared" si="52"/>
        <v>1.5252917954310607E-2</v>
      </c>
      <c r="AD96" s="1384">
        <f t="shared" si="52"/>
        <v>4.3789879618045147E-2</v>
      </c>
      <c r="AE96" s="1384">
        <f t="shared" si="52"/>
        <v>-8.6826715717582825E-3</v>
      </c>
      <c r="AF96" s="1384">
        <f t="shared" si="52"/>
        <v>4.7454467183155824E-2</v>
      </c>
      <c r="AG96" s="1384">
        <f t="shared" si="52"/>
        <v>-6.2497203318067074E-3</v>
      </c>
      <c r="AH96" s="1384">
        <f t="shared" si="52"/>
        <v>5.0656850011643328E-3</v>
      </c>
      <c r="AI96" s="1384">
        <f t="shared" si="52"/>
        <v>3.0561692244905458E-2</v>
      </c>
      <c r="AJ96" s="1384">
        <f t="shared" si="52"/>
        <v>3.2063085074589992E-2</v>
      </c>
      <c r="AK96" s="1384">
        <f t="shared" si="52"/>
        <v>2.102106031437101E-2</v>
      </c>
      <c r="AL96" s="1384">
        <f t="shared" si="52"/>
        <v>-7.062513386404512E-3</v>
      </c>
      <c r="AM96" s="1384">
        <f t="shared" si="52"/>
        <v>1.9920781367864349E-2</v>
      </c>
      <c r="AN96" s="1384">
        <f t="shared" si="52"/>
        <v>-2.0119598757294299E-2</v>
      </c>
      <c r="AO96" s="1384">
        <f t="shared" si="52"/>
        <v>2.5387073739929988E-2</v>
      </c>
      <c r="AP96" s="1384">
        <f t="shared" si="52"/>
        <v>1.2577414297678891E-2</v>
      </c>
      <c r="AQ96" s="1384">
        <f t="shared" si="52"/>
        <v>-4.2822717268746646E-2</v>
      </c>
      <c r="AR96" s="1384">
        <f t="shared" si="52"/>
        <v>-5.0784806975006425E-2</v>
      </c>
      <c r="AS96" s="1384">
        <f t="shared" si="46"/>
        <v>-6.4618046500147686E-2</v>
      </c>
      <c r="AT96" s="1384">
        <f t="shared" si="46"/>
        <v>-6.2385929619487412E-2</v>
      </c>
      <c r="AU96" s="1384">
        <f t="shared" si="46"/>
        <v>4.5463847011721903E-3</v>
      </c>
      <c r="AV96" s="1384">
        <f t="shared" si="46"/>
        <v>-2.6686036819514536E-2</v>
      </c>
      <c r="AW96" s="1384">
        <f t="shared" si="46"/>
        <v>-4.534082068568912E-2</v>
      </c>
      <c r="AX96" s="1384">
        <f t="shared" si="46"/>
        <v>2.4134751356994943E-2</v>
      </c>
      <c r="AY96" s="1384">
        <f t="shared" si="46"/>
        <v>-4.947757700178923E-2</v>
      </c>
      <c r="AZ96" s="1384">
        <f t="shared" si="46"/>
        <v>-1.9112847821986079E-2</v>
      </c>
      <c r="BA96" s="1384">
        <f t="shared" si="46"/>
        <v>1.2037758567899237E-2</v>
      </c>
      <c r="BB96" s="1384">
        <f t="shared" si="47"/>
        <v>2.9418004514736973E-2</v>
      </c>
      <c r="BC96" s="1384">
        <f t="shared" si="48"/>
        <v>-2.084601187641244E-2</v>
      </c>
      <c r="BD96" s="1384">
        <f t="shared" si="48"/>
        <v>-1.0112539119089492E-2</v>
      </c>
      <c r="BE96" s="135">
        <f t="shared" si="49"/>
        <v>-1.2638373640403544E-2</v>
      </c>
      <c r="BF96" s="130"/>
      <c r="BG96" s="130"/>
    </row>
    <row r="97" spans="1:59" s="24" customFormat="1" ht="15" customHeight="1">
      <c r="A97" s="154"/>
      <c r="B97" s="1"/>
      <c r="C97" s="1"/>
      <c r="D97" s="1"/>
      <c r="E97" s="1"/>
      <c r="F97" s="1"/>
      <c r="G97" s="1"/>
      <c r="H97" s="1"/>
      <c r="I97" s="1"/>
      <c r="J97" s="1"/>
      <c r="K97" s="1"/>
      <c r="L97" s="1"/>
      <c r="M97" s="1"/>
      <c r="N97" s="1"/>
      <c r="O97" s="1"/>
      <c r="P97" s="1"/>
      <c r="Q97" s="1"/>
      <c r="R97" s="1"/>
      <c r="S97" s="1"/>
      <c r="T97" s="1"/>
      <c r="U97" s="1"/>
      <c r="V97" s="691" t="s">
        <v>1166</v>
      </c>
      <c r="W97" s="154"/>
      <c r="X97" s="1"/>
      <c r="Y97" s="1"/>
      <c r="Z97" s="691" t="s">
        <v>581</v>
      </c>
      <c r="AA97" s="1370"/>
      <c r="AB97" s="1384">
        <f t="shared" ref="AB97:AR97" si="53">AB73/AA73-1</f>
        <v>0.12235260986410834</v>
      </c>
      <c r="AC97" s="1384">
        <f t="shared" si="53"/>
        <v>-3.2191825424027321E-2</v>
      </c>
      <c r="AD97" s="1384">
        <f t="shared" si="53"/>
        <v>1.6441219750696678E-2</v>
      </c>
      <c r="AE97" s="1384">
        <f t="shared" si="53"/>
        <v>9.2496516343645085E-2</v>
      </c>
      <c r="AF97" s="1384">
        <f t="shared" si="53"/>
        <v>1.2557969434875718</v>
      </c>
      <c r="AG97" s="1384">
        <f t="shared" si="53"/>
        <v>9.437785750968497E-2</v>
      </c>
      <c r="AH97" s="1384">
        <f t="shared" si="53"/>
        <v>1.690525749695726E-2</v>
      </c>
      <c r="AI97" s="1384">
        <f t="shared" si="53"/>
        <v>-0.14079030100446122</v>
      </c>
      <c r="AJ97" s="1384">
        <f t="shared" si="53"/>
        <v>8.1608538718326518E-2</v>
      </c>
      <c r="AK97" s="1384">
        <f t="shared" si="53"/>
        <v>-5.1499230375919525E-2</v>
      </c>
      <c r="AL97" s="1384">
        <f t="shared" si="53"/>
        <v>7.1551890982788358E-2</v>
      </c>
      <c r="AM97" s="1384">
        <f t="shared" si="53"/>
        <v>-4.3096976384330299E-2</v>
      </c>
      <c r="AN97" s="1384">
        <f t="shared" si="53"/>
        <v>-3.5898342467788558E-2</v>
      </c>
      <c r="AO97" s="1384">
        <f t="shared" si="53"/>
        <v>-5.6631794415910042E-2</v>
      </c>
      <c r="AP97" s="1384">
        <f t="shared" si="53"/>
        <v>6.4282880632827943E-2</v>
      </c>
      <c r="AQ97" s="1384">
        <f t="shared" si="53"/>
        <v>8.9286145637900161E-2</v>
      </c>
      <c r="AR97" s="1384">
        <f t="shared" si="53"/>
        <v>0.11303469478234529</v>
      </c>
      <c r="AS97" s="1384">
        <f t="shared" si="46"/>
        <v>-8.1983513099056826E-2</v>
      </c>
      <c r="AT97" s="1384">
        <f t="shared" si="46"/>
        <v>-0.11380827962685924</v>
      </c>
      <c r="AU97" s="1384">
        <f t="shared" si="46"/>
        <v>-5.2504059601900743E-2</v>
      </c>
      <c r="AV97" s="1384">
        <f t="shared" si="46"/>
        <v>6.1644149390516212E-3</v>
      </c>
      <c r="AW97" s="1384">
        <f t="shared" si="46"/>
        <v>2.6786831604846739E-2</v>
      </c>
      <c r="AX97" s="1384">
        <f t="shared" si="46"/>
        <v>-0.10529925948943331</v>
      </c>
      <c r="AY97" s="1384">
        <f t="shared" si="46"/>
        <v>2.379506633017181E-2</v>
      </c>
      <c r="AZ97" s="1384">
        <f t="shared" si="46"/>
        <v>-5.4263600848276639E-2</v>
      </c>
      <c r="BA97" s="1384">
        <f t="shared" si="46"/>
        <v>7.6276851488324526E-2</v>
      </c>
      <c r="BB97" s="1384">
        <f t="shared" si="47"/>
        <v>-4.5995780634383365E-2</v>
      </c>
      <c r="BC97" s="1384">
        <f t="shared" si="48"/>
        <v>-2.9095304046765191E-2</v>
      </c>
      <c r="BD97" s="1384">
        <f t="shared" si="48"/>
        <v>-0.12856149610381618</v>
      </c>
      <c r="BE97" s="135">
        <f t="shared" si="49"/>
        <v>-6.6266633872761993E-2</v>
      </c>
      <c r="BF97" s="130"/>
      <c r="BG97" s="130"/>
    </row>
    <row r="98" spans="1:59" s="24" customFormat="1" ht="15" customHeight="1">
      <c r="A98" s="154"/>
      <c r="B98" s="1"/>
      <c r="C98" s="1"/>
      <c r="D98" s="1"/>
      <c r="E98" s="1"/>
      <c r="F98" s="1"/>
      <c r="G98" s="1"/>
      <c r="H98" s="1"/>
      <c r="I98" s="1"/>
      <c r="J98" s="1"/>
      <c r="K98" s="1"/>
      <c r="L98" s="1"/>
      <c r="M98" s="1"/>
      <c r="N98" s="1"/>
      <c r="O98" s="1"/>
      <c r="P98" s="1"/>
      <c r="Q98" s="1"/>
      <c r="R98" s="1"/>
      <c r="S98" s="1"/>
      <c r="T98" s="1"/>
      <c r="U98" s="1"/>
      <c r="V98" s="691" t="s">
        <v>1167</v>
      </c>
      <c r="W98" s="154"/>
      <c r="X98" s="1"/>
      <c r="Y98" s="1"/>
      <c r="Z98" s="691" t="s">
        <v>774</v>
      </c>
      <c r="AA98" s="1370"/>
      <c r="AB98" s="1384">
        <f t="shared" ref="AB98:AR98" si="54">AB74/AA74-1</f>
        <v>1.8853844886973725E-2</v>
      </c>
      <c r="AC98" s="1384">
        <f t="shared" si="54"/>
        <v>-1.3109415242523736E-3</v>
      </c>
      <c r="AD98" s="1384">
        <f t="shared" si="54"/>
        <v>-1.9571400196533695E-2</v>
      </c>
      <c r="AE98" s="1384">
        <f t="shared" si="54"/>
        <v>2.5709217905929727E-2</v>
      </c>
      <c r="AF98" s="1384">
        <f t="shared" si="54"/>
        <v>5.1017765549392635E-3</v>
      </c>
      <c r="AG98" s="1384">
        <f t="shared" si="54"/>
        <v>8.758940223653422E-3</v>
      </c>
      <c r="AH98" s="1384">
        <f t="shared" si="54"/>
        <v>-3.797790379103505E-2</v>
      </c>
      <c r="AI98" s="1384">
        <f t="shared" si="54"/>
        <v>-9.2672299236194466E-2</v>
      </c>
      <c r="AJ98" s="1384">
        <f t="shared" si="54"/>
        <v>5.6348350335195807E-3</v>
      </c>
      <c r="AK98" s="1384">
        <f t="shared" si="54"/>
        <v>8.9338652501180782E-3</v>
      </c>
      <c r="AL98" s="1384">
        <f t="shared" si="54"/>
        <v>-2.1815996780049196E-2</v>
      </c>
      <c r="AM98" s="1384">
        <f t="shared" si="54"/>
        <v>-4.4085639110351349E-2</v>
      </c>
      <c r="AN98" s="1384">
        <f t="shared" si="54"/>
        <v>-1.4540968606959193E-2</v>
      </c>
      <c r="AO98" s="1384">
        <f t="shared" si="54"/>
        <v>-2.2673539010087396E-4</v>
      </c>
      <c r="AP98" s="1384">
        <f t="shared" si="54"/>
        <v>1.9503314281930306E-2</v>
      </c>
      <c r="AQ98" s="1384">
        <f t="shared" si="54"/>
        <v>6.2814381568740973E-3</v>
      </c>
      <c r="AR98" s="1384">
        <f t="shared" si="54"/>
        <v>-1.383620456690704E-2</v>
      </c>
      <c r="AS98" s="1384">
        <f t="shared" si="46"/>
        <v>-7.7875717337294148E-2</v>
      </c>
      <c r="AT98" s="1384">
        <f t="shared" si="46"/>
        <v>-0.10747491534015374</v>
      </c>
      <c r="AU98" s="1384">
        <f t="shared" si="46"/>
        <v>2.3349298742788127E-2</v>
      </c>
      <c r="AV98" s="1384">
        <f t="shared" si="46"/>
        <v>-4.037150790531574E-3</v>
      </c>
      <c r="AW98" s="1384">
        <f t="shared" si="46"/>
        <v>1.0733295433538181E-3</v>
      </c>
      <c r="AX98" s="1384">
        <f t="shared" si="46"/>
        <v>3.7739498674332461E-2</v>
      </c>
      <c r="AY98" s="1384">
        <f t="shared" si="46"/>
        <v>-1.2541609611321114E-2</v>
      </c>
      <c r="AZ98" s="1384">
        <f t="shared" si="46"/>
        <v>-2.8964237005569049E-2</v>
      </c>
      <c r="BA98" s="1384">
        <f t="shared" si="46"/>
        <v>-8.9795830253229791E-3</v>
      </c>
      <c r="BB98" s="1384">
        <f t="shared" si="47"/>
        <v>1.3383268028543505E-2</v>
      </c>
      <c r="BC98" s="1384">
        <f t="shared" si="48"/>
        <v>-1.5127303072330567E-2</v>
      </c>
      <c r="BD98" s="1384">
        <f t="shared" si="48"/>
        <v>-2.8839691408834467E-2</v>
      </c>
      <c r="BE98" s="135">
        <f t="shared" si="49"/>
        <v>-5.259221552547011E-2</v>
      </c>
      <c r="BF98" s="130"/>
      <c r="BG98" s="130"/>
    </row>
    <row r="99" spans="1:59" s="24" customFormat="1" ht="15" customHeight="1">
      <c r="A99" s="154"/>
      <c r="B99" s="1"/>
      <c r="C99" s="1"/>
      <c r="D99" s="1"/>
      <c r="E99" s="1"/>
      <c r="F99" s="1"/>
      <c r="G99" s="1"/>
      <c r="H99" s="1"/>
      <c r="I99" s="1"/>
      <c r="J99" s="1"/>
      <c r="K99" s="1"/>
      <c r="L99" s="1"/>
      <c r="M99" s="1"/>
      <c r="N99" s="1"/>
      <c r="O99" s="1"/>
      <c r="P99" s="1"/>
      <c r="Q99" s="1"/>
      <c r="R99" s="1"/>
      <c r="S99" s="1"/>
      <c r="T99" s="1"/>
      <c r="U99" s="1"/>
      <c r="V99" s="691" t="s">
        <v>1168</v>
      </c>
      <c r="W99" s="154"/>
      <c r="X99" s="1"/>
      <c r="Y99" s="1"/>
      <c r="Z99" s="691" t="s">
        <v>452</v>
      </c>
      <c r="AA99" s="1371"/>
      <c r="AB99" s="1384">
        <f>AB75/AA75-1</f>
        <v>-0.10019550711142888</v>
      </c>
      <c r="AC99" s="1384">
        <f t="shared" ref="AC99:BA99" si="55">AC75/AB75-1</f>
        <v>-0.10014811000072343</v>
      </c>
      <c r="AD99" s="1384">
        <f t="shared" si="55"/>
        <v>6.1894145293470482E-2</v>
      </c>
      <c r="AE99" s="1384">
        <f t="shared" si="55"/>
        <v>-0.34569449585793666</v>
      </c>
      <c r="AF99" s="1384">
        <f t="shared" si="55"/>
        <v>4.8410213235945188E-2</v>
      </c>
      <c r="AG99" s="1384">
        <f t="shared" si="55"/>
        <v>-2.6472314680287656E-2</v>
      </c>
      <c r="AH99" s="1384">
        <f t="shared" si="55"/>
        <v>6.259740603500763E-2</v>
      </c>
      <c r="AI99" s="1384">
        <f t="shared" si="55"/>
        <v>1.4611476623071162E-2</v>
      </c>
      <c r="AJ99" s="1384">
        <f t="shared" si="55"/>
        <v>-1.7608779616341774E-2</v>
      </c>
      <c r="AK99" s="1384">
        <f t="shared" si="55"/>
        <v>0.195077318431228</v>
      </c>
      <c r="AL99" s="1384">
        <f t="shared" si="55"/>
        <v>-0.16913233188324561</v>
      </c>
      <c r="AM99" s="1384">
        <f t="shared" si="55"/>
        <v>0.11003346332149477</v>
      </c>
      <c r="AN99" s="1384">
        <f t="shared" si="55"/>
        <v>5.401744997250546E-2</v>
      </c>
      <c r="AO99" s="1384">
        <f t="shared" si="55"/>
        <v>-6.5009291565066851E-2</v>
      </c>
      <c r="AP99" s="1384">
        <f t="shared" si="55"/>
        <v>2.0728249917492558E-2</v>
      </c>
      <c r="AQ99" s="1384">
        <f t="shared" si="55"/>
        <v>-6.5952246917729607E-2</v>
      </c>
      <c r="AR99" s="1384">
        <f t="shared" si="55"/>
        <v>0.30404680473936385</v>
      </c>
      <c r="AS99" s="1384">
        <f t="shared" si="55"/>
        <v>-0.12018914166982897</v>
      </c>
      <c r="AT99" s="1384">
        <f t="shared" si="55"/>
        <v>-0.11335770150796176</v>
      </c>
      <c r="AU99" s="1384">
        <f t="shared" si="55"/>
        <v>3.2913998332969152E-2</v>
      </c>
      <c r="AV99" s="1384">
        <f t="shared" si="55"/>
        <v>2.9064007383805324E-2</v>
      </c>
      <c r="AW99" s="1384">
        <f t="shared" si="55"/>
        <v>0.25445374345409144</v>
      </c>
      <c r="AX99" s="1384">
        <f t="shared" si="55"/>
        <v>0.11075210748499553</v>
      </c>
      <c r="AY99" s="1384">
        <f t="shared" si="55"/>
        <v>-4.547226573058738E-2</v>
      </c>
      <c r="AZ99" s="1384">
        <f t="shared" si="55"/>
        <v>-0.1669941557096063</v>
      </c>
      <c r="BA99" s="1384">
        <f t="shared" si="55"/>
        <v>-2.9561695329544002E-2</v>
      </c>
      <c r="BB99" s="1384">
        <f t="shared" si="47"/>
        <v>9.0905840803334526E-2</v>
      </c>
      <c r="BC99" s="1384">
        <f t="shared" si="48"/>
        <v>-0.10606547160253155</v>
      </c>
      <c r="BD99" s="1384">
        <f t="shared" si="48"/>
        <v>7.3497642895259396E-4</v>
      </c>
      <c r="BE99" s="135">
        <f t="shared" si="49"/>
        <v>-2.2338402901519117E-2</v>
      </c>
      <c r="BF99" s="248"/>
      <c r="BG99" s="248"/>
    </row>
    <row r="100" spans="1:59" s="24" customFormat="1" ht="15" customHeight="1" thickBot="1">
      <c r="A100" s="154"/>
      <c r="B100" s="1"/>
      <c r="C100" s="1"/>
      <c r="D100" s="1"/>
      <c r="E100" s="1"/>
      <c r="F100" s="1"/>
      <c r="G100" s="1"/>
      <c r="H100" s="1"/>
      <c r="I100" s="1"/>
      <c r="J100" s="1"/>
      <c r="K100" s="1"/>
      <c r="L100" s="1"/>
      <c r="M100" s="1"/>
      <c r="N100" s="1"/>
      <c r="O100" s="1"/>
      <c r="P100" s="1"/>
      <c r="Q100" s="1"/>
      <c r="R100" s="1"/>
      <c r="S100" s="1"/>
      <c r="T100" s="1"/>
      <c r="U100" s="1"/>
      <c r="V100" s="692" t="s">
        <v>1169</v>
      </c>
      <c r="W100" s="154"/>
      <c r="X100" s="1"/>
      <c r="Y100" s="1"/>
      <c r="Z100" s="692" t="s">
        <v>453</v>
      </c>
      <c r="AA100" s="1372"/>
      <c r="AB100" s="1385">
        <f t="shared" ref="AB100:AR100" si="56">AB76/AA76-1</f>
        <v>-2.9278603095872491E-4</v>
      </c>
      <c r="AC100" s="1385">
        <f t="shared" si="56"/>
        <v>8.1187887282852866E-2</v>
      </c>
      <c r="AD100" s="1385">
        <f t="shared" si="56"/>
        <v>-1.5200432824281962E-2</v>
      </c>
      <c r="AE100" s="1385">
        <f t="shared" si="56"/>
        <v>0.18422530051259178</v>
      </c>
      <c r="AF100" s="1385">
        <f t="shared" si="56"/>
        <v>1.6065207258639802E-2</v>
      </c>
      <c r="AG100" s="1385">
        <f t="shared" si="56"/>
        <v>2.2053058049079199E-2</v>
      </c>
      <c r="AH100" s="1385">
        <f t="shared" si="56"/>
        <v>3.6941890185892001E-2</v>
      </c>
      <c r="AI100" s="1385">
        <f t="shared" si="56"/>
        <v>-1.4588252461069651E-3</v>
      </c>
      <c r="AJ100" s="1385">
        <f t="shared" si="56"/>
        <v>-1.2810749577205405E-2</v>
      </c>
      <c r="AK100" s="1385">
        <f t="shared" si="56"/>
        <v>6.7632564873187917E-3</v>
      </c>
      <c r="AL100" s="1385">
        <f t="shared" si="56"/>
        <v>-7.0686492596861106E-2</v>
      </c>
      <c r="AM100" s="1385">
        <f t="shared" si="56"/>
        <v>-3.5416934427513702E-2</v>
      </c>
      <c r="AN100" s="1385">
        <f t="shared" si="56"/>
        <v>-2.6744385306753937E-3</v>
      </c>
      <c r="AO100" s="1385">
        <f t="shared" si="56"/>
        <v>-3.3252294798837956E-2</v>
      </c>
      <c r="AP100" s="1385">
        <f t="shared" si="56"/>
        <v>-2.9298898819520192E-2</v>
      </c>
      <c r="AQ100" s="1385">
        <f t="shared" si="56"/>
        <v>-5.1984854564403604E-2</v>
      </c>
      <c r="AR100" s="1385">
        <f t="shared" si="56"/>
        <v>1.5255233687771153E-2</v>
      </c>
      <c r="AS100" s="1385">
        <f t="shared" ref="AS100:BA101" si="57">AS76/AR76-1</f>
        <v>7.3354003084098673E-2</v>
      </c>
      <c r="AT100" s="1385">
        <f t="shared" si="57"/>
        <v>-0.16355009215800209</v>
      </c>
      <c r="AU100" s="1385">
        <f t="shared" si="57"/>
        <v>2.5047175404790956E-2</v>
      </c>
      <c r="AV100" s="1385">
        <f t="shared" si="57"/>
        <v>-5.9886892777318734E-2</v>
      </c>
      <c r="AW100" s="1385">
        <f t="shared" si="57"/>
        <v>4.8266105300435624E-2</v>
      </c>
      <c r="AX100" s="1385">
        <f t="shared" si="57"/>
        <v>-3.2794232471913265E-3</v>
      </c>
      <c r="AY100" s="1385">
        <f t="shared" si="57"/>
        <v>-3.641874141981094E-2</v>
      </c>
      <c r="AZ100" s="1385">
        <f t="shared" si="57"/>
        <v>-3.8550247592518128E-3</v>
      </c>
      <c r="BA100" s="1385">
        <f t="shared" si="57"/>
        <v>-4.6966823445448225E-2</v>
      </c>
      <c r="BB100" s="1385">
        <f t="shared" si="47"/>
        <v>-2.1358431891618124E-2</v>
      </c>
      <c r="BC100" s="1385">
        <f t="shared" si="48"/>
        <v>7.3102880067282383E-2</v>
      </c>
      <c r="BD100" s="1385">
        <f t="shared" si="48"/>
        <v>-2.9225434664829519E-2</v>
      </c>
      <c r="BE100" s="136">
        <f t="shared" si="49"/>
        <v>1.2654387512947451E-2</v>
      </c>
      <c r="BF100" s="132"/>
      <c r="BG100" s="132"/>
    </row>
    <row r="101" spans="1:59" s="24" customFormat="1" ht="15" customHeight="1" thickTop="1">
      <c r="A101" s="154"/>
      <c r="B101" s="1"/>
      <c r="C101" s="1"/>
      <c r="D101" s="1"/>
      <c r="E101" s="1"/>
      <c r="F101" s="1"/>
      <c r="G101" s="1"/>
      <c r="H101" s="1"/>
      <c r="I101" s="1"/>
      <c r="J101" s="1"/>
      <c r="K101" s="1"/>
      <c r="L101" s="1"/>
      <c r="M101" s="1"/>
      <c r="N101" s="1"/>
      <c r="O101" s="1"/>
      <c r="P101" s="1"/>
      <c r="Q101" s="1"/>
      <c r="R101" s="1"/>
      <c r="S101" s="1"/>
      <c r="T101" s="1"/>
      <c r="U101" s="1"/>
      <c r="V101" s="658" t="s">
        <v>263</v>
      </c>
      <c r="W101" s="154"/>
      <c r="X101" s="1"/>
      <c r="Y101" s="1"/>
      <c r="Z101" s="658" t="s">
        <v>5</v>
      </c>
      <c r="AA101" s="1373"/>
      <c r="AB101" s="1387">
        <f t="shared" ref="AB101:AR101" si="58">AB77/AA77-1</f>
        <v>1.0057836331975212E-2</v>
      </c>
      <c r="AC101" s="1387">
        <f t="shared" si="58"/>
        <v>8.3149130723199072E-3</v>
      </c>
      <c r="AD101" s="1387">
        <f t="shared" si="58"/>
        <v>-5.9491159839492047E-3</v>
      </c>
      <c r="AE101" s="1387">
        <f t="shared" si="58"/>
        <v>4.6931189352722225E-2</v>
      </c>
      <c r="AF101" s="1387">
        <f t="shared" si="58"/>
        <v>1.009835538064352E-2</v>
      </c>
      <c r="AG101" s="1387">
        <f t="shared" si="58"/>
        <v>1.0111743333732104E-2</v>
      </c>
      <c r="AH101" s="1387">
        <f t="shared" si="58"/>
        <v>-5.8347262473111838E-3</v>
      </c>
      <c r="AI101" s="1387">
        <f t="shared" si="58"/>
        <v>-3.2036122133793477E-2</v>
      </c>
      <c r="AJ101" s="1387">
        <f t="shared" si="58"/>
        <v>3.0355264982705021E-2</v>
      </c>
      <c r="AK101" s="1387">
        <f t="shared" si="58"/>
        <v>1.8326944961343239E-2</v>
      </c>
      <c r="AL101" s="1387">
        <f t="shared" si="58"/>
        <v>-1.1550038625765424E-2</v>
      </c>
      <c r="AM101" s="1387">
        <f t="shared" si="58"/>
        <v>2.3499223965745886E-2</v>
      </c>
      <c r="AN101" s="1387">
        <f t="shared" si="58"/>
        <v>6.5106920290971537E-3</v>
      </c>
      <c r="AO101" s="1387">
        <f t="shared" si="58"/>
        <v>-3.5840652300846987E-3</v>
      </c>
      <c r="AP101" s="1387">
        <f t="shared" si="58"/>
        <v>5.8631301398106572E-3</v>
      </c>
      <c r="AQ101" s="1387">
        <f t="shared" si="58"/>
        <v>-1.7802230643592654E-2</v>
      </c>
      <c r="AR101" s="1387">
        <f t="shared" si="58"/>
        <v>2.8192960468230277E-2</v>
      </c>
      <c r="AS101" s="1387">
        <f t="shared" si="57"/>
        <v>-5.4383458597212941E-2</v>
      </c>
      <c r="AT101" s="1387">
        <f t="shared" si="57"/>
        <v>-5.6070298819113629E-2</v>
      </c>
      <c r="AU101" s="1387">
        <f t="shared" si="57"/>
        <v>4.4425024723732331E-2</v>
      </c>
      <c r="AV101" s="1387">
        <f t="shared" si="57"/>
        <v>4.1131168997608158E-2</v>
      </c>
      <c r="AW101" s="1387">
        <f t="shared" si="57"/>
        <v>3.2526890005915243E-2</v>
      </c>
      <c r="AX101" s="1387">
        <f t="shared" si="57"/>
        <v>7.1859690789681796E-3</v>
      </c>
      <c r="AY101" s="1387">
        <f t="shared" si="57"/>
        <v>-3.8884665576882749E-2</v>
      </c>
      <c r="AZ101" s="1387">
        <f t="shared" si="57"/>
        <v>-3.2274330157811226E-2</v>
      </c>
      <c r="BA101" s="1387">
        <f t="shared" si="57"/>
        <v>-1.6113820761193498E-2</v>
      </c>
      <c r="BB101" s="1387">
        <f t="shared" si="47"/>
        <v>-1.2899252366289859E-2</v>
      </c>
      <c r="BC101" s="1387">
        <f t="shared" si="48"/>
        <v>-3.7822780882593166E-2</v>
      </c>
      <c r="BD101" s="1387">
        <f t="shared" si="48"/>
        <v>-3.2705993522925914E-2</v>
      </c>
      <c r="BE101" s="137">
        <f t="shared" si="49"/>
        <v>-5.7676832907108344E-2</v>
      </c>
      <c r="BF101" s="134"/>
      <c r="BG101" s="134"/>
    </row>
  </sheetData>
  <mergeCells count="13">
    <mergeCell ref="X63:Z63"/>
    <mergeCell ref="X64:Z64"/>
    <mergeCell ref="T64:V64"/>
    <mergeCell ref="T63:V63"/>
    <mergeCell ref="T1:V1"/>
    <mergeCell ref="T60:V60"/>
    <mergeCell ref="T61:V61"/>
    <mergeCell ref="T62:V62"/>
    <mergeCell ref="X1:Z1"/>
    <mergeCell ref="X60:Z60"/>
    <mergeCell ref="X61:Z61"/>
    <mergeCell ref="X62:Z62"/>
    <mergeCell ref="Y53:Z53"/>
  </mergeCells>
  <phoneticPr fontId="9"/>
  <pageMargins left="0.19685039370078741" right="0.19685039370078741" top="0.98425196850393704" bottom="0.98425196850393704" header="0.51181102362204722" footer="0.51181102362204722"/>
  <pageSetup paperSize="9" scale="38" orientation="landscape" r:id="rId1"/>
  <headerFooter alignWithMargins="0"/>
  <ignoredErrors>
    <ignoredError sqref="AA52:BE52 AA35:BE35 AA29:BE29 AA24:BE24"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dimension ref="A1:CA161"/>
  <sheetViews>
    <sheetView topLeftCell="A124" workbookViewId="0">
      <selection activeCell="Y164" sqref="Y164"/>
    </sheetView>
  </sheetViews>
  <sheetFormatPr defaultColWidth="9" defaultRowHeight="13.5"/>
  <cols>
    <col min="1" max="1" width="1.625" style="327" customWidth="1"/>
    <col min="2" max="20" width="1" style="327" hidden="1" customWidth="1"/>
    <col min="21" max="21" width="1.5" style="327" customWidth="1"/>
    <col min="22" max="22" width="6" style="327" customWidth="1"/>
    <col min="23" max="23" width="23.375" style="327" customWidth="1"/>
    <col min="24" max="24" width="25.875" customWidth="1"/>
    <col min="25" max="25" width="27.75" style="327" bestFit="1" customWidth="1"/>
    <col min="26" max="26" width="1.875" style="327" customWidth="1"/>
    <col min="27" max="27" width="15.125" style="327" customWidth="1"/>
    <col min="28" max="41" width="8.75" style="327" hidden="1" customWidth="1"/>
    <col min="42" max="42" width="15.125" style="327" customWidth="1"/>
    <col min="43" max="49" width="9" style="327" hidden="1" customWidth="1"/>
    <col min="50" max="50" width="15.125" style="327" customWidth="1"/>
    <col min="51" max="51" width="15.125" style="327" hidden="1" customWidth="1"/>
    <col min="52" max="59" width="15.125" style="327" customWidth="1"/>
    <col min="60" max="60" width="9" style="327"/>
    <col min="61" max="78" width="0" style="327" hidden="1" customWidth="1"/>
    <col min="79" max="79" width="15.125" style="327" customWidth="1"/>
    <col min="80" max="16384" width="9" style="327"/>
  </cols>
  <sheetData>
    <row r="1" spans="1:79">
      <c r="W1" s="1493" t="s">
        <v>926</v>
      </c>
      <c r="Y1" s="327" t="s">
        <v>38</v>
      </c>
    </row>
    <row r="2" spans="1:79">
      <c r="V2" s="391" t="s">
        <v>3</v>
      </c>
      <c r="W2" s="392"/>
      <c r="X2" s="392"/>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CA2" s="393" t="s">
        <v>889</v>
      </c>
    </row>
    <row r="3" spans="1:79" ht="18">
      <c r="A3" s="337"/>
      <c r="V3" s="393"/>
      <c r="W3" s="392" t="s">
        <v>336</v>
      </c>
      <c r="X3" s="392"/>
      <c r="Y3" s="394" t="s">
        <v>742</v>
      </c>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6" t="s">
        <v>55</v>
      </c>
      <c r="BA3" s="396" t="s">
        <v>661</v>
      </c>
      <c r="BB3" s="396" t="s">
        <v>655</v>
      </c>
      <c r="BC3" s="396" t="s">
        <v>656</v>
      </c>
      <c r="BD3" s="396" t="s">
        <v>657</v>
      </c>
      <c r="BE3" s="396" t="s">
        <v>658</v>
      </c>
      <c r="BF3" s="396" t="s">
        <v>659</v>
      </c>
      <c r="BG3" s="396" t="s">
        <v>660</v>
      </c>
      <c r="CA3" s="396" t="str">
        <f>BE3</f>
        <v>2020年度</v>
      </c>
    </row>
    <row r="4" spans="1:79" ht="18">
      <c r="V4" s="393"/>
      <c r="W4" s="392" t="s">
        <v>337</v>
      </c>
      <c r="X4" s="392"/>
      <c r="Y4" s="394" t="s">
        <v>31</v>
      </c>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1045"/>
      <c r="BA4" s="1045"/>
      <c r="BB4" s="1046"/>
      <c r="BC4" s="1046"/>
      <c r="BD4" s="1046"/>
      <c r="BE4" s="1046"/>
      <c r="BF4" s="1046"/>
      <c r="BG4" s="1046"/>
      <c r="BI4" s="388"/>
      <c r="CA4" s="1046"/>
    </row>
    <row r="5" spans="1:79" ht="14.25">
      <c r="V5" s="393"/>
      <c r="W5" s="392"/>
      <c r="X5" s="392"/>
      <c r="Y5" s="394" t="s">
        <v>32</v>
      </c>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8">
        <f>ROUND('1.Total'!AZ15*10^2,-2 )</f>
        <v>132200</v>
      </c>
      <c r="BA5" s="398">
        <f>ROUND('1.Total'!BA15*10^2,-2 )</f>
        <v>130500</v>
      </c>
      <c r="BB5" s="398">
        <f>ROUND('1.Total'!BB15*10^2,-2 )</f>
        <v>129200</v>
      </c>
      <c r="BC5" s="398">
        <f>ROUND('1.Total'!BC15*10^2,-2 )</f>
        <v>124800</v>
      </c>
      <c r="BD5" s="398">
        <f>ROUND('1.Total'!BD15*10^2,-2 )</f>
        <v>121200</v>
      </c>
      <c r="BE5" s="398">
        <f>ROUND('1.Total'!BE15*10^2,-2 )</f>
        <v>115000</v>
      </c>
      <c r="BF5" s="398">
        <f>ROUND('1.Total'!BG15*10^2,-2 )</f>
        <v>0</v>
      </c>
      <c r="BG5" s="398">
        <f>ROUND('1.Total'!BH15*10^2,-2 )</f>
        <v>0</v>
      </c>
      <c r="BI5" s="388"/>
      <c r="CA5" s="398">
        <f>BE5</f>
        <v>115000</v>
      </c>
    </row>
    <row r="6" spans="1:79" ht="14.25">
      <c r="V6" s="393"/>
      <c r="W6" s="392"/>
      <c r="X6" s="392"/>
      <c r="Y6" s="394" t="s">
        <v>30</v>
      </c>
      <c r="Z6" s="397"/>
      <c r="AA6" s="397"/>
      <c r="AB6" s="397"/>
      <c r="AC6" s="397"/>
      <c r="AD6" s="397"/>
      <c r="AE6" s="397"/>
      <c r="AF6" s="397"/>
      <c r="AG6" s="397"/>
      <c r="AH6" s="397"/>
      <c r="AI6" s="397"/>
      <c r="AJ6" s="397"/>
      <c r="AK6" s="397"/>
      <c r="AL6" s="397"/>
      <c r="AM6" s="397"/>
      <c r="AN6" s="397"/>
      <c r="AO6" s="397"/>
      <c r="AP6" s="397"/>
      <c r="AQ6" s="397"/>
      <c r="AR6" s="397"/>
      <c r="AS6" s="397"/>
      <c r="AT6" s="397"/>
      <c r="AU6" s="397"/>
      <c r="AV6" s="397"/>
      <c r="AW6" s="397"/>
      <c r="AX6" s="397"/>
      <c r="AY6" s="397"/>
      <c r="AZ6" s="398"/>
      <c r="BA6" s="398"/>
      <c r="BB6" s="398"/>
      <c r="BC6" s="398"/>
      <c r="BD6" s="398"/>
      <c r="BE6" s="398"/>
      <c r="BF6" s="398"/>
      <c r="BG6" s="398"/>
      <c r="BI6" s="388"/>
      <c r="CA6" s="398"/>
    </row>
    <row r="7" spans="1:79" ht="15.75">
      <c r="V7" s="393"/>
      <c r="W7" s="392"/>
      <c r="X7" s="392"/>
      <c r="Y7" s="394" t="s">
        <v>33</v>
      </c>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816" t="s">
        <v>338</v>
      </c>
      <c r="BA7" s="816" t="s">
        <v>662</v>
      </c>
      <c r="BB7" s="816" t="s">
        <v>663</v>
      </c>
      <c r="BC7" s="1330" t="s">
        <v>780</v>
      </c>
      <c r="BD7" s="1330" t="s">
        <v>844</v>
      </c>
      <c r="BE7" s="1330" t="s">
        <v>845</v>
      </c>
      <c r="BF7" s="398"/>
      <c r="BG7" s="398"/>
      <c r="BI7" s="388"/>
      <c r="CA7" s="1330" t="str">
        <f>BE7</f>
        <v>FY2020</v>
      </c>
    </row>
    <row r="8" spans="1:79" ht="15.75">
      <c r="V8" s="393"/>
      <c r="W8" s="392"/>
      <c r="X8" s="392"/>
      <c r="Y8" s="394" t="s">
        <v>34</v>
      </c>
      <c r="Z8" s="397"/>
      <c r="AA8" s="397"/>
      <c r="AB8" s="397"/>
      <c r="AC8" s="397"/>
      <c r="AD8" s="397"/>
      <c r="AE8" s="397"/>
      <c r="AF8" s="397"/>
      <c r="AG8" s="397"/>
      <c r="AH8" s="397"/>
      <c r="AI8" s="397"/>
      <c r="AJ8" s="397"/>
      <c r="AK8" s="397"/>
      <c r="AL8" s="397"/>
      <c r="AM8" s="397"/>
      <c r="AN8" s="397"/>
      <c r="AO8" s="397"/>
      <c r="AP8" s="397"/>
      <c r="AQ8" s="397"/>
      <c r="AR8" s="397"/>
      <c r="AS8" s="397"/>
      <c r="AT8" s="397"/>
      <c r="AU8" s="397"/>
      <c r="AV8" s="397"/>
      <c r="AW8" s="397"/>
      <c r="AX8" s="397"/>
      <c r="AY8" s="397"/>
      <c r="AZ8" s="817">
        <f>'1.Total'!AZ15</f>
        <v>1321.6240181959811</v>
      </c>
      <c r="BA8" s="817">
        <f>'1.Total'!BA15</f>
        <v>1304.8866090249458</v>
      </c>
      <c r="BB8" s="1285">
        <f>'1.Total'!BB15</f>
        <v>1291.5800505983038</v>
      </c>
      <c r="BC8" s="1331">
        <f>'1.Total'!BC15</f>
        <v>1247.6519993494455</v>
      </c>
      <c r="BD8" s="1331">
        <f>'1.Total'!BD15</f>
        <v>1212.2214791279052</v>
      </c>
      <c r="BE8" s="1331">
        <f>'1.Total'!BE15</f>
        <v>1150.0855210699833</v>
      </c>
      <c r="BF8" s="398"/>
      <c r="BG8" s="398"/>
      <c r="BI8" s="389"/>
      <c r="CA8" s="1331">
        <f>BE8</f>
        <v>1150.0855210699833</v>
      </c>
    </row>
    <row r="9" spans="1:79" ht="14.25">
      <c r="V9" s="393"/>
      <c r="W9" s="392"/>
      <c r="X9" s="392"/>
      <c r="Y9" s="394" t="s">
        <v>35</v>
      </c>
      <c r="Z9" s="399"/>
      <c r="AA9" s="399"/>
      <c r="AB9" s="399"/>
      <c r="AC9" s="399"/>
      <c r="AD9" s="399"/>
      <c r="AE9" s="399"/>
      <c r="AF9" s="399"/>
      <c r="AG9" s="399"/>
      <c r="AH9" s="399"/>
      <c r="AI9" s="399"/>
      <c r="AJ9" s="399"/>
      <c r="AK9" s="399"/>
      <c r="AL9" s="399"/>
      <c r="AM9" s="399"/>
      <c r="AN9" s="399"/>
      <c r="AO9" s="399"/>
      <c r="AP9" s="399"/>
      <c r="AQ9" s="399"/>
      <c r="AR9" s="399"/>
      <c r="AS9" s="399"/>
      <c r="AT9" s="399"/>
      <c r="AU9" s="399"/>
      <c r="AV9" s="399"/>
      <c r="AW9" s="399"/>
      <c r="AX9" s="399"/>
      <c r="AY9" s="399"/>
      <c r="AZ9" s="399"/>
      <c r="BA9" s="399"/>
      <c r="BB9" s="399"/>
      <c r="BC9" s="399"/>
      <c r="BD9" s="399"/>
      <c r="BE9" s="399"/>
      <c r="BF9" s="399"/>
      <c r="BG9" s="399"/>
      <c r="BI9" s="388"/>
      <c r="CA9" s="399"/>
    </row>
    <row r="10" spans="1:79" ht="14.25">
      <c r="V10" s="393"/>
      <c r="W10" s="392"/>
      <c r="X10" s="392"/>
      <c r="Y10" s="394"/>
      <c r="Z10" s="397"/>
      <c r="AA10" s="397"/>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c r="AZ10" s="397"/>
      <c r="BA10" s="397"/>
      <c r="BB10" s="397"/>
      <c r="BC10" s="397"/>
      <c r="BD10" s="397"/>
      <c r="BE10" s="397"/>
      <c r="BF10" s="397"/>
      <c r="BG10" s="397"/>
      <c r="BI10" s="388"/>
      <c r="CA10" s="397"/>
    </row>
    <row r="11" spans="1:79" ht="14.25">
      <c r="V11" s="393"/>
      <c r="W11" s="392" t="s">
        <v>777</v>
      </c>
      <c r="X11" s="392"/>
      <c r="Y11" s="394" t="s">
        <v>778</v>
      </c>
      <c r="Z11" s="397"/>
      <c r="AA11" s="397">
        <f>'1.Total'!$AP$15*0.962</f>
        <v>1329.4867760232075</v>
      </c>
      <c r="AB11" s="397">
        <f>'1.Total'!$AP$15*0.962</f>
        <v>1329.4867760232075</v>
      </c>
      <c r="AC11" s="397">
        <f>'1.Total'!$AP$15*0.962</f>
        <v>1329.4867760232075</v>
      </c>
      <c r="AD11" s="397">
        <f>'1.Total'!$AP$15*0.962</f>
        <v>1329.4867760232075</v>
      </c>
      <c r="AE11" s="397">
        <f>'1.Total'!$AP$15*0.962</f>
        <v>1329.4867760232075</v>
      </c>
      <c r="AF11" s="397">
        <f>'1.Total'!$AP$15*0.962</f>
        <v>1329.4867760232075</v>
      </c>
      <c r="AG11" s="397">
        <f>'1.Total'!$AP$15*0.962</f>
        <v>1329.4867760232075</v>
      </c>
      <c r="AH11" s="397">
        <f>'1.Total'!$AP$15*0.962</f>
        <v>1329.4867760232075</v>
      </c>
      <c r="AI11" s="397">
        <f>'1.Total'!$AP$15*0.962</f>
        <v>1329.4867760232075</v>
      </c>
      <c r="AJ11" s="397">
        <f>'1.Total'!$AP$15*0.962</f>
        <v>1329.4867760232075</v>
      </c>
      <c r="AK11" s="397">
        <f>'1.Total'!$AP$15*0.962</f>
        <v>1329.4867760232075</v>
      </c>
      <c r="AL11" s="397">
        <f>'1.Total'!$AP$15*0.962</f>
        <v>1329.4867760232075</v>
      </c>
      <c r="AM11" s="397">
        <f>'1.Total'!$AP$15*0.962</f>
        <v>1329.4867760232075</v>
      </c>
      <c r="AN11" s="397">
        <f>'1.Total'!$AP$15*0.962</f>
        <v>1329.4867760232075</v>
      </c>
      <c r="AO11" s="397">
        <f>'1.Total'!$AP$15*0.962</f>
        <v>1329.4867760232075</v>
      </c>
      <c r="AP11" s="397">
        <f>'1.Total'!$AP$15*0.962</f>
        <v>1329.4867760232075</v>
      </c>
      <c r="AQ11" s="397">
        <f>'1.Total'!$AP$15*0.962</f>
        <v>1329.4867760232075</v>
      </c>
      <c r="AR11" s="397">
        <f>'1.Total'!$AP$15*0.962</f>
        <v>1329.4867760232075</v>
      </c>
      <c r="AS11" s="397">
        <f>'1.Total'!$AP$15*0.962</f>
        <v>1329.4867760232075</v>
      </c>
      <c r="AT11" s="397">
        <f>'1.Total'!$AP$15*0.962</f>
        <v>1329.4867760232075</v>
      </c>
      <c r="AU11" s="397">
        <f>'1.Total'!$AP$15*0.962</f>
        <v>1329.4867760232075</v>
      </c>
      <c r="AV11" s="397">
        <f>'1.Total'!$AP$15*0.962</f>
        <v>1329.4867760232075</v>
      </c>
      <c r="AW11" s="397">
        <f>'1.Total'!$AP$15*0.962</f>
        <v>1329.4867760232075</v>
      </c>
      <c r="AX11" s="397">
        <f>'1.Total'!$AP$15*0.962</f>
        <v>1329.4867760232075</v>
      </c>
      <c r="AY11" s="397">
        <f>'1.Total'!$AP$15*0.962</f>
        <v>1329.4867760232075</v>
      </c>
      <c r="AZ11" s="397">
        <f>'1.Total'!$AP$15*0.962</f>
        <v>1329.4867760232075</v>
      </c>
      <c r="BA11" s="397">
        <f>'1.Total'!$AP$15*0.962</f>
        <v>1329.4867760232075</v>
      </c>
      <c r="BB11" s="397">
        <f>'1.Total'!$AP$15*0.962</f>
        <v>1329.4867760232075</v>
      </c>
      <c r="BC11" s="397">
        <f>'1.Total'!$AP$15*0.962</f>
        <v>1329.4867760232075</v>
      </c>
      <c r="BD11" s="397">
        <f>'1.Total'!$AP$15*0.962</f>
        <v>1329.4867760232075</v>
      </c>
      <c r="BE11" s="397">
        <f>'1.Total'!$AP$15*0.962</f>
        <v>1329.4867760232075</v>
      </c>
      <c r="BF11" s="397"/>
      <c r="BG11" s="397"/>
      <c r="BI11" s="388"/>
      <c r="CA11" s="397">
        <f>BE11</f>
        <v>1329.4867760232075</v>
      </c>
    </row>
    <row r="12" spans="1:79" ht="14.25">
      <c r="V12" s="393"/>
      <c r="W12" s="392" t="s">
        <v>922</v>
      </c>
      <c r="X12" s="392"/>
      <c r="Y12" s="394" t="s">
        <v>779</v>
      </c>
      <c r="Z12" s="397"/>
      <c r="AA12" s="397">
        <f>'1.Total'!$AX$15*0.74</f>
        <v>1042.7461711280564</v>
      </c>
      <c r="AB12" s="397">
        <f>'1.Total'!$AX$15*0.74</f>
        <v>1042.7461711280564</v>
      </c>
      <c r="AC12" s="397">
        <f>'1.Total'!$AX$15*0.74</f>
        <v>1042.7461711280564</v>
      </c>
      <c r="AD12" s="397">
        <f>'1.Total'!$AX$15*0.74</f>
        <v>1042.7461711280564</v>
      </c>
      <c r="AE12" s="397">
        <f>'1.Total'!$AX$15*0.74</f>
        <v>1042.7461711280564</v>
      </c>
      <c r="AF12" s="397">
        <f>'1.Total'!$AX$15*0.74</f>
        <v>1042.7461711280564</v>
      </c>
      <c r="AG12" s="397">
        <f>'1.Total'!$AX$15*0.74</f>
        <v>1042.7461711280564</v>
      </c>
      <c r="AH12" s="397">
        <f>'1.Total'!$AX$15*0.74</f>
        <v>1042.7461711280564</v>
      </c>
      <c r="AI12" s="397">
        <f>'1.Total'!$AX$15*0.74</f>
        <v>1042.7461711280564</v>
      </c>
      <c r="AJ12" s="397">
        <f>'1.Total'!$AX$15*0.74</f>
        <v>1042.7461711280564</v>
      </c>
      <c r="AK12" s="397">
        <f>'1.Total'!$AX$15*0.74</f>
        <v>1042.7461711280564</v>
      </c>
      <c r="AL12" s="397">
        <f>'1.Total'!$AX$15*0.74</f>
        <v>1042.7461711280564</v>
      </c>
      <c r="AM12" s="397">
        <f>'1.Total'!$AX$15*0.74</f>
        <v>1042.7461711280564</v>
      </c>
      <c r="AN12" s="397">
        <f>'1.Total'!$AX$15*0.74</f>
        <v>1042.7461711280564</v>
      </c>
      <c r="AO12" s="397">
        <f>'1.Total'!$AX$15*0.74</f>
        <v>1042.7461711280564</v>
      </c>
      <c r="AP12" s="397">
        <f>'1.Total'!$AX$15*0.74</f>
        <v>1042.7461711280564</v>
      </c>
      <c r="AQ12" s="397">
        <f>'1.Total'!$AX$15*0.74</f>
        <v>1042.7461711280564</v>
      </c>
      <c r="AR12" s="397">
        <f>'1.Total'!$AX$15*0.74</f>
        <v>1042.7461711280564</v>
      </c>
      <c r="AS12" s="397">
        <f>'1.Total'!$AX$15*0.74</f>
        <v>1042.7461711280564</v>
      </c>
      <c r="AT12" s="397">
        <f>'1.Total'!$AX$15*0.74</f>
        <v>1042.7461711280564</v>
      </c>
      <c r="AU12" s="397">
        <f>'1.Total'!$AX$15*0.74</f>
        <v>1042.7461711280564</v>
      </c>
      <c r="AV12" s="397">
        <f>'1.Total'!$AX$15*0.74</f>
        <v>1042.7461711280564</v>
      </c>
      <c r="AW12" s="397">
        <f>'1.Total'!$AX$15*0.74</f>
        <v>1042.7461711280564</v>
      </c>
      <c r="AX12" s="397">
        <f>'1.Total'!$AX$15*0.74</f>
        <v>1042.7461711280564</v>
      </c>
      <c r="AY12" s="397">
        <f>'1.Total'!$AX$15*0.74</f>
        <v>1042.7461711280564</v>
      </c>
      <c r="AZ12" s="397">
        <f>'1.Total'!$AX$15*0.74</f>
        <v>1042.7461711280564</v>
      </c>
      <c r="BA12" s="397">
        <f>'1.Total'!$AX$15*0.74</f>
        <v>1042.7461711280564</v>
      </c>
      <c r="BB12" s="397">
        <f>'1.Total'!$AX$15*0.74</f>
        <v>1042.7461711280564</v>
      </c>
      <c r="BC12" s="397">
        <f>'1.Total'!$AX$15*0.74</f>
        <v>1042.7461711280564</v>
      </c>
      <c r="BD12" s="397">
        <f>'1.Total'!$AX$15*0.74</f>
        <v>1042.7461711280564</v>
      </c>
      <c r="BE12" s="397">
        <f>'1.Total'!$AX$15*0.74</f>
        <v>1042.7461711280564</v>
      </c>
      <c r="BF12" s="397"/>
      <c r="BG12" s="397"/>
      <c r="BI12" s="388"/>
      <c r="CA12" s="397">
        <f>BE12</f>
        <v>1042.7461711280564</v>
      </c>
    </row>
    <row r="13" spans="1:79" ht="14.25">
      <c r="V13" s="393"/>
      <c r="W13" s="392" t="s">
        <v>921</v>
      </c>
      <c r="X13" s="392"/>
      <c r="Y13" s="394" t="s">
        <v>920</v>
      </c>
      <c r="Z13" s="328"/>
      <c r="AA13" s="397">
        <f>'1.Total'!$AX$15*0.54</f>
        <v>760.92288163398723</v>
      </c>
      <c r="AB13" s="397">
        <f>'1.Total'!$AX$15*0.54</f>
        <v>760.92288163398723</v>
      </c>
      <c r="AC13" s="397">
        <f>'1.Total'!$AX$15*0.54</f>
        <v>760.92288163398723</v>
      </c>
      <c r="AD13" s="397">
        <f>'1.Total'!$AX$15*0.54</f>
        <v>760.92288163398723</v>
      </c>
      <c r="AE13" s="397">
        <f>'1.Total'!$AX$15*0.54</f>
        <v>760.92288163398723</v>
      </c>
      <c r="AF13" s="397">
        <f>'1.Total'!$AX$15*0.54</f>
        <v>760.92288163398723</v>
      </c>
      <c r="AG13" s="397">
        <f>'1.Total'!$AX$15*0.54</f>
        <v>760.92288163398723</v>
      </c>
      <c r="AH13" s="397">
        <f>'1.Total'!$AX$15*0.54</f>
        <v>760.92288163398723</v>
      </c>
      <c r="AI13" s="397">
        <f>'1.Total'!$AX$15*0.54</f>
        <v>760.92288163398723</v>
      </c>
      <c r="AJ13" s="397">
        <f>'1.Total'!$AX$15*0.54</f>
        <v>760.92288163398723</v>
      </c>
      <c r="AK13" s="397">
        <f>'1.Total'!$AX$15*0.54</f>
        <v>760.92288163398723</v>
      </c>
      <c r="AL13" s="397">
        <f>'1.Total'!$AX$15*0.54</f>
        <v>760.92288163398723</v>
      </c>
      <c r="AM13" s="397">
        <f>'1.Total'!$AX$15*0.54</f>
        <v>760.92288163398723</v>
      </c>
      <c r="AN13" s="397">
        <f>'1.Total'!$AX$15*0.54</f>
        <v>760.92288163398723</v>
      </c>
      <c r="AO13" s="397">
        <f>'1.Total'!$AX$15*0.54</f>
        <v>760.92288163398723</v>
      </c>
      <c r="AP13" s="397">
        <f>'1.Total'!$AX$15*0.54</f>
        <v>760.92288163398723</v>
      </c>
      <c r="AQ13" s="397">
        <f>'1.Total'!$AX$15*0.54</f>
        <v>760.92288163398723</v>
      </c>
      <c r="AR13" s="397">
        <f>'1.Total'!$AX$15*0.54</f>
        <v>760.92288163398723</v>
      </c>
      <c r="AS13" s="397">
        <f>'1.Total'!$AX$15*0.54</f>
        <v>760.92288163398723</v>
      </c>
      <c r="AT13" s="397">
        <f>'1.Total'!$AX$15*0.54</f>
        <v>760.92288163398723</v>
      </c>
      <c r="AU13" s="397">
        <f>'1.Total'!$AX$15*0.54</f>
        <v>760.92288163398723</v>
      </c>
      <c r="AV13" s="397">
        <f>'1.Total'!$AX$15*0.54</f>
        <v>760.92288163398723</v>
      </c>
      <c r="AW13" s="397">
        <f>'1.Total'!$AX$15*0.54</f>
        <v>760.92288163398723</v>
      </c>
      <c r="AX13" s="397">
        <f>'1.Total'!$AX$15*0.54</f>
        <v>760.92288163398723</v>
      </c>
      <c r="AY13" s="397">
        <f>'1.Total'!$AX$15*0.54</f>
        <v>760.92288163398723</v>
      </c>
      <c r="AZ13" s="397">
        <f>'1.Total'!$AX$15*0.54</f>
        <v>760.92288163398723</v>
      </c>
      <c r="BA13" s="397">
        <f>'1.Total'!$AX$15*0.54</f>
        <v>760.92288163398723</v>
      </c>
      <c r="BB13" s="397">
        <f>'1.Total'!$AX$15*0.54</f>
        <v>760.92288163398723</v>
      </c>
      <c r="BC13" s="397">
        <f>'1.Total'!$AX$15*0.54</f>
        <v>760.92288163398723</v>
      </c>
      <c r="BD13" s="397">
        <f>'1.Total'!$AX$15*0.54</f>
        <v>760.92288163398723</v>
      </c>
      <c r="BE13" s="397">
        <f>'1.Total'!$AX$15*0.54</f>
        <v>760.92288163398723</v>
      </c>
      <c r="BF13" s="328"/>
      <c r="BG13" s="328"/>
      <c r="BI13" s="389"/>
      <c r="CA13" s="328"/>
    </row>
    <row r="14" spans="1:79" ht="14.25">
      <c r="W14"/>
      <c r="Y14" s="33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I14" s="389"/>
      <c r="CA14" s="328"/>
    </row>
    <row r="15" spans="1:79">
      <c r="V15" s="815" t="s">
        <v>335</v>
      </c>
      <c r="W15" s="815"/>
      <c r="X15" s="815"/>
      <c r="Y15" s="397"/>
      <c r="Z15" s="397"/>
      <c r="AA15" s="397"/>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I15" s="389"/>
      <c r="CA15" s="328"/>
    </row>
    <row r="16" spans="1:79" ht="14.25">
      <c r="V16" s="811"/>
      <c r="W16" s="811" t="s">
        <v>330</v>
      </c>
      <c r="X16" s="814" t="s">
        <v>334</v>
      </c>
      <c r="Y16" s="397"/>
      <c r="Z16" s="397"/>
      <c r="AA16" s="397"/>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I16" s="389"/>
      <c r="CA16" s="328"/>
    </row>
    <row r="17" spans="22:79" ht="14.25">
      <c r="V17" s="812"/>
      <c r="W17" s="811" t="s">
        <v>331</v>
      </c>
      <c r="X17" s="812"/>
      <c r="Y17" s="397"/>
      <c r="Z17" s="397"/>
      <c r="AA17" s="397"/>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8"/>
      <c r="BG17" s="328"/>
      <c r="BI17" s="389"/>
      <c r="CA17" s="328"/>
    </row>
    <row r="18" spans="22:79" ht="14.25">
      <c r="V18" s="812"/>
      <c r="W18" s="811" t="s">
        <v>743</v>
      </c>
      <c r="X18" s="812"/>
      <c r="Y18" s="397"/>
      <c r="Z18" s="397"/>
      <c r="AA18" s="397"/>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I18" s="389"/>
      <c r="CA18" s="328"/>
    </row>
    <row r="19" spans="22:79" ht="14.25">
      <c r="V19" s="813"/>
      <c r="W19" s="821" t="s">
        <v>328</v>
      </c>
      <c r="X19" s="813"/>
      <c r="Y19" s="397"/>
      <c r="Z19" s="397"/>
      <c r="AA19" s="397"/>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I19" s="389"/>
      <c r="CA19" s="328"/>
    </row>
    <row r="20" spans="22:79" ht="14.25">
      <c r="V20" s="813"/>
      <c r="W20" s="821" t="s">
        <v>329</v>
      </c>
      <c r="X20" s="813"/>
      <c r="Y20" s="397"/>
      <c r="Z20" s="397"/>
      <c r="AA20" s="397"/>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I20" s="389"/>
      <c r="CA20" s="328"/>
    </row>
    <row r="21" spans="22:79" ht="14.25">
      <c r="V21" s="812"/>
      <c r="W21" s="811" t="s">
        <v>332</v>
      </c>
      <c r="X21" s="812"/>
      <c r="Y21" s="397"/>
      <c r="Z21" s="397"/>
      <c r="AA21" s="397"/>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I21" s="389"/>
      <c r="CA21" s="328"/>
    </row>
    <row r="22" spans="22:79" ht="14.25">
      <c r="V22" s="812"/>
      <c r="W22" s="811" t="s">
        <v>333</v>
      </c>
      <c r="X22" s="812"/>
      <c r="Y22" s="397"/>
      <c r="Z22" s="397"/>
      <c r="AA22" s="397"/>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I22" s="389"/>
      <c r="CA22" s="328"/>
    </row>
    <row r="23" spans="22:79">
      <c r="V23" s="332"/>
      <c r="W23" s="810"/>
      <c r="Y23" s="328"/>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I23" s="390"/>
      <c r="CA23" s="329"/>
    </row>
    <row r="24" spans="22:79">
      <c r="W24"/>
      <c r="Y24" s="328"/>
      <c r="Z24" s="328"/>
      <c r="AA24" s="341"/>
      <c r="AB24" s="341"/>
      <c r="AC24" s="341"/>
      <c r="AD24" s="341"/>
      <c r="AE24" s="341"/>
      <c r="AF24" s="341"/>
      <c r="AG24" s="341"/>
      <c r="AH24" s="341"/>
      <c r="AI24" s="341"/>
      <c r="AJ24" s="341"/>
      <c r="AK24" s="341"/>
      <c r="AL24" s="341"/>
      <c r="AM24" s="341"/>
      <c r="AN24" s="341"/>
      <c r="AO24" s="341"/>
      <c r="AP24" s="342"/>
      <c r="AQ24" s="342"/>
      <c r="AR24" s="342"/>
      <c r="AS24" s="342"/>
      <c r="AT24" s="342"/>
      <c r="AU24" s="342"/>
      <c r="AV24" s="342"/>
      <c r="AW24" s="342"/>
      <c r="AX24" s="342"/>
      <c r="AY24" s="342"/>
      <c r="AZ24" s="342"/>
      <c r="BA24" s="342"/>
      <c r="BB24" s="342"/>
      <c r="BC24" s="342"/>
      <c r="BD24" s="342"/>
      <c r="BE24" s="342"/>
      <c r="BF24" s="342"/>
      <c r="BG24" s="342"/>
      <c r="CA24" s="342"/>
    </row>
    <row r="25" spans="22:79">
      <c r="V25" s="410" t="s">
        <v>56</v>
      </c>
      <c r="W25" s="411"/>
      <c r="X25" s="411"/>
      <c r="Y25" s="412"/>
      <c r="Z25" s="412"/>
      <c r="AA25" s="412"/>
      <c r="AB25" s="412"/>
      <c r="AC25" s="412"/>
      <c r="AD25" s="412"/>
      <c r="AE25" s="412"/>
      <c r="AF25" s="412"/>
      <c r="AG25" s="412"/>
      <c r="AH25" s="412"/>
      <c r="AI25" s="412"/>
      <c r="AJ25" s="412"/>
      <c r="AK25" s="412"/>
      <c r="AL25" s="412"/>
      <c r="AM25" s="412"/>
      <c r="AN25" s="412"/>
      <c r="AO25" s="412"/>
      <c r="AP25" s="412"/>
      <c r="AQ25" s="412"/>
      <c r="AR25" s="412"/>
      <c r="AS25" s="412"/>
      <c r="AT25" s="412"/>
      <c r="AU25" s="412"/>
      <c r="AV25" s="412"/>
      <c r="AW25" s="412"/>
      <c r="AX25" s="412"/>
      <c r="AY25" s="412"/>
      <c r="AZ25" s="412"/>
      <c r="BA25" s="413"/>
      <c r="BB25" s="413"/>
      <c r="BC25" s="413"/>
      <c r="BD25" s="413"/>
      <c r="BE25" s="413"/>
      <c r="BF25" s="413"/>
      <c r="BG25" s="413"/>
      <c r="CA25" s="413"/>
    </row>
    <row r="26" spans="22:79" ht="25.5">
      <c r="V26" s="412"/>
      <c r="W26" s="414" t="s">
        <v>900</v>
      </c>
      <c r="X26" s="818" t="s">
        <v>913</v>
      </c>
      <c r="Y26" s="412" t="s">
        <v>344</v>
      </c>
      <c r="Z26" s="412"/>
      <c r="AA26" s="432" t="s">
        <v>666</v>
      </c>
      <c r="AB26" s="432"/>
      <c r="AC26" s="432"/>
      <c r="AD26" s="432"/>
      <c r="AE26" s="432"/>
      <c r="AF26" s="432"/>
      <c r="AG26" s="432"/>
      <c r="AH26" s="432"/>
      <c r="AI26" s="432"/>
      <c r="AJ26" s="432"/>
      <c r="AK26" s="432"/>
      <c r="AL26" s="432"/>
      <c r="AM26" s="432"/>
      <c r="AN26" s="432"/>
      <c r="AO26" s="432"/>
      <c r="AP26" s="433" t="s">
        <v>667</v>
      </c>
      <c r="AQ26" s="433"/>
      <c r="AR26" s="433"/>
      <c r="AS26" s="433"/>
      <c r="AT26" s="433"/>
      <c r="AU26" s="433"/>
      <c r="AV26" s="433"/>
      <c r="AW26" s="433"/>
      <c r="AX26" s="433" t="s">
        <v>668</v>
      </c>
      <c r="AY26" s="433"/>
      <c r="AZ26" s="433" t="s">
        <v>669</v>
      </c>
      <c r="BA26" s="433" t="s">
        <v>670</v>
      </c>
      <c r="BB26" s="433" t="s">
        <v>671</v>
      </c>
      <c r="BC26" s="433" t="s">
        <v>672</v>
      </c>
      <c r="BD26" s="433" t="s">
        <v>673</v>
      </c>
      <c r="BE26" s="433" t="s">
        <v>674</v>
      </c>
      <c r="BF26" s="433" t="s">
        <v>675</v>
      </c>
      <c r="BG26" s="433" t="s">
        <v>839</v>
      </c>
      <c r="CA26" s="433" t="str">
        <f>BE26</f>
        <v>2020年度</v>
      </c>
    </row>
    <row r="27" spans="22:79" ht="25.5">
      <c r="V27" s="412"/>
      <c r="W27" s="414" t="s">
        <v>59</v>
      </c>
      <c r="X27" s="818" t="s">
        <v>849</v>
      </c>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1494" t="s">
        <v>983</v>
      </c>
      <c r="BA27" s="1494" t="s">
        <v>983</v>
      </c>
      <c r="BB27" s="1494" t="s">
        <v>983</v>
      </c>
      <c r="BC27" s="1495" t="s">
        <v>983</v>
      </c>
      <c r="BD27" s="1494" t="s">
        <v>983</v>
      </c>
      <c r="BE27" s="1494" t="s">
        <v>983</v>
      </c>
      <c r="BF27" s="1494" t="s">
        <v>983</v>
      </c>
      <c r="BG27" s="1494" t="s">
        <v>983</v>
      </c>
      <c r="CA27" s="1501" t="str">
        <f>BE27</f>
        <v>（確報値）</v>
      </c>
    </row>
    <row r="28" spans="22:79" ht="25.5">
      <c r="V28" s="412"/>
      <c r="W28" s="414" t="s">
        <v>792</v>
      </c>
      <c r="X28" s="818" t="s">
        <v>915</v>
      </c>
      <c r="Y28" s="415" t="s">
        <v>39</v>
      </c>
      <c r="Z28" s="415"/>
      <c r="AA28" s="416">
        <f>ROUND('2.CO2-Sector'!$AA$80*100,-2)</f>
        <v>116400</v>
      </c>
      <c r="AB28" s="416"/>
      <c r="AC28" s="416"/>
      <c r="AD28" s="416"/>
      <c r="AE28" s="416"/>
      <c r="AF28" s="416"/>
      <c r="AG28" s="416"/>
      <c r="AH28" s="416"/>
      <c r="AI28" s="416"/>
      <c r="AJ28" s="416"/>
      <c r="AK28" s="416"/>
      <c r="AL28" s="416"/>
      <c r="AM28" s="416"/>
      <c r="AN28" s="416"/>
      <c r="AO28" s="416"/>
      <c r="AP28" s="416">
        <f>ROUND('2.CO2-Sector'!$AP$80*100,-2)</f>
        <v>129400</v>
      </c>
      <c r="AQ28" s="416"/>
      <c r="AR28" s="416"/>
      <c r="AS28" s="416"/>
      <c r="AT28" s="416"/>
      <c r="AU28" s="416"/>
      <c r="AV28" s="416"/>
      <c r="AW28" s="416"/>
      <c r="AX28" s="416">
        <f>ROUND('2.CO2-Sector'!$AX$80*100,-2)</f>
        <v>131800</v>
      </c>
      <c r="AY28" s="416"/>
      <c r="AZ28" s="416">
        <f>ROUND('2.CO2-Sector'!AZ$80*100,-2)</f>
        <v>122600</v>
      </c>
      <c r="BA28" s="416">
        <f>ROUND('2.CO2-Sector'!BA$80*100,-2)</f>
        <v>120600</v>
      </c>
      <c r="BB28" s="416">
        <f>ROUND('2.CO2-Sector'!BB$80*100,-2)</f>
        <v>119100</v>
      </c>
      <c r="BC28" s="416">
        <f>ROUND('2.CO2-Sector'!BC$80*100,-2)</f>
        <v>114600</v>
      </c>
      <c r="BD28" s="1466">
        <f>ROUND('2.CO2-Sector'!BD$80/100,0)</f>
        <v>11</v>
      </c>
      <c r="BE28" s="416">
        <f>ROUND('2.CO2-Sector'!BE$80*100,-2)</f>
        <v>104400</v>
      </c>
      <c r="BF28" s="416">
        <f>ROUND('2.CO2-Sector'!BF$80*100,-2)</f>
        <v>0</v>
      </c>
      <c r="BG28" s="416">
        <f>ROUND('2.CO2-Sector'!BG$80*100,-2)</f>
        <v>0</v>
      </c>
      <c r="CA28" s="416">
        <f>BE28</f>
        <v>104400</v>
      </c>
    </row>
    <row r="29" spans="22:79" ht="25.5">
      <c r="V29" s="412"/>
      <c r="W29" s="414" t="s">
        <v>58</v>
      </c>
      <c r="X29" s="818" t="s">
        <v>914</v>
      </c>
      <c r="Y29" s="411"/>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3"/>
      <c r="BB29" s="413"/>
      <c r="BC29" s="413"/>
      <c r="BD29" s="1467">
        <f>ROUND('2.CO2-Sector'!BD$80*100,-2)-ROUND('2.CO2-Sector'!BD$80*100,-4)</f>
        <v>800</v>
      </c>
      <c r="BE29" s="413"/>
      <c r="BF29" s="418"/>
      <c r="BG29" s="418"/>
      <c r="CA29" s="413"/>
    </row>
    <row r="30" spans="22:79">
      <c r="V30" s="412"/>
      <c r="W30" s="419" t="s">
        <v>36</v>
      </c>
      <c r="X30" s="819" t="s">
        <v>301</v>
      </c>
      <c r="Y30" s="411" t="s">
        <v>345</v>
      </c>
      <c r="Z30" s="412"/>
      <c r="AA30" s="432" t="s">
        <v>716</v>
      </c>
      <c r="AB30" s="432"/>
      <c r="AC30" s="432"/>
      <c r="AD30" s="432"/>
      <c r="AE30" s="432"/>
      <c r="AF30" s="432"/>
      <c r="AG30" s="432"/>
      <c r="AH30" s="432"/>
      <c r="AI30" s="432"/>
      <c r="AJ30" s="432"/>
      <c r="AK30" s="432"/>
      <c r="AL30" s="432"/>
      <c r="AM30" s="432"/>
      <c r="AN30" s="432"/>
      <c r="AO30" s="432"/>
      <c r="AP30" s="432" t="s">
        <v>715</v>
      </c>
      <c r="AQ30" s="433"/>
      <c r="AR30" s="433"/>
      <c r="AS30" s="433"/>
      <c r="AT30" s="433"/>
      <c r="AU30" s="433"/>
      <c r="AV30" s="433"/>
      <c r="AW30" s="433"/>
      <c r="AX30" s="432" t="s">
        <v>714</v>
      </c>
      <c r="AY30" s="432" t="s">
        <v>738</v>
      </c>
      <c r="AZ30" s="432" t="s">
        <v>737</v>
      </c>
      <c r="BA30" s="432" t="s">
        <v>736</v>
      </c>
      <c r="BB30" s="432" t="s">
        <v>713</v>
      </c>
      <c r="BC30" s="432" t="s">
        <v>717</v>
      </c>
      <c r="BD30" s="432" t="s">
        <v>718</v>
      </c>
      <c r="BE30" s="432" t="s">
        <v>841</v>
      </c>
      <c r="BF30" s="432" t="s">
        <v>842</v>
      </c>
      <c r="BG30" s="432" t="s">
        <v>843</v>
      </c>
      <c r="CA30" s="432" t="str">
        <f>BE30</f>
        <v>in FY2020</v>
      </c>
    </row>
    <row r="31" spans="22:79">
      <c r="V31" s="412"/>
      <c r="W31" s="414" t="s">
        <v>793</v>
      </c>
      <c r="X31" s="819" t="s">
        <v>775</v>
      </c>
      <c r="Y31" s="411"/>
      <c r="Z31" s="415"/>
      <c r="AA31" s="820">
        <f>'2.CO2-Sector'!AA$80</f>
        <v>1163.6778559924051</v>
      </c>
      <c r="AB31" s="820">
        <f>'2.CO2-Sector'!AB$80</f>
        <v>1175.1495617465707</v>
      </c>
      <c r="AC31" s="820">
        <f>'2.CO2-Sector'!AC$80</f>
        <v>1184.6017345757909</v>
      </c>
      <c r="AD31" s="820">
        <f>'2.CO2-Sector'!AD$80</f>
        <v>1177.3635681757225</v>
      </c>
      <c r="AE31" s="820">
        <f>'2.CO2-Sector'!AE$80</f>
        <v>1232.3793700771107</v>
      </c>
      <c r="AF31" s="820">
        <f>'2.CO2-Sector'!AF$80</f>
        <v>1244.6769109409734</v>
      </c>
      <c r="AG31" s="820">
        <f>'2.CO2-Sector'!AG$80</f>
        <v>1257.2444695299946</v>
      </c>
      <c r="AH31" s="820">
        <f>'2.CO2-Sector'!AH$80</f>
        <v>1249.7708377106912</v>
      </c>
      <c r="AI31" s="820">
        <f>'2.CO2-Sector'!AI$80</f>
        <v>1209.4933694864314</v>
      </c>
      <c r="AJ31" s="820">
        <f>'2.CO2-Sector'!AJ$80</f>
        <v>1246.0740800484534</v>
      </c>
      <c r="AK31" s="820">
        <f>'2.CO2-Sector'!AK$80</f>
        <v>1268.9004427541749</v>
      </c>
      <c r="AL31" s="820">
        <f>'2.CO2-Sector'!AL$80</f>
        <v>1253.8458755900035</v>
      </c>
      <c r="AM31" s="820">
        <f>'2.CO2-Sector'!AM$80</f>
        <v>1282.9616075343329</v>
      </c>
      <c r="AN31" s="820">
        <f>'2.CO2-Sector'!AN$80</f>
        <v>1291.1412392001739</v>
      </c>
      <c r="AO31" s="820">
        <f>'2.CO2-Sector'!AO$80</f>
        <v>1286.4358560688643</v>
      </c>
      <c r="AP31" s="1329">
        <f>'2.CO2-Sector'!AP$80</f>
        <v>1293.8556981296447</v>
      </c>
      <c r="AQ31" s="1329">
        <f>'2.CO2-Sector'!AQ$80</f>
        <v>1270.8129331991795</v>
      </c>
      <c r="AR31" s="1329">
        <f>'2.CO2-Sector'!AR$80</f>
        <v>1306.3961570689671</v>
      </c>
      <c r="AS31" s="1329">
        <f>'2.CO2-Sector'!AS$80</f>
        <v>1235.2336931622849</v>
      </c>
      <c r="AT31" s="1329">
        <f>'2.CO2-Sector'!AT$80</f>
        <v>1165.9115288779981</v>
      </c>
      <c r="AU31" s="1329">
        <f>'2.CO2-Sector'!AU$80</f>
        <v>1217.5229690935673</v>
      </c>
      <c r="AV31" s="1329">
        <f>'2.CO2-Sector'!AV$80</f>
        <v>1267.4109939688781</v>
      </c>
      <c r="AW31" s="1329">
        <f>'2.CO2-Sector'!AW$80</f>
        <v>1308.4807574011593</v>
      </c>
      <c r="AX31" s="1329">
        <f>'2.CO2-Sector'!AX$80</f>
        <v>1317.8739725360915</v>
      </c>
      <c r="AY31" s="1329">
        <f>'2.CO2-Sector'!AY$80</f>
        <v>1266.6453756848678</v>
      </c>
      <c r="AZ31" s="1329">
        <f>'2.CO2-Sector'!AZ$80</f>
        <v>1225.8185381788264</v>
      </c>
      <c r="BA31" s="1329">
        <f>'2.CO2-Sector'!BA$80</f>
        <v>1206.0609825969566</v>
      </c>
      <c r="BB31" s="1329">
        <f>'2.CO2-Sector'!BB$80</f>
        <v>1190.5048822836582</v>
      </c>
      <c r="BC31" s="1329">
        <f>'2.CO2-Sector'!BC$80</f>
        <v>1145.5218235702539</v>
      </c>
      <c r="BD31" s="1329">
        <f>'2.CO2-Sector'!BD$80</f>
        <v>1108.0773451770342</v>
      </c>
      <c r="BE31" s="1329">
        <f>'2.CO2-Sector'!BE$80</f>
        <v>1044.1874568767598</v>
      </c>
      <c r="BF31" s="1329">
        <f>'2.CO2-Sector'!BF$80</f>
        <v>0</v>
      </c>
      <c r="BG31" s="1329">
        <f>'2.CO2-Sector'!BG$80</f>
        <v>0</v>
      </c>
      <c r="CA31" s="1329">
        <f>BE31</f>
        <v>1044.1874568767598</v>
      </c>
    </row>
    <row r="32" spans="22:79" ht="25.5">
      <c r="V32" s="412"/>
      <c r="W32" s="414" t="s">
        <v>794</v>
      </c>
      <c r="X32" s="818" t="s">
        <v>795</v>
      </c>
      <c r="Y32" s="411"/>
      <c r="Z32" s="417"/>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CA32" s="418"/>
    </row>
    <row r="33" spans="22:79" ht="25.5">
      <c r="V33" s="412"/>
      <c r="W33" s="414" t="s">
        <v>859</v>
      </c>
      <c r="X33" s="818" t="s">
        <v>860</v>
      </c>
      <c r="Y33" s="411"/>
      <c r="Z33" s="417"/>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8"/>
      <c r="BA33" s="418"/>
      <c r="BB33" s="418"/>
      <c r="BC33" s="418"/>
      <c r="BD33" s="418"/>
      <c r="BE33" s="418"/>
      <c r="BF33" s="418"/>
      <c r="BG33" s="418"/>
      <c r="CA33" s="418"/>
    </row>
    <row r="34" spans="22:79" ht="25.5">
      <c r="V34" s="412"/>
      <c r="W34" s="420" t="s">
        <v>68</v>
      </c>
      <c r="X34" s="818" t="s">
        <v>339</v>
      </c>
      <c r="Y34" s="411"/>
      <c r="Z34" s="417"/>
      <c r="AA34" s="418"/>
      <c r="AB34" s="418"/>
      <c r="AC34" s="418"/>
      <c r="AD34" s="418"/>
      <c r="AE34" s="418"/>
      <c r="AF34" s="418"/>
      <c r="AG34" s="418"/>
      <c r="AH34" s="418"/>
      <c r="AI34" s="418"/>
      <c r="AJ34" s="418"/>
      <c r="AK34" s="418"/>
      <c r="AL34" s="418"/>
      <c r="AM34" s="418"/>
      <c r="AN34" s="418"/>
      <c r="AO34" s="418"/>
      <c r="AP34" s="418"/>
      <c r="AQ34" s="418"/>
      <c r="AR34" s="418"/>
      <c r="AS34" s="418"/>
      <c r="AT34" s="418"/>
      <c r="AU34" s="418"/>
      <c r="AV34" s="418"/>
      <c r="AW34" s="418"/>
      <c r="AX34" s="418"/>
      <c r="AY34" s="418"/>
      <c r="AZ34" s="418"/>
      <c r="BA34" s="418"/>
      <c r="BB34" s="418"/>
      <c r="BC34" s="418"/>
      <c r="BD34" s="418"/>
      <c r="BE34" s="418"/>
      <c r="BF34" s="418"/>
      <c r="BG34" s="418"/>
      <c r="CA34" s="418"/>
    </row>
    <row r="35" spans="22:79">
      <c r="W35"/>
      <c r="Y35" s="328"/>
      <c r="Z35" s="328"/>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CA35" s="339"/>
    </row>
    <row r="36" spans="22:79">
      <c r="W36"/>
      <c r="Y36" s="328"/>
      <c r="Z36" s="328"/>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CA36" s="339"/>
    </row>
    <row r="37" spans="22:79">
      <c r="V37" s="425" t="s">
        <v>46</v>
      </c>
      <c r="W37" s="401"/>
      <c r="X37" s="401"/>
      <c r="Y37" s="400"/>
      <c r="Z37" s="402"/>
      <c r="AA37" s="403" t="s">
        <v>676</v>
      </c>
      <c r="AB37" s="403"/>
      <c r="AC37" s="403"/>
      <c r="AD37" s="403"/>
      <c r="AE37" s="403"/>
      <c r="AF37" s="403"/>
      <c r="AG37" s="403"/>
      <c r="AH37" s="403"/>
      <c r="AI37" s="403"/>
      <c r="AJ37" s="403"/>
      <c r="AK37" s="403"/>
      <c r="AL37" s="403"/>
      <c r="AM37" s="403"/>
      <c r="AN37" s="403"/>
      <c r="AO37" s="403"/>
      <c r="AP37" s="404" t="s">
        <v>667</v>
      </c>
      <c r="AQ37" s="404"/>
      <c r="AR37" s="404"/>
      <c r="AS37" s="404"/>
      <c r="AT37" s="404"/>
      <c r="AU37" s="404"/>
      <c r="AV37" s="404"/>
      <c r="AW37" s="404"/>
      <c r="AX37" s="404" t="s">
        <v>668</v>
      </c>
      <c r="AY37" s="404"/>
      <c r="AZ37" s="404" t="s">
        <v>669</v>
      </c>
      <c r="BA37" s="404" t="s">
        <v>670</v>
      </c>
      <c r="BB37" s="404" t="s">
        <v>677</v>
      </c>
      <c r="BC37" s="404" t="s">
        <v>678</v>
      </c>
      <c r="BD37" s="404" t="s">
        <v>679</v>
      </c>
      <c r="BE37" s="404" t="s">
        <v>674</v>
      </c>
      <c r="BF37" s="404" t="s">
        <v>675</v>
      </c>
      <c r="BG37" s="404" t="s">
        <v>839</v>
      </c>
      <c r="CA37" s="404" t="str">
        <f>BE37</f>
        <v>2020年度</v>
      </c>
    </row>
    <row r="38" spans="22:79" ht="15">
      <c r="V38" s="400"/>
      <c r="W38" s="400" t="s">
        <v>37</v>
      </c>
      <c r="X38" s="823" t="s">
        <v>342</v>
      </c>
      <c r="Y38" s="400"/>
      <c r="Z38" s="400"/>
      <c r="AA38" s="400"/>
      <c r="AB38" s="400"/>
      <c r="AC38" s="40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1497" t="s">
        <v>983</v>
      </c>
      <c r="BA38" s="1497" t="s">
        <v>983</v>
      </c>
      <c r="BB38" s="1497" t="s">
        <v>983</v>
      </c>
      <c r="BC38" s="1497" t="s">
        <v>983</v>
      </c>
      <c r="BD38" s="1497" t="s">
        <v>983</v>
      </c>
      <c r="BE38" s="1497" t="s">
        <v>983</v>
      </c>
      <c r="BF38" s="1497" t="s">
        <v>983</v>
      </c>
      <c r="BG38" s="1497" t="s">
        <v>983</v>
      </c>
      <c r="CA38" s="1496" t="str">
        <f>BE38</f>
        <v>（確報値）</v>
      </c>
    </row>
    <row r="39" spans="22:79" ht="36">
      <c r="V39" s="400"/>
      <c r="W39" s="429" t="s">
        <v>61</v>
      </c>
      <c r="X39" s="822" t="s">
        <v>343</v>
      </c>
      <c r="Y39" s="427" t="s">
        <v>40</v>
      </c>
      <c r="Z39" s="427"/>
      <c r="AA39" s="428">
        <f>ROUND('6.CH4'!AA28/10, -1)</f>
        <v>4410</v>
      </c>
      <c r="AB39" s="428"/>
      <c r="AC39" s="428"/>
      <c r="AD39" s="428"/>
      <c r="AE39" s="428"/>
      <c r="AF39" s="428"/>
      <c r="AG39" s="428"/>
      <c r="AH39" s="428"/>
      <c r="AI39" s="428"/>
      <c r="AJ39" s="428"/>
      <c r="AK39" s="428"/>
      <c r="AL39" s="428"/>
      <c r="AM39" s="428"/>
      <c r="AN39" s="428"/>
      <c r="AO39" s="428"/>
      <c r="AP39" s="428">
        <f>ROUND('6.CH4'!AP28/10, -1)</f>
        <v>3470</v>
      </c>
      <c r="AQ39" s="428"/>
      <c r="AR39" s="428"/>
      <c r="AS39" s="428"/>
      <c r="AT39" s="428"/>
      <c r="AU39" s="428"/>
      <c r="AV39" s="428"/>
      <c r="AW39" s="428"/>
      <c r="AX39" s="428">
        <f>ROUND('6.CH4'!AX28/10, -1)</f>
        <v>3010</v>
      </c>
      <c r="AY39" s="428"/>
      <c r="AZ39" s="428">
        <f>ROUND('6.CH4'!AZ28/10, -1)</f>
        <v>2930</v>
      </c>
      <c r="BA39" s="428">
        <f>ROUND('6.CH4'!BA28/10, -1)</f>
        <v>2920</v>
      </c>
      <c r="BB39" s="428">
        <f>ROUND('6.CH4'!BB28/10, -1)</f>
        <v>2900</v>
      </c>
      <c r="BC39" s="428">
        <f>ROUND('6.CH4'!BC28/10, -1)</f>
        <v>2870</v>
      </c>
      <c r="BD39" s="428">
        <f>ROUND('6.CH4'!BD28/10, -1)</f>
        <v>2850</v>
      </c>
      <c r="BE39" s="428">
        <f>ROUND('6.CH4'!BE28/10, -1)</f>
        <v>2840</v>
      </c>
      <c r="BF39" s="428">
        <f>ROUND('6.CH4'!BG28/10, -1)</f>
        <v>0</v>
      </c>
      <c r="BG39" s="428">
        <f>ROUND('6.CH4'!BG28/10, -1)</f>
        <v>0</v>
      </c>
      <c r="CA39" s="428">
        <f>BE39</f>
        <v>2840</v>
      </c>
    </row>
    <row r="40" spans="22:79" ht="60">
      <c r="V40" s="400"/>
      <c r="W40" s="431" t="s">
        <v>851</v>
      </c>
      <c r="X40" s="822" t="s">
        <v>852</v>
      </c>
      <c r="Y40" s="430"/>
      <c r="Z40" s="430"/>
      <c r="AA40" s="422"/>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1"/>
      <c r="AY40" s="421"/>
      <c r="AZ40" s="421"/>
      <c r="BA40" s="421"/>
      <c r="BB40" s="421"/>
      <c r="BC40" s="421"/>
      <c r="BD40" s="421"/>
      <c r="BE40" s="421"/>
      <c r="BF40" s="421"/>
      <c r="BG40" s="421"/>
      <c r="CA40" s="421"/>
    </row>
    <row r="41" spans="22:79" ht="45">
      <c r="V41" s="400"/>
      <c r="W41" s="426" t="s">
        <v>923</v>
      </c>
      <c r="X41" s="822" t="s">
        <v>340</v>
      </c>
      <c r="Y41" s="430"/>
      <c r="Z41" s="402"/>
      <c r="AA41" s="403" t="s">
        <v>719</v>
      </c>
      <c r="AB41" s="403"/>
      <c r="AC41" s="403"/>
      <c r="AD41" s="403"/>
      <c r="AE41" s="403"/>
      <c r="AF41" s="403"/>
      <c r="AG41" s="403"/>
      <c r="AH41" s="403"/>
      <c r="AI41" s="403"/>
      <c r="AJ41" s="403"/>
      <c r="AK41" s="403"/>
      <c r="AL41" s="403"/>
      <c r="AM41" s="403"/>
      <c r="AN41" s="403"/>
      <c r="AO41" s="403"/>
      <c r="AP41" s="404" t="s">
        <v>720</v>
      </c>
      <c r="AQ41" s="404"/>
      <c r="AR41" s="404"/>
      <c r="AS41" s="404"/>
      <c r="AT41" s="404"/>
      <c r="AU41" s="404"/>
      <c r="AV41" s="404"/>
      <c r="AW41" s="404"/>
      <c r="AX41" s="404" t="s">
        <v>721</v>
      </c>
      <c r="AY41" s="404"/>
      <c r="AZ41" s="404" t="s">
        <v>451</v>
      </c>
      <c r="BA41" s="404" t="s">
        <v>722</v>
      </c>
      <c r="BB41" s="404" t="s">
        <v>723</v>
      </c>
      <c r="BC41" s="404" t="s">
        <v>724</v>
      </c>
      <c r="BD41" s="404" t="s">
        <v>725</v>
      </c>
      <c r="BE41" s="404" t="s">
        <v>726</v>
      </c>
      <c r="BF41" s="404" t="s">
        <v>837</v>
      </c>
      <c r="BG41" s="404" t="s">
        <v>838</v>
      </c>
      <c r="CA41" s="404" t="str">
        <f>BE41</f>
        <v xml:space="preserve"> in FY2020</v>
      </c>
    </row>
    <row r="42" spans="22:79" ht="45">
      <c r="V42" s="400"/>
      <c r="W42" s="429" t="s">
        <v>60</v>
      </c>
      <c r="X42" s="822" t="s">
        <v>341</v>
      </c>
      <c r="Y42" s="430"/>
      <c r="Z42" s="427"/>
      <c r="AA42" s="824">
        <f>ROUND('6.CH4'!AA28/10^3, 1)</f>
        <v>44.1</v>
      </c>
      <c r="AB42" s="824">
        <f>ROUND('6.CH4'!AB28/10^3, 1)</f>
        <v>43.5</v>
      </c>
      <c r="AC42" s="824">
        <f>ROUND('6.CH4'!AC28/10^3, 1)</f>
        <v>43.5</v>
      </c>
      <c r="AD42" s="824">
        <f>ROUND('6.CH4'!AD28/10^3, 1)</f>
        <v>42.6</v>
      </c>
      <c r="AE42" s="824">
        <f>ROUND('6.CH4'!AE28/10^3, 1)</f>
        <v>42.8</v>
      </c>
      <c r="AF42" s="824">
        <f>ROUND('6.CH4'!AF28/10^3, 1)</f>
        <v>41.7</v>
      </c>
      <c r="AG42" s="824">
        <f>ROUND('6.CH4'!AG28/10^3, 1)</f>
        <v>40.5</v>
      </c>
      <c r="AH42" s="824">
        <f>ROUND('6.CH4'!AH28/10^3, 1)</f>
        <v>40.1</v>
      </c>
      <c r="AI42" s="824">
        <f>ROUND('6.CH4'!AI28/10^3, 1)</f>
        <v>38.5</v>
      </c>
      <c r="AJ42" s="824">
        <f>ROUND('6.CH4'!AJ28/10^3, 1)</f>
        <v>38.200000000000003</v>
      </c>
      <c r="AK42" s="824">
        <f>ROUND('6.CH4'!AK28/10^3, 1)</f>
        <v>37.6</v>
      </c>
      <c r="AL42" s="824">
        <f>ROUND('6.CH4'!AL28/10^3, 1)</f>
        <v>36.5</v>
      </c>
      <c r="AM42" s="824">
        <f>ROUND('6.CH4'!AM28/10^3, 1)</f>
        <v>35.799999999999997</v>
      </c>
      <c r="AN42" s="824">
        <f>ROUND('6.CH4'!AN28/10^3, 1)</f>
        <v>34.9</v>
      </c>
      <c r="AO42" s="824">
        <f>ROUND('6.CH4'!AO28/10^3, 1)</f>
        <v>34.700000000000003</v>
      </c>
      <c r="AP42" s="1327">
        <f>ROUND('6.CH4'!AP28/10^3, 1)</f>
        <v>34.700000000000003</v>
      </c>
      <c r="AQ42" s="1327">
        <f>ROUND('6.CH4'!AQ28/10^3, 1)</f>
        <v>34.200000000000003</v>
      </c>
      <c r="AR42" s="1327">
        <f>ROUND('6.CH4'!AR28/10^3, 1)</f>
        <v>33.700000000000003</v>
      </c>
      <c r="AS42" s="1327">
        <f>ROUND('6.CH4'!AS28/10^3, 1)</f>
        <v>32.9</v>
      </c>
      <c r="AT42" s="1327">
        <f>ROUND('6.CH4'!AT28/10^3, 1)</f>
        <v>32.4</v>
      </c>
      <c r="AU42" s="1327">
        <f>ROUND('6.CH4'!AU28/10^3, 1)</f>
        <v>32</v>
      </c>
      <c r="AV42" s="1327">
        <f>ROUND('6.CH4'!AV28/10^3, 1)</f>
        <v>30.8</v>
      </c>
      <c r="AW42" s="1327">
        <f>ROUND('6.CH4'!AW28/10^3, 1)</f>
        <v>30.1</v>
      </c>
      <c r="AX42" s="1327">
        <f>ROUND('6.CH4'!AX28/10^3, 1)</f>
        <v>30.1</v>
      </c>
      <c r="AY42" s="1327">
        <f>ROUND('6.CH4'!AY28/10^3, 1)</f>
        <v>29.6</v>
      </c>
      <c r="AZ42" s="1327">
        <f>ROUND('6.CH4'!AZ28/10^3, 1)</f>
        <v>29.3</v>
      </c>
      <c r="BA42" s="1327">
        <f>ROUND('6.CH4'!BA28/10^3, 1)</f>
        <v>29.2</v>
      </c>
      <c r="BB42" s="1327">
        <f>ROUND('6.CH4'!BB28/10^3, 1)</f>
        <v>29</v>
      </c>
      <c r="BC42" s="1327">
        <f>ROUND('6.CH4'!BC28/10^3, 1)</f>
        <v>28.7</v>
      </c>
      <c r="BD42" s="1327">
        <f>ROUND('6.CH4'!BD28/10^3, 1)</f>
        <v>28.5</v>
      </c>
      <c r="BE42" s="1327">
        <f>ROUND('6.CH4'!BE28/10^3, 1)</f>
        <v>28.4</v>
      </c>
      <c r="BF42" s="1327">
        <f>ROUND('6.CH4'!BF28/10^3, 1)</f>
        <v>0</v>
      </c>
      <c r="BG42" s="1327">
        <f>ROUND('6.CH4'!BG28/10^3, 1)</f>
        <v>0</v>
      </c>
      <c r="CA42" s="1327">
        <f>BE42</f>
        <v>28.4</v>
      </c>
    </row>
    <row r="43" spans="22:79">
      <c r="Y43" s="328"/>
      <c r="Z43" s="328"/>
      <c r="AA43" s="424"/>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c r="BG43" s="340"/>
      <c r="CA43" s="340"/>
    </row>
    <row r="44" spans="22:79">
      <c r="W44"/>
      <c r="Y44" s="328"/>
      <c r="Z44" s="328"/>
      <c r="AA44" s="423"/>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CA44" s="340"/>
    </row>
    <row r="45" spans="22:79">
      <c r="V45" s="434" t="s">
        <v>48</v>
      </c>
      <c r="W45" s="436"/>
      <c r="X45" s="436"/>
      <c r="Y45" s="436"/>
      <c r="Z45" s="438"/>
      <c r="AA45" s="439" t="s">
        <v>676</v>
      </c>
      <c r="AB45" s="439"/>
      <c r="AC45" s="439"/>
      <c r="AD45" s="439"/>
      <c r="AE45" s="439"/>
      <c r="AF45" s="439"/>
      <c r="AG45" s="439"/>
      <c r="AH45" s="439"/>
      <c r="AI45" s="439"/>
      <c r="AJ45" s="439"/>
      <c r="AK45" s="439"/>
      <c r="AL45" s="439"/>
      <c r="AM45" s="439"/>
      <c r="AN45" s="439"/>
      <c r="AO45" s="439"/>
      <c r="AP45" s="440" t="s">
        <v>667</v>
      </c>
      <c r="AQ45" s="440"/>
      <c r="AR45" s="440"/>
      <c r="AS45" s="440"/>
      <c r="AT45" s="440"/>
      <c r="AU45" s="440"/>
      <c r="AV45" s="440"/>
      <c r="AW45" s="440"/>
      <c r="AX45" s="440" t="s">
        <v>668</v>
      </c>
      <c r="AY45" s="440"/>
      <c r="AZ45" s="440" t="s">
        <v>669</v>
      </c>
      <c r="BA45" s="440" t="s">
        <v>670</v>
      </c>
      <c r="BB45" s="440" t="s">
        <v>671</v>
      </c>
      <c r="BC45" s="440" t="s">
        <v>672</v>
      </c>
      <c r="BD45" s="440" t="s">
        <v>679</v>
      </c>
      <c r="BE45" s="440" t="s">
        <v>674</v>
      </c>
      <c r="BF45" s="440" t="s">
        <v>675</v>
      </c>
      <c r="BG45" s="440" t="s">
        <v>839</v>
      </c>
      <c r="CA45" s="440" t="str">
        <f t="shared" ref="CA45:CA50" si="0">BE45</f>
        <v>2020年度</v>
      </c>
    </row>
    <row r="46" spans="22:79" ht="36">
      <c r="V46" s="436"/>
      <c r="W46" s="441" t="s">
        <v>62</v>
      </c>
      <c r="X46" s="825" t="s">
        <v>630</v>
      </c>
      <c r="Y46" s="436"/>
      <c r="Z46" s="436"/>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1498" t="s">
        <v>983</v>
      </c>
      <c r="BA46" s="1498" t="s">
        <v>983</v>
      </c>
      <c r="BB46" s="1498" t="s">
        <v>983</v>
      </c>
      <c r="BC46" s="1498" t="s">
        <v>983</v>
      </c>
      <c r="BD46" s="1498" t="s">
        <v>983</v>
      </c>
      <c r="BE46" s="1498" t="s">
        <v>983</v>
      </c>
      <c r="BF46" s="1498" t="s">
        <v>983</v>
      </c>
      <c r="BG46" s="1498" t="s">
        <v>983</v>
      </c>
      <c r="CA46" s="1498" t="str">
        <f t="shared" si="0"/>
        <v>（確報値）</v>
      </c>
    </row>
    <row r="47" spans="22:79" ht="36">
      <c r="V47" s="436"/>
      <c r="W47" s="444" t="s">
        <v>690</v>
      </c>
      <c r="X47" s="1339" t="s">
        <v>853</v>
      </c>
      <c r="Y47" s="442" t="s">
        <v>41</v>
      </c>
      <c r="Z47" s="442"/>
      <c r="AA47" s="443">
        <f>ROUND('7.N2O'!AA25/10, -1)</f>
        <v>3240</v>
      </c>
      <c r="AB47" s="443"/>
      <c r="AC47" s="443"/>
      <c r="AD47" s="443"/>
      <c r="AE47" s="443"/>
      <c r="AF47" s="443"/>
      <c r="AG47" s="443"/>
      <c r="AH47" s="443"/>
      <c r="AI47" s="443"/>
      <c r="AJ47" s="443"/>
      <c r="AK47" s="443"/>
      <c r="AL47" s="443"/>
      <c r="AM47" s="443"/>
      <c r="AN47" s="443"/>
      <c r="AO47" s="443"/>
      <c r="AP47" s="443">
        <f>ROUND('7.N2O'!AP25/10, -1)</f>
        <v>2550</v>
      </c>
      <c r="AQ47" s="443"/>
      <c r="AR47" s="443"/>
      <c r="AS47" s="443"/>
      <c r="AT47" s="443"/>
      <c r="AU47" s="443"/>
      <c r="AV47" s="443"/>
      <c r="AW47" s="443"/>
      <c r="AX47" s="443">
        <f>ROUND('7.N2O'!AX25/10, -1)</f>
        <v>2200</v>
      </c>
      <c r="AY47" s="443"/>
      <c r="AZ47" s="443">
        <f>ROUND('7.N2O'!AZ25/10, -1)</f>
        <v>2130</v>
      </c>
      <c r="BA47" s="443">
        <f>ROUND('7.N2O'!BA25/10, -1)</f>
        <v>2080</v>
      </c>
      <c r="BB47" s="443">
        <f>ROUND('7.N2O'!BB25/10, -1)</f>
        <v>2110</v>
      </c>
      <c r="BC47" s="443">
        <f>ROUND('7.N2O'!BC25/10, -1)</f>
        <v>2060</v>
      </c>
      <c r="BD47" s="443">
        <f>ROUND('7.N2O'!BD25/10, -1)</f>
        <v>2030</v>
      </c>
      <c r="BE47" s="443">
        <f>ROUND('7.N2O'!BE25/10, -1)</f>
        <v>2000</v>
      </c>
      <c r="BF47" s="443">
        <f>ROUND('7.N2O'!BF25/10, -1)</f>
        <v>0</v>
      </c>
      <c r="BG47" s="443">
        <f>ROUND('7.N2O'!BG25/10, -1)</f>
        <v>0</v>
      </c>
      <c r="CA47" s="443">
        <f t="shared" si="0"/>
        <v>2000</v>
      </c>
    </row>
    <row r="48" spans="22:79" ht="36">
      <c r="V48" s="436"/>
      <c r="W48" s="1492" t="s">
        <v>925</v>
      </c>
      <c r="X48" s="825" t="s">
        <v>346</v>
      </c>
      <c r="Y48" s="436"/>
      <c r="Z48" s="438"/>
      <c r="AA48" s="439" t="s">
        <v>719</v>
      </c>
      <c r="AB48" s="439"/>
      <c r="AC48" s="439"/>
      <c r="AD48" s="439"/>
      <c r="AE48" s="439"/>
      <c r="AF48" s="439"/>
      <c r="AG48" s="439"/>
      <c r="AH48" s="439"/>
      <c r="AI48" s="439"/>
      <c r="AJ48" s="439"/>
      <c r="AK48" s="439"/>
      <c r="AL48" s="439"/>
      <c r="AM48" s="439"/>
      <c r="AN48" s="439"/>
      <c r="AO48" s="439"/>
      <c r="AP48" s="439" t="s">
        <v>720</v>
      </c>
      <c r="AQ48" s="440"/>
      <c r="AR48" s="440"/>
      <c r="AS48" s="440"/>
      <c r="AT48" s="440"/>
      <c r="AU48" s="440"/>
      <c r="AV48" s="440"/>
      <c r="AW48" s="440"/>
      <c r="AX48" s="439" t="s">
        <v>721</v>
      </c>
      <c r="AY48" s="440"/>
      <c r="AZ48" s="439" t="s">
        <v>451</v>
      </c>
      <c r="BA48" s="439" t="s">
        <v>722</v>
      </c>
      <c r="BB48" s="439" t="s">
        <v>723</v>
      </c>
      <c r="BC48" s="439" t="s">
        <v>724</v>
      </c>
      <c r="BD48" s="439" t="s">
        <v>834</v>
      </c>
      <c r="BE48" s="439" t="s">
        <v>835</v>
      </c>
      <c r="BF48" s="439" t="s">
        <v>836</v>
      </c>
      <c r="BG48" s="439" t="s">
        <v>840</v>
      </c>
      <c r="CA48" s="439" t="str">
        <f t="shared" si="0"/>
        <v xml:space="preserve">   in FY2020</v>
      </c>
    </row>
    <row r="49" spans="22:79" ht="36">
      <c r="V49" s="436"/>
      <c r="W49" s="444" t="s">
        <v>63</v>
      </c>
      <c r="X49" s="825" t="s">
        <v>347</v>
      </c>
      <c r="Y49" s="436"/>
      <c r="Z49" s="442"/>
      <c r="AA49" s="1291">
        <f>ROUND('7.N2O'!AA25/10^3,1)</f>
        <v>32.4</v>
      </c>
      <c r="AB49" s="1291">
        <f>ROUND('7.N2O'!AB25/10^3,1)</f>
        <v>32</v>
      </c>
      <c r="AC49" s="1291">
        <f>ROUND('7.N2O'!AC25/10^3,1)</f>
        <v>32.200000000000003</v>
      </c>
      <c r="AD49" s="1291">
        <f>ROUND('7.N2O'!AD25/10^3,1)</f>
        <v>32.1</v>
      </c>
      <c r="AE49" s="1291">
        <f>ROUND('7.N2O'!AE25/10^3,1)</f>
        <v>33.299999999999997</v>
      </c>
      <c r="AF49" s="1291">
        <f>ROUND('7.N2O'!AF25/10^3,1)</f>
        <v>33.6</v>
      </c>
      <c r="AG49" s="1291">
        <f>ROUND('7.N2O'!AG25/10^3,1)</f>
        <v>34.700000000000003</v>
      </c>
      <c r="AH49" s="1291">
        <f>ROUND('7.N2O'!AH25/10^3,1)</f>
        <v>35.5</v>
      </c>
      <c r="AI49" s="1291">
        <f>ROUND('7.N2O'!AI25/10^3,1)</f>
        <v>33.9</v>
      </c>
      <c r="AJ49" s="1291">
        <f>ROUND('7.N2O'!AJ25/10^3,1)</f>
        <v>27.8</v>
      </c>
      <c r="AK49" s="1291">
        <f>ROUND('7.N2O'!AK25/10^3,1)</f>
        <v>30.3</v>
      </c>
      <c r="AL49" s="1291">
        <f>ROUND('7.N2O'!AL25/10^3,1)</f>
        <v>26.7</v>
      </c>
      <c r="AM49" s="1291">
        <f>ROUND('7.N2O'!AM25/10^3,1)</f>
        <v>26.1</v>
      </c>
      <c r="AN49" s="1291">
        <f>ROUND('7.N2O'!AN25/10^3,1)</f>
        <v>26</v>
      </c>
      <c r="AO49" s="1291">
        <f>ROUND('7.N2O'!AO25/10^3,1)</f>
        <v>25.8</v>
      </c>
      <c r="AP49" s="1326">
        <f>ROUND('7.N2O'!AP25/10^3,1)</f>
        <v>25.5</v>
      </c>
      <c r="AQ49" s="1291">
        <f>ROUND('7.N2O'!AQ25/10^3,1)</f>
        <v>25.4</v>
      </c>
      <c r="AR49" s="1291">
        <f>ROUND('7.N2O'!AR25/10^3,1)</f>
        <v>24.8</v>
      </c>
      <c r="AS49" s="1291">
        <f>ROUND('7.N2O'!AS25/10^3,1)</f>
        <v>23.9</v>
      </c>
      <c r="AT49" s="1291">
        <f>ROUND('7.N2O'!AT25/10^3,1)</f>
        <v>23.3</v>
      </c>
      <c r="AU49" s="1291">
        <f>ROUND('7.N2O'!AU25/10^3,1)</f>
        <v>22.8</v>
      </c>
      <c r="AV49" s="1291">
        <f>ROUND('7.N2O'!AV25/10^3,1)</f>
        <v>22.5</v>
      </c>
      <c r="AW49" s="1291">
        <f>ROUND('7.N2O'!AW25/10^3,1)</f>
        <v>22.1</v>
      </c>
      <c r="AX49" s="1326">
        <f>ROUND('7.N2O'!AX25/10^3,1)</f>
        <v>22</v>
      </c>
      <c r="AY49" s="1291">
        <f>ROUND('7.N2O'!AY25/10^3,1)</f>
        <v>21.6</v>
      </c>
      <c r="AZ49" s="1326">
        <f>ROUND('7.N2O'!AZ25/10^3,1)</f>
        <v>21.3</v>
      </c>
      <c r="BA49" s="1326">
        <f>ROUND('7.N2O'!BA25/10^3,1)</f>
        <v>20.8</v>
      </c>
      <c r="BB49" s="1326">
        <f>ROUND('7.N2O'!BB25/10^3,1)</f>
        <v>21.1</v>
      </c>
      <c r="BC49" s="1326">
        <f>ROUND('7.N2O'!BC25/10^3,1)</f>
        <v>20.6</v>
      </c>
      <c r="BD49" s="1326">
        <f>ROUND('7.N2O'!BD25/10^3,1)</f>
        <v>20.3</v>
      </c>
      <c r="BE49" s="1326">
        <f>ROUND('7.N2O'!BE25/10^3,1)</f>
        <v>20</v>
      </c>
      <c r="BF49" s="1326">
        <f>ROUND('7.N2O'!BF25/10^3,1)</f>
        <v>0</v>
      </c>
      <c r="BG49" s="1326">
        <f>ROUND('7.N2O'!BG25/10^3,1)</f>
        <v>0</v>
      </c>
      <c r="CA49" s="1326">
        <f t="shared" si="0"/>
        <v>20</v>
      </c>
    </row>
    <row r="50" spans="22:79">
      <c r="V50" s="436"/>
      <c r="W50" s="435"/>
      <c r="X50" s="435"/>
      <c r="Y50" s="436"/>
      <c r="Z50" s="436"/>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CA50" s="437">
        <f t="shared" si="0"/>
        <v>0</v>
      </c>
    </row>
    <row r="51" spans="22:79">
      <c r="W51"/>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CA51" s="330"/>
    </row>
    <row r="52" spans="22:79">
      <c r="W52"/>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CA52" s="330"/>
    </row>
    <row r="53" spans="22:79">
      <c r="V53" s="827" t="s">
        <v>49</v>
      </c>
      <c r="W53" s="406"/>
      <c r="X53" s="406"/>
      <c r="Y53" s="407"/>
      <c r="Z53" s="407"/>
      <c r="AA53" s="408" t="s">
        <v>680</v>
      </c>
      <c r="AB53" s="408"/>
      <c r="AC53" s="408"/>
      <c r="AD53" s="408"/>
      <c r="AE53" s="408"/>
      <c r="AF53" s="408"/>
      <c r="AG53" s="408"/>
      <c r="AH53" s="408"/>
      <c r="AI53" s="408"/>
      <c r="AJ53" s="408"/>
      <c r="AK53" s="408"/>
      <c r="AL53" s="408"/>
      <c r="AM53" s="408"/>
      <c r="AN53" s="408"/>
      <c r="AO53" s="408"/>
      <c r="AP53" s="409" t="s">
        <v>681</v>
      </c>
      <c r="AQ53" s="409"/>
      <c r="AR53" s="409"/>
      <c r="AS53" s="409"/>
      <c r="AT53" s="409"/>
      <c r="AU53" s="409"/>
      <c r="AV53" s="409"/>
      <c r="AW53" s="409"/>
      <c r="AX53" s="409" t="s">
        <v>682</v>
      </c>
      <c r="AY53" s="409"/>
      <c r="AZ53" s="409" t="s">
        <v>683</v>
      </c>
      <c r="BA53" s="409" t="s">
        <v>684</v>
      </c>
      <c r="BB53" s="409" t="s">
        <v>685</v>
      </c>
      <c r="BC53" s="409" t="s">
        <v>686</v>
      </c>
      <c r="BD53" s="409" t="s">
        <v>687</v>
      </c>
      <c r="BE53" s="409" t="s">
        <v>688</v>
      </c>
      <c r="BF53" s="409" t="s">
        <v>689</v>
      </c>
      <c r="BG53" s="409" t="s">
        <v>927</v>
      </c>
      <c r="CA53" s="409" t="str">
        <f>BE53</f>
        <v>2020年</v>
      </c>
    </row>
    <row r="54" spans="22:79">
      <c r="V54" s="405"/>
      <c r="W54" s="406"/>
      <c r="X54" s="406"/>
      <c r="Y54" s="828"/>
      <c r="Z54" s="828"/>
      <c r="AA54" s="829"/>
      <c r="AB54" s="829"/>
      <c r="AC54" s="829"/>
      <c r="AD54" s="829"/>
      <c r="AE54" s="829"/>
      <c r="AF54" s="829"/>
      <c r="AG54" s="829"/>
      <c r="AH54" s="829"/>
      <c r="AI54" s="829"/>
      <c r="AJ54" s="829"/>
      <c r="AK54" s="829"/>
      <c r="AL54" s="829"/>
      <c r="AM54" s="829"/>
      <c r="AN54" s="829"/>
      <c r="AO54" s="829"/>
      <c r="AP54" s="830"/>
      <c r="AQ54" s="830"/>
      <c r="AR54" s="830"/>
      <c r="AS54" s="830"/>
      <c r="AT54" s="830"/>
      <c r="AU54" s="830"/>
      <c r="AV54" s="830"/>
      <c r="AW54" s="830"/>
      <c r="AX54" s="830"/>
      <c r="AY54" s="830"/>
      <c r="AZ54" s="1499" t="s">
        <v>983</v>
      </c>
      <c r="BA54" s="1499" t="s">
        <v>983</v>
      </c>
      <c r="BB54" s="1499" t="s">
        <v>983</v>
      </c>
      <c r="BC54" s="1499" t="s">
        <v>983</v>
      </c>
      <c r="BD54" s="1499" t="s">
        <v>983</v>
      </c>
      <c r="BE54" s="1499" t="s">
        <v>983</v>
      </c>
      <c r="BF54" s="1499" t="s">
        <v>983</v>
      </c>
      <c r="BG54" s="1499" t="s">
        <v>983</v>
      </c>
      <c r="CA54" s="1500" t="str">
        <f>BE54</f>
        <v>（確報値）</v>
      </c>
    </row>
    <row r="55" spans="22:79">
      <c r="V55" s="405"/>
      <c r="W55" s="406"/>
      <c r="X55" s="406"/>
      <c r="Y55" s="828"/>
      <c r="Z55" s="828"/>
      <c r="AA55" s="829"/>
      <c r="AB55" s="829"/>
      <c r="AC55" s="829"/>
      <c r="AD55" s="829"/>
      <c r="AE55" s="829"/>
      <c r="AF55" s="829"/>
      <c r="AG55" s="829"/>
      <c r="AH55" s="829"/>
      <c r="AI55" s="829"/>
      <c r="AJ55" s="829"/>
      <c r="AK55" s="829"/>
      <c r="AL55" s="829"/>
      <c r="AM55" s="829"/>
      <c r="AN55" s="829"/>
      <c r="AO55" s="829"/>
      <c r="AP55" s="830"/>
      <c r="AQ55" s="830"/>
      <c r="AR55" s="830"/>
      <c r="AS55" s="830"/>
      <c r="AT55" s="830"/>
      <c r="AU55" s="830"/>
      <c r="AV55" s="830"/>
      <c r="AW55" s="830"/>
      <c r="AX55" s="830"/>
      <c r="AY55" s="830"/>
      <c r="AZ55" s="830"/>
      <c r="BA55" s="830"/>
      <c r="BB55" s="830"/>
      <c r="BC55" s="830"/>
      <c r="BD55" s="830"/>
      <c r="BE55" s="830"/>
      <c r="BF55" s="830"/>
      <c r="BG55" s="830"/>
      <c r="CA55" s="830"/>
    </row>
    <row r="56" spans="22:79">
      <c r="V56" s="405"/>
      <c r="W56" s="406"/>
      <c r="X56" s="406"/>
      <c r="Y56" s="831"/>
      <c r="Z56" s="831"/>
      <c r="AA56" s="832" t="s">
        <v>728</v>
      </c>
      <c r="AB56" s="832"/>
      <c r="AC56" s="832"/>
      <c r="AD56" s="832"/>
      <c r="AE56" s="832"/>
      <c r="AF56" s="832"/>
      <c r="AG56" s="832"/>
      <c r="AH56" s="832"/>
      <c r="AI56" s="832"/>
      <c r="AJ56" s="832"/>
      <c r="AK56" s="832"/>
      <c r="AL56" s="832"/>
      <c r="AM56" s="832"/>
      <c r="AN56" s="832"/>
      <c r="AO56" s="832"/>
      <c r="AP56" s="833" t="s">
        <v>727</v>
      </c>
      <c r="AQ56" s="833"/>
      <c r="AR56" s="833"/>
      <c r="AS56" s="833"/>
      <c r="AT56" s="833"/>
      <c r="AU56" s="833"/>
      <c r="AV56" s="833"/>
      <c r="AW56" s="833"/>
      <c r="AX56" s="833" t="s">
        <v>729</v>
      </c>
      <c r="AY56" s="833"/>
      <c r="AZ56" s="833" t="s">
        <v>730</v>
      </c>
      <c r="BA56" s="833" t="s">
        <v>731</v>
      </c>
      <c r="BB56" s="833" t="s">
        <v>732</v>
      </c>
      <c r="BC56" s="833" t="s">
        <v>733</v>
      </c>
      <c r="BD56" s="833" t="s">
        <v>734</v>
      </c>
      <c r="BE56" s="833" t="s">
        <v>735</v>
      </c>
      <c r="BF56" s="833"/>
      <c r="BG56" s="833"/>
      <c r="CA56" s="833" t="str">
        <f>BE56</f>
        <v xml:space="preserve">  in CY2020</v>
      </c>
    </row>
    <row r="57" spans="22:79">
      <c r="V57" s="405"/>
      <c r="W57" s="406"/>
      <c r="X57" s="406"/>
      <c r="Y57" s="405"/>
      <c r="Z57" s="405"/>
      <c r="AA57" s="834"/>
      <c r="AB57" s="834"/>
      <c r="AC57" s="834"/>
      <c r="AD57" s="834"/>
      <c r="AE57" s="834"/>
      <c r="AF57" s="834"/>
      <c r="AG57" s="834"/>
      <c r="AH57" s="834"/>
      <c r="AI57" s="834"/>
      <c r="AJ57" s="834"/>
      <c r="AK57" s="834"/>
      <c r="AL57" s="834"/>
      <c r="AM57" s="834"/>
      <c r="AN57" s="834"/>
      <c r="AO57" s="834"/>
      <c r="AP57" s="835"/>
      <c r="AQ57" s="835"/>
      <c r="AR57" s="835"/>
      <c r="AS57" s="835"/>
      <c r="AT57" s="835"/>
      <c r="AU57" s="835"/>
      <c r="AV57" s="835"/>
      <c r="AW57" s="835"/>
      <c r="AX57" s="835"/>
      <c r="AY57" s="835"/>
      <c r="AZ57" s="835"/>
      <c r="BA57" s="835"/>
      <c r="BB57" s="835"/>
      <c r="BC57" s="835"/>
      <c r="BD57" s="835"/>
      <c r="BE57" s="835"/>
      <c r="BF57" s="835"/>
      <c r="BG57" s="835"/>
      <c r="CA57" s="835"/>
    </row>
    <row r="58" spans="22:79">
      <c r="V58" s="405"/>
      <c r="W58" s="406"/>
      <c r="X58" s="406"/>
      <c r="Y58" s="828" t="s">
        <v>42</v>
      </c>
      <c r="Z58" s="828" t="s">
        <v>344</v>
      </c>
      <c r="AA58" s="828"/>
      <c r="AB58" s="828"/>
      <c r="AC58" s="828"/>
      <c r="AD58" s="828"/>
      <c r="AE58" s="828"/>
      <c r="AF58" s="828"/>
      <c r="AG58" s="828"/>
      <c r="AH58" s="828"/>
      <c r="AI58" s="828"/>
      <c r="AJ58" s="828"/>
      <c r="AK58" s="828"/>
      <c r="AL58" s="828"/>
      <c r="AM58" s="828"/>
      <c r="AN58" s="828"/>
      <c r="AO58" s="828"/>
      <c r="AP58" s="836">
        <f>ROUND('8.F-gas'!$AP$5/10, -1)</f>
        <v>1280</v>
      </c>
      <c r="AQ58" s="836"/>
      <c r="AR58" s="836"/>
      <c r="AS58" s="836"/>
      <c r="AT58" s="836"/>
      <c r="AU58" s="836"/>
      <c r="AV58" s="836"/>
      <c r="AW58" s="836"/>
      <c r="AX58" s="836">
        <f>ROUND('8.F-gas'!$AX$5/10, -1)</f>
        <v>3210</v>
      </c>
      <c r="AY58" s="836"/>
      <c r="AZ58" s="836">
        <f>ROUND('8.F-gas'!AZ$5/10, -1)</f>
        <v>3930</v>
      </c>
      <c r="BA58" s="836">
        <f>ROUND('8.F-gas'!BA$5/10, -1)</f>
        <v>4260</v>
      </c>
      <c r="BB58" s="836">
        <f>ROUND('8.F-gas'!BB$5/10, -1)</f>
        <v>4500</v>
      </c>
      <c r="BC58" s="836">
        <f>ROUND('8.F-gas'!BC$5/10, -1)</f>
        <v>4700</v>
      </c>
      <c r="BD58" s="836">
        <f>ROUND('8.F-gas'!BD$5/10, -1)</f>
        <v>4970</v>
      </c>
      <c r="BE58" s="836">
        <f>ROUND('8.F-gas'!BE$5/10, -1)</f>
        <v>5170</v>
      </c>
      <c r="BF58" s="836">
        <f>ROUND('8.F-gas'!BG$5/10, -1)</f>
        <v>0</v>
      </c>
      <c r="BG58" s="836">
        <f>ROUND('8.F-gas'!BH$5/10, -1)</f>
        <v>0</v>
      </c>
      <c r="CA58" s="836">
        <f>BE58</f>
        <v>5170</v>
      </c>
    </row>
    <row r="59" spans="22:79">
      <c r="V59" s="405"/>
      <c r="W59" s="406"/>
      <c r="X59" s="406"/>
      <c r="Y59" s="831"/>
      <c r="Z59" s="831" t="s">
        <v>345</v>
      </c>
      <c r="AA59" s="831"/>
      <c r="AB59" s="831"/>
      <c r="AC59" s="831"/>
      <c r="AD59" s="831"/>
      <c r="AE59" s="831"/>
      <c r="AF59" s="831"/>
      <c r="AG59" s="831"/>
      <c r="AH59" s="831"/>
      <c r="AI59" s="831"/>
      <c r="AJ59" s="831"/>
      <c r="AK59" s="831"/>
      <c r="AL59" s="831"/>
      <c r="AM59" s="831"/>
      <c r="AN59" s="831"/>
      <c r="AO59" s="831"/>
      <c r="AP59" s="1328">
        <f>ROUND('8.F-gas'!AP$5/10^3,1)</f>
        <v>12.8</v>
      </c>
      <c r="AQ59" s="837">
        <f>ROUND('8.F-gas'!AQ$5/10^3,1)</f>
        <v>14.6</v>
      </c>
      <c r="AR59" s="837">
        <f>ROUND('8.F-gas'!AR$5/10^3,1)</f>
        <v>16.7</v>
      </c>
      <c r="AS59" s="837">
        <f>ROUND('8.F-gas'!AS$5/10^3,1)</f>
        <v>19.3</v>
      </c>
      <c r="AT59" s="837">
        <f>ROUND('8.F-gas'!AT$5/10^3,1)</f>
        <v>20.9</v>
      </c>
      <c r="AU59" s="837">
        <f>ROUND('8.F-gas'!AU$5/10^3,1)</f>
        <v>23.3</v>
      </c>
      <c r="AV59" s="837">
        <f>ROUND('8.F-gas'!AV$5/10^3,1)</f>
        <v>26.1</v>
      </c>
      <c r="AW59" s="837">
        <f>ROUND('8.F-gas'!AW$5/10^3,1)</f>
        <v>29.4</v>
      </c>
      <c r="AX59" s="1328">
        <f>ROUND('8.F-gas'!AX$5/10^3,1)</f>
        <v>32.1</v>
      </c>
      <c r="AY59" s="1328">
        <f>ROUND('8.F-gas'!AY$5/10^3,1)</f>
        <v>35.799999999999997</v>
      </c>
      <c r="AZ59" s="1328">
        <f>ROUND('8.F-gas'!AZ$5/10^3,1)</f>
        <v>39.299999999999997</v>
      </c>
      <c r="BA59" s="1328">
        <f>ROUND('8.F-gas'!BA$5/10^3,1)</f>
        <v>42.6</v>
      </c>
      <c r="BB59" s="1328">
        <f>ROUND('8.F-gas'!BB$5/10^3,1)</f>
        <v>45</v>
      </c>
      <c r="BC59" s="1328">
        <f>ROUND('8.F-gas'!BC$5/10^3,1)</f>
        <v>47</v>
      </c>
      <c r="BD59" s="1328">
        <f>ROUND('8.F-gas'!BD$5/10^3,1)</f>
        <v>49.7</v>
      </c>
      <c r="BE59" s="1328">
        <f>ROUND('8.F-gas'!BE$5/10^3,1)</f>
        <v>51.7</v>
      </c>
      <c r="BF59" s="1328">
        <f>ROUND('8.F-gas'!BF$5/10^3,1)</f>
        <v>0</v>
      </c>
      <c r="BG59" s="1328">
        <f>ROUND('8.F-gas'!BG$5/10^3,1)</f>
        <v>0</v>
      </c>
      <c r="CA59" s="1328">
        <f>BE59</f>
        <v>51.7</v>
      </c>
    </row>
    <row r="60" spans="22:79">
      <c r="V60" s="405"/>
      <c r="W60" s="406"/>
      <c r="X60" s="406"/>
      <c r="Y60" s="405"/>
      <c r="Z60" s="405"/>
      <c r="AA60" s="405"/>
      <c r="AB60" s="405"/>
      <c r="AC60" s="405"/>
      <c r="AD60" s="405"/>
      <c r="AE60" s="405"/>
      <c r="AF60" s="405"/>
      <c r="AG60" s="405"/>
      <c r="AH60" s="405"/>
      <c r="AI60" s="405"/>
      <c r="AJ60" s="405"/>
      <c r="AK60" s="405"/>
      <c r="AL60" s="405"/>
      <c r="AM60" s="405"/>
      <c r="AN60" s="405"/>
      <c r="AO60" s="405"/>
      <c r="AP60" s="838"/>
      <c r="AQ60" s="838"/>
      <c r="AR60" s="838"/>
      <c r="AS60" s="838"/>
      <c r="AT60" s="838"/>
      <c r="AU60" s="838"/>
      <c r="AV60" s="838"/>
      <c r="AW60" s="838"/>
      <c r="AX60" s="838"/>
      <c r="AY60" s="838"/>
      <c r="AZ60" s="838"/>
      <c r="BA60" s="838"/>
      <c r="BB60" s="838"/>
      <c r="BC60" s="838"/>
      <c r="BD60" s="838"/>
      <c r="BE60" s="838"/>
      <c r="BF60" s="838"/>
      <c r="BG60" s="838"/>
      <c r="CA60" s="838"/>
    </row>
    <row r="61" spans="22:79">
      <c r="V61" s="405"/>
      <c r="W61" s="406"/>
      <c r="X61" s="406"/>
      <c r="Y61" s="828" t="s">
        <v>19</v>
      </c>
      <c r="Z61" s="828" t="s">
        <v>350</v>
      </c>
      <c r="AA61" s="828"/>
      <c r="AB61" s="828"/>
      <c r="AC61" s="828"/>
      <c r="AD61" s="828"/>
      <c r="AE61" s="828"/>
      <c r="AF61" s="828"/>
      <c r="AG61" s="828"/>
      <c r="AH61" s="828"/>
      <c r="AI61" s="828"/>
      <c r="AJ61" s="828"/>
      <c r="AK61" s="828"/>
      <c r="AL61" s="828"/>
      <c r="AM61" s="828"/>
      <c r="AN61" s="828"/>
      <c r="AO61" s="828"/>
      <c r="AP61" s="836">
        <f>ROUND('8.F-gas'!$AP$16/10, -1)</f>
        <v>860</v>
      </c>
      <c r="AQ61" s="836"/>
      <c r="AR61" s="836"/>
      <c r="AS61" s="836"/>
      <c r="AT61" s="836"/>
      <c r="AU61" s="836"/>
      <c r="AV61" s="836"/>
      <c r="AW61" s="836"/>
      <c r="AX61" s="836">
        <f>ROUND('8.F-gas'!$AX$16/10, -1)</f>
        <v>330</v>
      </c>
      <c r="AY61" s="836"/>
      <c r="AZ61" s="836">
        <f>ROUND('8.F-gas'!AZ$16/10, -1)</f>
        <v>330</v>
      </c>
      <c r="BA61" s="836">
        <f>ROUND('8.F-gas'!BA$16/10, -1)</f>
        <v>340</v>
      </c>
      <c r="BB61" s="836">
        <f>ROUND('8.F-gas'!BB$16/10, -1)</f>
        <v>350</v>
      </c>
      <c r="BC61" s="836">
        <f>ROUND('8.F-gas'!BC$16/10, -1)</f>
        <v>350</v>
      </c>
      <c r="BD61" s="836">
        <f>ROUND('8.F-gas'!BD$16/10, -1)</f>
        <v>340</v>
      </c>
      <c r="BE61" s="836">
        <f>ROUND('8.F-gas'!BE$16/10, -1)</f>
        <v>350</v>
      </c>
      <c r="BF61" s="836">
        <f>ROUND('8.F-gas'!BG$16/10, -1)</f>
        <v>0</v>
      </c>
      <c r="BG61" s="836">
        <f>ROUND('8.F-gas'!BH$16/10, -1)</f>
        <v>0</v>
      </c>
      <c r="CA61" s="836">
        <f>BE61</f>
        <v>350</v>
      </c>
    </row>
    <row r="62" spans="22:79">
      <c r="V62" s="405"/>
      <c r="W62" s="406"/>
      <c r="X62" s="406"/>
      <c r="Y62" s="831"/>
      <c r="Z62" s="831" t="s">
        <v>345</v>
      </c>
      <c r="AA62" s="831"/>
      <c r="AB62" s="831"/>
      <c r="AC62" s="831"/>
      <c r="AD62" s="831"/>
      <c r="AE62" s="831"/>
      <c r="AF62" s="831"/>
      <c r="AG62" s="831"/>
      <c r="AH62" s="831"/>
      <c r="AI62" s="831"/>
      <c r="AJ62" s="831"/>
      <c r="AK62" s="831"/>
      <c r="AL62" s="831"/>
      <c r="AM62" s="831"/>
      <c r="AN62" s="831"/>
      <c r="AO62" s="831"/>
      <c r="AP62" s="1328">
        <f>ROUND('8.F-gas'!AP$16/10^3,1)</f>
        <v>8.6</v>
      </c>
      <c r="AQ62" s="837">
        <f>ROUND('8.F-gas'!AQ$16/10^3,1)</f>
        <v>9</v>
      </c>
      <c r="AR62" s="837">
        <f>ROUND('8.F-gas'!AR$16/10^3,1)</f>
        <v>7.9</v>
      </c>
      <c r="AS62" s="837">
        <f>ROUND('8.F-gas'!AS$16/10^3,1)</f>
        <v>5.8</v>
      </c>
      <c r="AT62" s="837">
        <f>ROUND('8.F-gas'!AT$16/10^3,1)</f>
        <v>4.0999999999999996</v>
      </c>
      <c r="AU62" s="837">
        <f>ROUND('8.F-gas'!AU$16/10^3,1)</f>
        <v>4.3</v>
      </c>
      <c r="AV62" s="837">
        <f>ROUND('8.F-gas'!AV$16/10^3,1)</f>
        <v>3.8</v>
      </c>
      <c r="AW62" s="837">
        <f>ROUND('8.F-gas'!AW$16/10^3,1)</f>
        <v>3.4</v>
      </c>
      <c r="AX62" s="1328">
        <f>ROUND('8.F-gas'!AX$16/10^3,1)</f>
        <v>3.3</v>
      </c>
      <c r="AY62" s="1328">
        <f>ROUND('8.F-gas'!AY$16/10^3,1)</f>
        <v>3.4</v>
      </c>
      <c r="AZ62" s="1328">
        <f>ROUND('8.F-gas'!AZ$16/10^3,1)</f>
        <v>3.3</v>
      </c>
      <c r="BA62" s="1328">
        <f>ROUND('8.F-gas'!BA$16/10^3,1)</f>
        <v>3.4</v>
      </c>
      <c r="BB62" s="1328">
        <f>ROUND('8.F-gas'!BB$16/10^3,1)</f>
        <v>3.5</v>
      </c>
      <c r="BC62" s="1328">
        <f>ROUND('8.F-gas'!BC$16/10^3,1)</f>
        <v>3.5</v>
      </c>
      <c r="BD62" s="1328">
        <f>ROUND('8.F-gas'!BD$16/10^3,1)</f>
        <v>3.4</v>
      </c>
      <c r="BE62" s="1328">
        <f>ROUND('8.F-gas'!BE$16/10^3,1)</f>
        <v>3.5</v>
      </c>
      <c r="BF62" s="1328">
        <f>ROUND('8.F-gas'!BF$16/10^3,1)</f>
        <v>0</v>
      </c>
      <c r="BG62" s="1328">
        <f>ROUND('8.F-gas'!BG$16/10^3,1)</f>
        <v>0</v>
      </c>
      <c r="CA62" s="1328">
        <f>BE62</f>
        <v>3.5</v>
      </c>
    </row>
    <row r="63" spans="22:79">
      <c r="V63" s="405"/>
      <c r="W63" s="406"/>
      <c r="X63" s="406"/>
      <c r="Y63" s="405"/>
      <c r="Z63" s="405"/>
      <c r="AA63" s="405"/>
      <c r="AB63" s="405"/>
      <c r="AC63" s="405"/>
      <c r="AD63" s="405"/>
      <c r="AE63" s="405"/>
      <c r="AF63" s="405"/>
      <c r="AG63" s="405"/>
      <c r="AH63" s="405"/>
      <c r="AI63" s="405"/>
      <c r="AJ63" s="405"/>
      <c r="AK63" s="405"/>
      <c r="AL63" s="405"/>
      <c r="AM63" s="405"/>
      <c r="AN63" s="405"/>
      <c r="AO63" s="405"/>
      <c r="AP63" s="838"/>
      <c r="AQ63" s="838"/>
      <c r="AR63" s="838"/>
      <c r="AS63" s="838"/>
      <c r="AT63" s="838"/>
      <c r="AU63" s="838"/>
      <c r="AV63" s="838"/>
      <c r="AW63" s="838"/>
      <c r="AX63" s="838"/>
      <c r="AY63" s="838"/>
      <c r="AZ63" s="838"/>
      <c r="BA63" s="838"/>
      <c r="BB63" s="838"/>
      <c r="BC63" s="838"/>
      <c r="BD63" s="838"/>
      <c r="BE63" s="838"/>
      <c r="BF63" s="838"/>
      <c r="BG63" s="838"/>
      <c r="CA63" s="838"/>
    </row>
    <row r="64" spans="22:79">
      <c r="V64" s="405"/>
      <c r="W64" s="406"/>
      <c r="X64" s="406"/>
      <c r="Y64" s="828" t="s">
        <v>43</v>
      </c>
      <c r="Z64" s="828" t="s">
        <v>350</v>
      </c>
      <c r="AA64" s="828"/>
      <c r="AB64" s="828"/>
      <c r="AC64" s="828"/>
      <c r="AD64" s="828"/>
      <c r="AE64" s="828"/>
      <c r="AF64" s="828"/>
      <c r="AG64" s="828"/>
      <c r="AH64" s="828"/>
      <c r="AI64" s="828"/>
      <c r="AJ64" s="828"/>
      <c r="AK64" s="828"/>
      <c r="AL64" s="828"/>
      <c r="AM64" s="828"/>
      <c r="AN64" s="828"/>
      <c r="AO64" s="828"/>
      <c r="AP64" s="836">
        <f>ROUND('8.F-gas'!$AP$23/10, -1)</f>
        <v>500</v>
      </c>
      <c r="AQ64" s="836"/>
      <c r="AR64" s="836"/>
      <c r="AS64" s="836"/>
      <c r="AT64" s="836"/>
      <c r="AU64" s="836"/>
      <c r="AV64" s="836"/>
      <c r="AW64" s="836"/>
      <c r="AX64" s="836">
        <f>ROUND('8.F-gas'!$AX$23/10, -1)</f>
        <v>210</v>
      </c>
      <c r="AY64" s="836"/>
      <c r="AZ64" s="836">
        <f>ROUND('8.F-gas'!AZ$23/10, -1)</f>
        <v>210</v>
      </c>
      <c r="BA64" s="836">
        <f>ROUND('8.F-gas'!BA$23/10, -1)</f>
        <v>220</v>
      </c>
      <c r="BB64" s="836">
        <f>ROUND('8.F-gas'!BB$23/10, -1)</f>
        <v>210</v>
      </c>
      <c r="BC64" s="836">
        <f>ROUND('8.F-gas'!BC$23/10, -1)</f>
        <v>210</v>
      </c>
      <c r="BD64" s="836">
        <f>ROUND('8.F-gas'!BD$23/10, -1)</f>
        <v>200</v>
      </c>
      <c r="BE64" s="836">
        <f>ROUND('8.F-gas'!BE$23/10, -1)</f>
        <v>200</v>
      </c>
      <c r="BF64" s="836">
        <f>ROUND('8.F-gas'!BG$23/10, -1)</f>
        <v>0</v>
      </c>
      <c r="BG64" s="836">
        <f>ROUND('8.F-gas'!BH$23/10, -1)</f>
        <v>0</v>
      </c>
      <c r="CA64" s="836">
        <f>BE64</f>
        <v>200</v>
      </c>
    </row>
    <row r="65" spans="22:79">
      <c r="V65" s="405"/>
      <c r="W65" s="406"/>
      <c r="X65" s="406"/>
      <c r="Y65" s="831"/>
      <c r="Z65" s="831" t="s">
        <v>351</v>
      </c>
      <c r="AA65" s="831"/>
      <c r="AB65" s="831"/>
      <c r="AC65" s="831"/>
      <c r="AD65" s="831"/>
      <c r="AE65" s="831"/>
      <c r="AF65" s="831"/>
      <c r="AG65" s="831"/>
      <c r="AH65" s="831"/>
      <c r="AI65" s="831"/>
      <c r="AJ65" s="831"/>
      <c r="AK65" s="831"/>
      <c r="AL65" s="831"/>
      <c r="AM65" s="831"/>
      <c r="AN65" s="831"/>
      <c r="AO65" s="831"/>
      <c r="AP65" s="1328">
        <f>ROUND('8.F-gas'!AP$23/10^3, 1)</f>
        <v>5</v>
      </c>
      <c r="AQ65" s="837">
        <f>ROUND('8.F-gas'!AQ$23/10^3, 1)</f>
        <v>5.2</v>
      </c>
      <c r="AR65" s="837">
        <f>ROUND('8.F-gas'!AR$23/10^3, 1)</f>
        <v>4.7</v>
      </c>
      <c r="AS65" s="837">
        <f>ROUND('8.F-gas'!AS$23/10^3, 1)</f>
        <v>4.2</v>
      </c>
      <c r="AT65" s="837">
        <f>ROUND('8.F-gas'!AT$23/10^3, 1)</f>
        <v>2.4</v>
      </c>
      <c r="AU65" s="837">
        <f>ROUND('8.F-gas'!AU$23/10^3, 1)</f>
        <v>2.4</v>
      </c>
      <c r="AV65" s="837">
        <f>ROUND('8.F-gas'!AV$23/10^3, 1)</f>
        <v>2.2000000000000002</v>
      </c>
      <c r="AW65" s="837">
        <f>ROUND('8.F-gas'!AW$23/10^3, 1)</f>
        <v>2.2000000000000002</v>
      </c>
      <c r="AX65" s="1328">
        <f>ROUND('8.F-gas'!AX$23/10^3, 1)</f>
        <v>2.1</v>
      </c>
      <c r="AY65" s="1328">
        <f>ROUND('8.F-gas'!AY$23/10^3, 1)</f>
        <v>2</v>
      </c>
      <c r="AZ65" s="1328">
        <f>ROUND('8.F-gas'!AZ$23/10^3, 1)</f>
        <v>2.1</v>
      </c>
      <c r="BA65" s="1328">
        <f>ROUND('8.F-gas'!BA$23/10^3, 1)</f>
        <v>2.2000000000000002</v>
      </c>
      <c r="BB65" s="1328">
        <f>ROUND('8.F-gas'!BB$23/10^3, 1)</f>
        <v>2.1</v>
      </c>
      <c r="BC65" s="1328">
        <f>ROUND('8.F-gas'!BC$23/10^3, 1)</f>
        <v>2.1</v>
      </c>
      <c r="BD65" s="1328">
        <f>ROUND('8.F-gas'!BD$23/10^3, 1)</f>
        <v>2</v>
      </c>
      <c r="BE65" s="1328">
        <f>ROUND('8.F-gas'!BE$23/10^3, 1)</f>
        <v>2</v>
      </c>
      <c r="BF65" s="1328">
        <f>ROUND('8.F-gas'!BF$23/10^3, 1)</f>
        <v>0</v>
      </c>
      <c r="BG65" s="1328">
        <f>ROUND('8.F-gas'!BG$23/10^3, 1)</f>
        <v>0</v>
      </c>
      <c r="CA65" s="1328">
        <f>BE65</f>
        <v>2</v>
      </c>
    </row>
    <row r="66" spans="22:79">
      <c r="V66" s="405"/>
      <c r="W66" s="406"/>
      <c r="X66" s="406"/>
      <c r="Y66" s="405"/>
      <c r="Z66" s="405"/>
      <c r="AA66" s="405"/>
      <c r="AB66" s="405"/>
      <c r="AC66" s="405"/>
      <c r="AD66" s="405"/>
      <c r="AE66" s="405"/>
      <c r="AF66" s="405"/>
      <c r="AG66" s="405"/>
      <c r="AH66" s="405"/>
      <c r="AI66" s="405"/>
      <c r="AJ66" s="405"/>
      <c r="AK66" s="405"/>
      <c r="AL66" s="405"/>
      <c r="AM66" s="405"/>
      <c r="AN66" s="405"/>
      <c r="AO66" s="405"/>
      <c r="AP66" s="838"/>
      <c r="AQ66" s="838"/>
      <c r="AR66" s="838"/>
      <c r="AS66" s="838"/>
      <c r="AT66" s="838"/>
      <c r="AU66" s="838"/>
      <c r="AV66" s="838"/>
      <c r="AW66" s="838"/>
      <c r="AX66" s="838"/>
      <c r="AY66" s="838"/>
      <c r="AZ66" s="838"/>
      <c r="BA66" s="838"/>
      <c r="BB66" s="838"/>
      <c r="BC66" s="838"/>
      <c r="BD66" s="838"/>
      <c r="BE66" s="838"/>
      <c r="BF66" s="838"/>
      <c r="BG66" s="838"/>
      <c r="CA66" s="838"/>
    </row>
    <row r="67" spans="22:79">
      <c r="V67" s="405"/>
      <c r="W67" s="406"/>
      <c r="X67" s="406"/>
      <c r="Y67" s="828" t="s">
        <v>44</v>
      </c>
      <c r="Z67" s="828" t="s">
        <v>344</v>
      </c>
      <c r="AA67" s="828"/>
      <c r="AB67" s="828"/>
      <c r="AC67" s="828"/>
      <c r="AD67" s="828"/>
      <c r="AE67" s="828"/>
      <c r="AF67" s="828"/>
      <c r="AG67" s="828"/>
      <c r="AH67" s="828"/>
      <c r="AI67" s="828"/>
      <c r="AJ67" s="828"/>
      <c r="AK67" s="828"/>
      <c r="AL67" s="828"/>
      <c r="AM67" s="828"/>
      <c r="AN67" s="828"/>
      <c r="AO67" s="828"/>
      <c r="AP67" s="836">
        <f>ROUND('8.F-gas'!$AP$30/10,-1)</f>
        <v>150</v>
      </c>
      <c r="AQ67" s="836"/>
      <c r="AR67" s="836"/>
      <c r="AS67" s="836"/>
      <c r="AT67" s="836"/>
      <c r="AU67" s="836"/>
      <c r="AV67" s="836"/>
      <c r="AW67" s="836"/>
      <c r="AX67" s="836">
        <f>ROUND('8.F-gas'!$AX$30/10,-1)</f>
        <v>160</v>
      </c>
      <c r="AY67" s="836"/>
      <c r="AZ67" s="836">
        <f>ROUND('8.F-gas'!AZ$30/10,1)</f>
        <v>57.1</v>
      </c>
      <c r="BA67" s="836">
        <f>ROUND('8.F-gas'!BA$30/10,1)</f>
        <v>63.4</v>
      </c>
      <c r="BB67" s="836">
        <f>ROUND('8.F-gas'!BB$30/10,1)</f>
        <v>45</v>
      </c>
      <c r="BC67" s="836">
        <f>ROUND('8.F-gas'!BC$30/10,1)</f>
        <v>28.2</v>
      </c>
      <c r="BD67" s="836">
        <f>ROUND('8.F-gas'!BD$30/10,1)</f>
        <v>26.1</v>
      </c>
      <c r="BE67" s="836">
        <f>ROUND('8.F-gas'!BE$30/10,1)</f>
        <v>28.9</v>
      </c>
      <c r="BF67" s="836">
        <f>ROUND('8.F-gas'!BF$30/10,1)</f>
        <v>0</v>
      </c>
      <c r="BG67" s="836">
        <f>ROUND('8.F-gas'!BH$30/10, -1)</f>
        <v>0</v>
      </c>
      <c r="CA67" s="836">
        <f>BE67</f>
        <v>28.9</v>
      </c>
    </row>
    <row r="68" spans="22:79">
      <c r="V68" s="405"/>
      <c r="W68" s="406"/>
      <c r="X68" s="406"/>
      <c r="Y68" s="831"/>
      <c r="Z68" s="831" t="s">
        <v>352</v>
      </c>
      <c r="AA68" s="831"/>
      <c r="AB68" s="831"/>
      <c r="AC68" s="831"/>
      <c r="AD68" s="831"/>
      <c r="AE68" s="831"/>
      <c r="AF68" s="831"/>
      <c r="AG68" s="831"/>
      <c r="AH68" s="831"/>
      <c r="AI68" s="831"/>
      <c r="AJ68" s="831"/>
      <c r="AK68" s="831"/>
      <c r="AL68" s="831"/>
      <c r="AM68" s="831"/>
      <c r="AN68" s="831"/>
      <c r="AO68" s="831"/>
      <c r="AP68" s="1328">
        <f>ROUND('8.F-gas'!AP$30/10^3,1)</f>
        <v>1.5</v>
      </c>
      <c r="AQ68" s="837">
        <f>ROUND('8.F-gas'!AQ$30/10^3,1)</f>
        <v>1.4</v>
      </c>
      <c r="AR68" s="837">
        <f>ROUND('8.F-gas'!AR$30/10^3,1)</f>
        <v>1.6</v>
      </c>
      <c r="AS68" s="837">
        <f>ROUND('8.F-gas'!AS$30/10^3,1)</f>
        <v>1.5</v>
      </c>
      <c r="AT68" s="837">
        <f>ROUND('8.F-gas'!AT$30/10^3,1)</f>
        <v>1.4</v>
      </c>
      <c r="AU68" s="837">
        <f>ROUND('8.F-gas'!AU$30/10^3,1)</f>
        <v>1.5</v>
      </c>
      <c r="AV68" s="837">
        <f>ROUND('8.F-gas'!AV$30/10^3,1)</f>
        <v>1.8</v>
      </c>
      <c r="AW68" s="837">
        <f>ROUND('8.F-gas'!AW$30/10^3,1)</f>
        <v>1.5</v>
      </c>
      <c r="AX68" s="1328">
        <f>ROUND('8.F-gas'!AX$30/10^3,1)</f>
        <v>1.6</v>
      </c>
      <c r="AY68" s="1328">
        <f>ROUND('8.F-gas'!AY$30/10^3,1)</f>
        <v>1.1000000000000001</v>
      </c>
      <c r="AZ68" s="1328">
        <f>ROUND('8.F-gas'!AZ$30/10^3,2)</f>
        <v>0.56999999999999995</v>
      </c>
      <c r="BA68" s="1328">
        <f>ROUND('8.F-gas'!BA$30/10^3,2)</f>
        <v>0.63</v>
      </c>
      <c r="BB68" s="1328">
        <f>ROUND('8.F-gas'!BB$30/10^3,2)</f>
        <v>0.45</v>
      </c>
      <c r="BC68" s="1332">
        <f>ROUND('8.F-gas'!BC$30/10^3,2)</f>
        <v>0.28000000000000003</v>
      </c>
      <c r="BD68" s="1332">
        <f>ROUND('8.F-gas'!BD$30/10^3,2)</f>
        <v>0.26</v>
      </c>
      <c r="BE68" s="1332">
        <f>ROUND('8.F-gas'!BE$30/10^3,2)</f>
        <v>0.28999999999999998</v>
      </c>
      <c r="BF68" s="1332">
        <f>ROUND('8.F-gas'!BF$30/10^3,2)</f>
        <v>0</v>
      </c>
      <c r="BG68" s="1328">
        <f>ROUND('8.F-gas'!BG$30/10^3,2)</f>
        <v>0</v>
      </c>
      <c r="CA68" s="1332">
        <f>BE68</f>
        <v>0.28999999999999998</v>
      </c>
    </row>
    <row r="69" spans="22:79">
      <c r="W69"/>
      <c r="Y69" s="328"/>
      <c r="Z69" s="328"/>
      <c r="AA69" s="328"/>
      <c r="AB69" s="328"/>
      <c r="AC69" s="328"/>
      <c r="AD69" s="328"/>
      <c r="AE69" s="328"/>
      <c r="AF69" s="328"/>
      <c r="AG69" s="328"/>
      <c r="AH69" s="328"/>
      <c r="AI69" s="328"/>
      <c r="AJ69" s="328"/>
      <c r="AK69" s="328"/>
      <c r="AL69" s="328"/>
      <c r="AM69" s="328"/>
      <c r="AN69" s="328"/>
      <c r="AO69" s="328"/>
      <c r="AP69" s="826"/>
      <c r="AQ69" s="826"/>
      <c r="AR69" s="826"/>
      <c r="AS69" s="826"/>
      <c r="AT69" s="826"/>
      <c r="AU69" s="826"/>
      <c r="AV69" s="826"/>
      <c r="AW69" s="826"/>
      <c r="AX69" s="826"/>
      <c r="AY69" s="826"/>
      <c r="AZ69" s="826"/>
      <c r="BA69" s="826"/>
      <c r="BB69" s="826"/>
      <c r="BC69" s="826"/>
      <c r="BD69" s="826"/>
      <c r="BE69" s="826"/>
      <c r="BF69" s="328"/>
      <c r="BG69" s="328"/>
      <c r="CA69" s="826"/>
    </row>
    <row r="70" spans="22:79">
      <c r="W70"/>
      <c r="BA70" s="331"/>
      <c r="BB70" s="331"/>
      <c r="BC70" s="331"/>
      <c r="BD70" s="331"/>
      <c r="CA70" s="331"/>
    </row>
    <row r="71" spans="22:79" ht="15.75">
      <c r="V71" s="391" t="s">
        <v>57</v>
      </c>
      <c r="W71" s="392"/>
      <c r="X71" s="392"/>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839" t="s">
        <v>64</v>
      </c>
      <c r="BA71" s="839" t="s">
        <v>64</v>
      </c>
      <c r="BB71" s="839" t="s">
        <v>64</v>
      </c>
      <c r="BC71" s="839" t="s">
        <v>64</v>
      </c>
      <c r="BD71" s="839" t="s">
        <v>64</v>
      </c>
      <c r="BE71" s="839" t="s">
        <v>64</v>
      </c>
      <c r="BF71" s="839" t="s">
        <v>64</v>
      </c>
      <c r="BG71" s="839" t="s">
        <v>64</v>
      </c>
      <c r="CA71" s="839" t="str">
        <f t="shared" ref="CA71:CA75" si="1">BD71</f>
        <v>世帯当たりCO2排出量</v>
      </c>
    </row>
    <row r="72" spans="22:79" ht="15">
      <c r="V72" s="393"/>
      <c r="W72" s="392"/>
      <c r="X72" s="392"/>
      <c r="Y72" s="397"/>
      <c r="Z72" s="397"/>
      <c r="AA72" s="397"/>
      <c r="AB72" s="397"/>
      <c r="AC72" s="397"/>
      <c r="AD72" s="397"/>
      <c r="AE72" s="397"/>
      <c r="AF72" s="397"/>
      <c r="AG72" s="397"/>
      <c r="AH72" s="397"/>
      <c r="AI72" s="397"/>
      <c r="AJ72" s="397"/>
      <c r="AK72" s="397"/>
      <c r="AL72" s="397"/>
      <c r="AM72" s="397"/>
      <c r="AN72" s="397"/>
      <c r="AO72" s="397"/>
      <c r="AP72" s="397"/>
      <c r="AQ72" s="397"/>
      <c r="AR72" s="397"/>
      <c r="AS72" s="397"/>
      <c r="AT72" s="397"/>
      <c r="AU72" s="397"/>
      <c r="AV72" s="397"/>
      <c r="AW72" s="397"/>
      <c r="AX72" s="397"/>
      <c r="AY72" s="397"/>
      <c r="AZ72" s="840">
        <f>ROUND('11.Household (per household)'!AZ$12,-1)</f>
        <v>4600</v>
      </c>
      <c r="BA72" s="840">
        <f>ROUND('11.Household (per household)'!BA$12,-1)</f>
        <v>4470</v>
      </c>
      <c r="BB72" s="840">
        <f>ROUND('11.Household (per household)'!BB$12,-1)</f>
        <v>4490</v>
      </c>
      <c r="BC72" s="840">
        <f>ROUND('11.Household (per household)'!BC$12,-1)</f>
        <v>4130</v>
      </c>
      <c r="BD72" s="840">
        <f>ROUND('11.Household (per household)'!BD$12,-1)</f>
        <v>3980</v>
      </c>
      <c r="BE72" s="840">
        <f>ROUND('11.Household (per household)'!BE$12,-1)</f>
        <v>3900</v>
      </c>
      <c r="BF72" s="840">
        <f>ROUND('11.Household (per household)'!BF$12,-1)</f>
        <v>0</v>
      </c>
      <c r="BG72" s="840">
        <f>ROUND('11.Household (per household)'!BG$12,-1)</f>
        <v>0</v>
      </c>
      <c r="CA72" s="840">
        <f>BE72</f>
        <v>3900</v>
      </c>
    </row>
    <row r="73" spans="22:79" ht="15">
      <c r="V73" s="393"/>
      <c r="W73" s="392"/>
      <c r="X73" s="392"/>
      <c r="Y73" s="397"/>
      <c r="Z73" s="397"/>
      <c r="AA73" s="397"/>
      <c r="AB73" s="397"/>
      <c r="AC73" s="397"/>
      <c r="AD73" s="397"/>
      <c r="AE73" s="397"/>
      <c r="AF73" s="397"/>
      <c r="AG73" s="397"/>
      <c r="AH73" s="397"/>
      <c r="AI73" s="397"/>
      <c r="AJ73" s="397"/>
      <c r="AK73" s="397"/>
      <c r="AL73" s="397"/>
      <c r="AM73" s="397"/>
      <c r="AN73" s="397"/>
      <c r="AO73" s="397"/>
      <c r="AP73" s="397"/>
      <c r="AQ73" s="397"/>
      <c r="AR73" s="397"/>
      <c r="AS73" s="397"/>
      <c r="AT73" s="397"/>
      <c r="AU73" s="397"/>
      <c r="AV73" s="397"/>
      <c r="AW73" s="397"/>
      <c r="AX73" s="397"/>
      <c r="AY73" s="397"/>
      <c r="AZ73" s="1205">
        <v>2015</v>
      </c>
      <c r="BA73" s="1205">
        <v>2016</v>
      </c>
      <c r="BB73" s="1205">
        <v>2017</v>
      </c>
      <c r="BC73" s="1205">
        <v>2018</v>
      </c>
      <c r="BD73" s="1205">
        <v>2019</v>
      </c>
      <c r="BE73" s="1205">
        <v>2020</v>
      </c>
      <c r="BF73" s="1205">
        <v>2021</v>
      </c>
      <c r="BG73" s="1205">
        <v>2022</v>
      </c>
      <c r="CA73" s="1205">
        <f>BE73</f>
        <v>2020</v>
      </c>
    </row>
    <row r="74" spans="22:79" ht="15">
      <c r="V74" s="393"/>
      <c r="W74" s="392"/>
      <c r="X74" s="392"/>
      <c r="Y74" s="397"/>
      <c r="Z74" s="397"/>
      <c r="AA74" s="397"/>
      <c r="AB74" s="397"/>
      <c r="AC74" s="397"/>
      <c r="AD74" s="397"/>
      <c r="AE74" s="397"/>
      <c r="AF74" s="397"/>
      <c r="AG74" s="397"/>
      <c r="AH74" s="397"/>
      <c r="AI74" s="397"/>
      <c r="AJ74" s="397"/>
      <c r="AK74" s="397"/>
      <c r="AL74" s="397"/>
      <c r="AM74" s="397"/>
      <c r="AN74" s="397"/>
      <c r="AO74" s="397"/>
      <c r="AP74" s="397"/>
      <c r="AQ74" s="397"/>
      <c r="AR74" s="397"/>
      <c r="AS74" s="397"/>
      <c r="AT74" s="397"/>
      <c r="AU74" s="397"/>
      <c r="AV74" s="397"/>
      <c r="AW74" s="397"/>
      <c r="AX74" s="397"/>
      <c r="AY74" s="397"/>
      <c r="AZ74" s="841"/>
      <c r="BA74" s="841"/>
      <c r="BB74" s="841"/>
      <c r="BC74" s="841"/>
      <c r="BD74" s="841"/>
      <c r="BE74" s="841"/>
      <c r="BF74" s="841"/>
      <c r="BG74" s="841"/>
      <c r="CA74" s="841"/>
    </row>
    <row r="75" spans="22:79" ht="15">
      <c r="V75" s="393"/>
      <c r="W75" s="392"/>
      <c r="X75" s="392"/>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839" t="s">
        <v>349</v>
      </c>
      <c r="BA75" s="839" t="s">
        <v>349</v>
      </c>
      <c r="BB75" s="839" t="s">
        <v>348</v>
      </c>
      <c r="BC75" s="839" t="s">
        <v>348</v>
      </c>
      <c r="BD75" s="839" t="s">
        <v>348</v>
      </c>
      <c r="BE75" s="839" t="s">
        <v>348</v>
      </c>
      <c r="BF75" s="841"/>
      <c r="BG75" s="841"/>
      <c r="CA75" s="839" t="str">
        <f t="shared" si="1"/>
        <v>Household CO2 emissions</v>
      </c>
    </row>
    <row r="76" spans="22:79" ht="15">
      <c r="V76" s="393"/>
      <c r="W76" s="392"/>
      <c r="X76" s="392"/>
      <c r="Y76" s="397"/>
      <c r="Z76" s="397"/>
      <c r="AA76" s="397"/>
      <c r="AB76" s="397"/>
      <c r="AC76" s="397"/>
      <c r="AD76" s="397"/>
      <c r="AE76" s="397"/>
      <c r="AF76" s="397"/>
      <c r="AG76" s="397"/>
      <c r="AH76" s="397"/>
      <c r="AI76" s="397"/>
      <c r="AJ76" s="397"/>
      <c r="AK76" s="397"/>
      <c r="AL76" s="397"/>
      <c r="AM76" s="397"/>
      <c r="AN76" s="397"/>
      <c r="AO76" s="397"/>
      <c r="AP76" s="397"/>
      <c r="AQ76" s="397"/>
      <c r="AR76" s="397"/>
      <c r="AS76" s="397"/>
      <c r="AT76" s="397"/>
      <c r="AU76" s="397"/>
      <c r="AV76" s="397"/>
      <c r="AW76" s="397"/>
      <c r="AX76" s="397"/>
      <c r="AY76" s="397"/>
      <c r="AZ76" s="842">
        <f>ROUND('11.Household (per household)'!AZ12,-1)</f>
        <v>4600</v>
      </c>
      <c r="BA76" s="842">
        <f>ROUND('11.Household (per household)'!BA12,-1)</f>
        <v>4470</v>
      </c>
      <c r="BB76" s="842">
        <f>ROUND('11.Household (per household)'!BB12,-1)</f>
        <v>4490</v>
      </c>
      <c r="BC76" s="842">
        <f>ROUND('11.Household (per household)'!BC12,-1)</f>
        <v>4130</v>
      </c>
      <c r="BD76" s="842">
        <f>ROUND('11.Household (per household)'!BD12,-1)</f>
        <v>3980</v>
      </c>
      <c r="BE76" s="842">
        <f>ROUND('11.Household (per household)'!BE12,-1)</f>
        <v>3900</v>
      </c>
      <c r="BF76" s="841"/>
      <c r="BG76" s="841"/>
      <c r="CA76" s="842">
        <f>BE76</f>
        <v>3900</v>
      </c>
    </row>
    <row r="77" spans="22:79" ht="15">
      <c r="V77" s="393"/>
      <c r="W77" s="392"/>
      <c r="X77" s="392"/>
      <c r="Y77" s="397"/>
      <c r="Z77" s="397"/>
      <c r="AA77" s="397"/>
      <c r="AB77" s="397"/>
      <c r="AC77" s="397"/>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843">
        <v>2015</v>
      </c>
      <c r="BA77" s="843">
        <v>2016</v>
      </c>
      <c r="BB77" s="843">
        <v>2017</v>
      </c>
      <c r="BC77" s="843">
        <v>2018</v>
      </c>
      <c r="BD77" s="843">
        <v>2019</v>
      </c>
      <c r="BE77" s="843">
        <v>2020</v>
      </c>
      <c r="BF77" s="841"/>
      <c r="BG77" s="841"/>
      <c r="CA77" s="843">
        <f>BE77</f>
        <v>2020</v>
      </c>
    </row>
    <row r="78" spans="22:79" ht="15">
      <c r="V78" s="393"/>
      <c r="W78" s="392"/>
      <c r="X78" s="392"/>
      <c r="Y78" s="397"/>
      <c r="Z78" s="397"/>
      <c r="AA78" s="397"/>
      <c r="AB78" s="397"/>
      <c r="AC78" s="397"/>
      <c r="AD78" s="397"/>
      <c r="AE78" s="397"/>
      <c r="AF78" s="397"/>
      <c r="AG78" s="397"/>
      <c r="AH78" s="397"/>
      <c r="AI78" s="397"/>
      <c r="AJ78" s="397"/>
      <c r="AK78" s="397"/>
      <c r="AL78" s="397"/>
      <c r="AM78" s="397"/>
      <c r="AN78" s="397"/>
      <c r="AO78" s="397"/>
      <c r="AP78" s="397"/>
      <c r="AQ78" s="397"/>
      <c r="AR78" s="397"/>
      <c r="AS78" s="397"/>
      <c r="AT78" s="397"/>
      <c r="AU78" s="397"/>
      <c r="AV78" s="397"/>
      <c r="AW78" s="397"/>
      <c r="AX78" s="397"/>
      <c r="AY78" s="397"/>
      <c r="AZ78" s="841"/>
      <c r="BA78" s="841"/>
      <c r="BB78" s="841"/>
      <c r="BC78" s="841"/>
      <c r="BD78" s="841"/>
      <c r="BE78" s="841"/>
      <c r="BF78" s="841"/>
      <c r="BG78" s="841"/>
      <c r="CA78" s="841"/>
    </row>
    <row r="79" spans="22:79" ht="15">
      <c r="W79"/>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c r="AZ79" s="343"/>
      <c r="BA79" s="343"/>
      <c r="BB79" s="343"/>
      <c r="BC79" s="343"/>
      <c r="BD79" s="343"/>
      <c r="BE79" s="343"/>
      <c r="BF79" s="343"/>
      <c r="BG79" s="343"/>
      <c r="CA79" s="343"/>
    </row>
    <row r="80" spans="22:79" ht="15.75">
      <c r="V80" s="410" t="s">
        <v>66</v>
      </c>
      <c r="W80" s="411"/>
      <c r="X80" s="411"/>
      <c r="Y80" s="844"/>
      <c r="Z80" s="844"/>
      <c r="AA80" s="844"/>
      <c r="AB80" s="844"/>
      <c r="AC80" s="844"/>
      <c r="AD80" s="844"/>
      <c r="AE80" s="844"/>
      <c r="AF80" s="844"/>
      <c r="AG80" s="844"/>
      <c r="AH80" s="844"/>
      <c r="AI80" s="844"/>
      <c r="AJ80" s="844"/>
      <c r="AK80" s="844"/>
      <c r="AL80" s="844"/>
      <c r="AM80" s="844"/>
      <c r="AN80" s="844"/>
      <c r="AO80" s="844"/>
      <c r="AP80" s="844"/>
      <c r="AQ80" s="844"/>
      <c r="AR80" s="844"/>
      <c r="AS80" s="844"/>
      <c r="AT80" s="844"/>
      <c r="AU80" s="844"/>
      <c r="AV80" s="844"/>
      <c r="AW80" s="844"/>
      <c r="AX80" s="844"/>
      <c r="AY80" s="844"/>
      <c r="AZ80" s="845" t="s">
        <v>67</v>
      </c>
      <c r="BA80" s="845" t="s">
        <v>740</v>
      </c>
      <c r="BB80" s="845" t="s">
        <v>740</v>
      </c>
      <c r="BC80" s="845" t="s">
        <v>740</v>
      </c>
      <c r="BD80" s="845" t="s">
        <v>740</v>
      </c>
      <c r="BE80" s="845" t="s">
        <v>740</v>
      </c>
      <c r="BF80" s="845" t="s">
        <v>740</v>
      </c>
      <c r="BG80" s="845" t="s">
        <v>740</v>
      </c>
      <c r="CA80" s="845" t="str">
        <f>BD80</f>
        <v>一人当たりCO2排出量</v>
      </c>
    </row>
    <row r="81" spans="22:79" ht="15">
      <c r="V81" s="412"/>
      <c r="W81" s="411"/>
      <c r="X81" s="411"/>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846">
        <f>ROUND('12.Household (per capita)'!AZ$11,-1)</f>
        <v>2060</v>
      </c>
      <c r="BA81" s="846">
        <f>ROUND('12.Household (per capita)'!BA$11,-1)</f>
        <v>2030</v>
      </c>
      <c r="BB81" s="846">
        <f>ROUND('12.Household (per capita)'!BB$11,-1)</f>
        <v>2060</v>
      </c>
      <c r="BC81" s="846">
        <f>ROUND('12.Household (per capita)'!BC$11,-1)</f>
        <v>1910</v>
      </c>
      <c r="BD81" s="846">
        <f>ROUND('12.Household (per capita)'!BD$11,-1)</f>
        <v>1860</v>
      </c>
      <c r="BE81" s="846">
        <f>ROUND('12.Household (per capita)'!BE$11,-1)</f>
        <v>1840</v>
      </c>
      <c r="BF81" s="846">
        <f>ROUND('12.Household (per capita)'!BF$11,-1)</f>
        <v>0</v>
      </c>
      <c r="BG81" s="846">
        <f>ROUND('12.Household (per capita)'!BG$11,-1)</f>
        <v>0</v>
      </c>
      <c r="CA81" s="846">
        <f>BE81</f>
        <v>1840</v>
      </c>
    </row>
    <row r="82" spans="22:79" ht="15">
      <c r="V82" s="412"/>
      <c r="W82" s="411"/>
      <c r="X82" s="411"/>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1206">
        <v>2015</v>
      </c>
      <c r="BA82" s="1206">
        <v>2016</v>
      </c>
      <c r="BB82" s="1206">
        <v>2017</v>
      </c>
      <c r="BC82" s="1206">
        <v>2018</v>
      </c>
      <c r="BD82" s="1206">
        <v>2019</v>
      </c>
      <c r="BE82" s="1206">
        <v>2020</v>
      </c>
      <c r="BF82" s="1206">
        <v>2021</v>
      </c>
      <c r="BG82" s="1206">
        <v>2022</v>
      </c>
      <c r="CA82" s="1206">
        <f>BE82</f>
        <v>2020</v>
      </c>
    </row>
    <row r="83" spans="22:79">
      <c r="V83" s="412"/>
      <c r="W83" s="411"/>
      <c r="X83" s="411"/>
      <c r="Y83" s="415"/>
      <c r="Z83" s="415"/>
      <c r="AA83" s="415"/>
      <c r="AB83" s="415"/>
      <c r="AC83" s="415"/>
      <c r="AD83" s="415"/>
      <c r="AE83" s="415"/>
      <c r="AF83" s="415"/>
      <c r="AG83" s="415"/>
      <c r="AH83" s="415"/>
      <c r="AI83" s="415"/>
      <c r="AJ83" s="415"/>
      <c r="AK83" s="415"/>
      <c r="AL83" s="415"/>
      <c r="AM83" s="415"/>
      <c r="AN83" s="415"/>
      <c r="AO83" s="415"/>
      <c r="AP83" s="415"/>
      <c r="AQ83" s="415"/>
      <c r="AR83" s="415"/>
      <c r="AS83" s="415"/>
      <c r="AT83" s="415"/>
      <c r="AU83" s="415"/>
      <c r="AV83" s="415"/>
      <c r="AW83" s="415"/>
      <c r="AX83" s="415"/>
      <c r="AY83" s="415"/>
      <c r="AZ83" s="847"/>
      <c r="BA83" s="847"/>
      <c r="BB83" s="847"/>
      <c r="BC83" s="847"/>
      <c r="BD83" s="847"/>
      <c r="BE83" s="847"/>
      <c r="BF83" s="847"/>
      <c r="BG83" s="847"/>
      <c r="CA83" s="847"/>
    </row>
    <row r="84" spans="22:79">
      <c r="V84" s="412"/>
      <c r="W84" s="411"/>
      <c r="X84" s="411"/>
      <c r="Y84" s="844"/>
      <c r="Z84" s="844"/>
      <c r="AA84" s="844"/>
      <c r="AB84" s="844"/>
      <c r="AC84" s="844"/>
      <c r="AD84" s="844"/>
      <c r="AE84" s="844"/>
      <c r="AF84" s="844"/>
      <c r="AG84" s="844"/>
      <c r="AH84" s="844"/>
      <c r="AI84" s="844"/>
      <c r="AJ84" s="844"/>
      <c r="AK84" s="844"/>
      <c r="AL84" s="844"/>
      <c r="AM84" s="844"/>
      <c r="AN84" s="844"/>
      <c r="AO84" s="844"/>
      <c r="AP84" s="844"/>
      <c r="AQ84" s="844"/>
      <c r="AR84" s="844"/>
      <c r="AS84" s="844"/>
      <c r="AT84" s="844"/>
      <c r="AU84" s="844"/>
      <c r="AV84" s="844"/>
      <c r="AW84" s="844"/>
      <c r="AX84" s="844"/>
      <c r="AY84" s="844"/>
      <c r="AZ84" s="845" t="s">
        <v>353</v>
      </c>
      <c r="BA84" s="845" t="s">
        <v>353</v>
      </c>
      <c r="BB84" s="845" t="s">
        <v>353</v>
      </c>
      <c r="BC84" s="845" t="s">
        <v>353</v>
      </c>
      <c r="BD84" s="845" t="s">
        <v>353</v>
      </c>
      <c r="BE84" s="845" t="s">
        <v>353</v>
      </c>
      <c r="BF84" s="412"/>
      <c r="BG84" s="412"/>
      <c r="CA84" s="845" t="str">
        <f>BD84</f>
        <v>per capita</v>
      </c>
    </row>
    <row r="85" spans="22:79" ht="15">
      <c r="V85" s="412"/>
      <c r="W85" s="412"/>
      <c r="X85" s="411"/>
      <c r="Y85" s="417"/>
      <c r="Z85" s="417"/>
      <c r="AA85" s="417"/>
      <c r="AB85" s="417"/>
      <c r="AC85" s="417"/>
      <c r="AD85" s="417"/>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848">
        <f>ROUND('12.Household (per capita)'!AZ$11,-1)</f>
        <v>2060</v>
      </c>
      <c r="BA85" s="848">
        <f>ROUND('12.Household (per capita)'!BA$11,-1)</f>
        <v>2030</v>
      </c>
      <c r="BB85" s="848">
        <f>ROUND('12.Household (per capita)'!BB$11,-1)</f>
        <v>2060</v>
      </c>
      <c r="BC85" s="848">
        <f>ROUND('12.Household (per capita)'!BC$11,-1)</f>
        <v>1910</v>
      </c>
      <c r="BD85" s="848">
        <f>ROUND('12.Household (per capita)'!BD$11,-1)</f>
        <v>1860</v>
      </c>
      <c r="BE85" s="848">
        <f>ROUND('12.Household (per capita)'!BE$11,-1)</f>
        <v>1840</v>
      </c>
      <c r="BF85" s="412"/>
      <c r="BG85" s="412"/>
      <c r="CA85" s="848">
        <f>BE85</f>
        <v>1840</v>
      </c>
    </row>
    <row r="86" spans="22:79" ht="15">
      <c r="V86" s="412"/>
      <c r="W86" s="412"/>
      <c r="X86" s="411"/>
      <c r="Y86" s="417"/>
      <c r="Z86" s="417"/>
      <c r="AA86" s="417"/>
      <c r="AB86" s="417"/>
      <c r="AC86" s="417"/>
      <c r="AD86" s="417"/>
      <c r="AE86" s="417"/>
      <c r="AF86" s="417"/>
      <c r="AG86" s="417"/>
      <c r="AH86" s="417"/>
      <c r="AI86" s="417"/>
      <c r="AJ86" s="417"/>
      <c r="AK86" s="417"/>
      <c r="AL86" s="417"/>
      <c r="AM86" s="417"/>
      <c r="AN86" s="417"/>
      <c r="AO86" s="417"/>
      <c r="AP86" s="417"/>
      <c r="AQ86" s="417"/>
      <c r="AR86" s="417"/>
      <c r="AS86" s="417"/>
      <c r="AT86" s="417"/>
      <c r="AU86" s="417"/>
      <c r="AV86" s="417"/>
      <c r="AW86" s="417"/>
      <c r="AX86" s="417"/>
      <c r="AY86" s="417"/>
      <c r="AZ86" s="849">
        <v>2015</v>
      </c>
      <c r="BA86" s="849">
        <v>2016</v>
      </c>
      <c r="BB86" s="849">
        <v>2017</v>
      </c>
      <c r="BC86" s="849">
        <v>2018</v>
      </c>
      <c r="BD86" s="849">
        <v>2019</v>
      </c>
      <c r="BE86" s="849">
        <v>2020</v>
      </c>
      <c r="BF86" s="412"/>
      <c r="BG86" s="412"/>
      <c r="CA86" s="849">
        <f>BE86</f>
        <v>2020</v>
      </c>
    </row>
    <row r="87" spans="22:79">
      <c r="V87" s="412"/>
      <c r="W87" s="412"/>
      <c r="X87" s="411"/>
      <c r="Y87" s="412"/>
      <c r="Z87" s="412"/>
      <c r="AA87" s="412"/>
      <c r="AB87" s="412"/>
      <c r="AC87" s="412"/>
      <c r="AD87" s="412"/>
      <c r="AE87" s="412"/>
      <c r="AF87" s="412"/>
      <c r="AG87" s="412"/>
      <c r="AH87" s="412"/>
      <c r="AI87" s="412"/>
      <c r="AJ87" s="412"/>
      <c r="AK87" s="412"/>
      <c r="AL87" s="412"/>
      <c r="AM87" s="412"/>
      <c r="AN87" s="412"/>
      <c r="AO87" s="412"/>
      <c r="AP87" s="412"/>
      <c r="AQ87" s="412"/>
      <c r="AR87" s="412"/>
      <c r="AS87" s="412"/>
      <c r="AT87" s="412"/>
      <c r="AU87" s="412"/>
      <c r="AV87" s="412"/>
      <c r="AW87" s="412"/>
      <c r="AX87" s="412"/>
      <c r="AY87" s="412"/>
      <c r="AZ87" s="412"/>
      <c r="BA87" s="412"/>
      <c r="BB87" s="412"/>
      <c r="BC87" s="412"/>
      <c r="BD87" s="412"/>
      <c r="BE87" s="412"/>
      <c r="BF87" s="412"/>
      <c r="BG87" s="412"/>
      <c r="CA87" s="412"/>
    </row>
    <row r="91" spans="22:79" ht="14.25">
      <c r="W91" s="1292" t="s">
        <v>18</v>
      </c>
    </row>
    <row r="92" spans="22:79" ht="14.25">
      <c r="W92" s="1293" t="s">
        <v>796</v>
      </c>
      <c r="X92" s="55" t="s">
        <v>506</v>
      </c>
    </row>
    <row r="93" spans="22:79" ht="14.25">
      <c r="W93" s="1294" t="s">
        <v>797</v>
      </c>
      <c r="X93" s="1295" t="s">
        <v>507</v>
      </c>
    </row>
    <row r="94" spans="22:79" ht="14.25">
      <c r="W94" s="806" t="s">
        <v>798</v>
      </c>
      <c r="X94" s="55" t="s">
        <v>508</v>
      </c>
    </row>
    <row r="95" spans="22:79" ht="14.25">
      <c r="W95" s="1296" t="s">
        <v>799</v>
      </c>
      <c r="X95" s="55" t="s">
        <v>510</v>
      </c>
    </row>
    <row r="96" spans="22:79" ht="14.25">
      <c r="W96" s="1296" t="s">
        <v>800</v>
      </c>
      <c r="X96" s="55" t="s">
        <v>513</v>
      </c>
    </row>
    <row r="97" spans="23:24" ht="14.25">
      <c r="W97" s="1293" t="s">
        <v>801</v>
      </c>
      <c r="X97" s="1295" t="s">
        <v>873</v>
      </c>
    </row>
    <row r="98" spans="23:24" ht="14.25">
      <c r="W98" s="806" t="s">
        <v>802</v>
      </c>
      <c r="X98" s="55" t="s">
        <v>509</v>
      </c>
    </row>
    <row r="99" spans="23:24" ht="28.5">
      <c r="W99" s="807" t="s">
        <v>803</v>
      </c>
      <c r="X99" s="55" t="s">
        <v>511</v>
      </c>
    </row>
    <row r="100" spans="23:24" ht="14.25">
      <c r="W100" s="806" t="s">
        <v>804</v>
      </c>
      <c r="X100" s="55" t="s">
        <v>512</v>
      </c>
    </row>
    <row r="101" spans="23:24" ht="14.25">
      <c r="W101" s="1293" t="s">
        <v>805</v>
      </c>
      <c r="X101" s="55" t="s">
        <v>514</v>
      </c>
    </row>
    <row r="102" spans="23:24">
      <c r="W102" s="328"/>
    </row>
    <row r="103" spans="23:24" ht="14.25">
      <c r="W103" s="1297" t="s">
        <v>19</v>
      </c>
    </row>
    <row r="104" spans="23:24" ht="14.25">
      <c r="W104" s="1298" t="s">
        <v>806</v>
      </c>
      <c r="X104" s="55" t="s">
        <v>510</v>
      </c>
    </row>
    <row r="105" spans="23:24" ht="14.25">
      <c r="W105" s="1298" t="s">
        <v>800</v>
      </c>
      <c r="X105" s="55" t="s">
        <v>513</v>
      </c>
    </row>
    <row r="106" spans="23:24" ht="14.25">
      <c r="W106" s="1299" t="s">
        <v>807</v>
      </c>
      <c r="X106" s="1295" t="s">
        <v>873</v>
      </c>
    </row>
    <row r="107" spans="23:24" ht="14.25">
      <c r="W107" s="55" t="s">
        <v>808</v>
      </c>
      <c r="X107" s="55" t="s">
        <v>516</v>
      </c>
    </row>
    <row r="108" spans="23:24" ht="14.25">
      <c r="W108" s="55" t="s">
        <v>809</v>
      </c>
      <c r="X108" s="55" t="s">
        <v>517</v>
      </c>
    </row>
    <row r="109" spans="23:24" ht="14.25">
      <c r="W109" s="55" t="s">
        <v>810</v>
      </c>
      <c r="X109" s="55" t="s">
        <v>518</v>
      </c>
    </row>
    <row r="110" spans="23:24">
      <c r="W110" s="328"/>
      <c r="X110" s="810"/>
    </row>
    <row r="111" spans="23:24">
      <c r="W111" s="328"/>
      <c r="X111" s="810"/>
    </row>
    <row r="112" spans="23:24" ht="18.75">
      <c r="W112" s="1300" t="s">
        <v>614</v>
      </c>
      <c r="X112" s="810"/>
    </row>
    <row r="113" spans="23:24" ht="14.25">
      <c r="W113" s="55" t="s">
        <v>811</v>
      </c>
      <c r="X113" s="55" t="s">
        <v>519</v>
      </c>
    </row>
    <row r="114" spans="23:24" ht="14.25">
      <c r="W114" s="55" t="s">
        <v>812</v>
      </c>
      <c r="X114" s="55" t="s">
        <v>520</v>
      </c>
    </row>
    <row r="115" spans="23:24" ht="14.25">
      <c r="W115" s="55" t="s">
        <v>805</v>
      </c>
      <c r="X115" s="55" t="s">
        <v>521</v>
      </c>
    </row>
    <row r="116" spans="23:24" ht="14.25">
      <c r="W116" s="1298" t="s">
        <v>799</v>
      </c>
      <c r="X116" s="55" t="s">
        <v>510</v>
      </c>
    </row>
    <row r="117" spans="23:24" ht="14.25">
      <c r="W117" s="1298" t="s">
        <v>800</v>
      </c>
      <c r="X117" s="55" t="s">
        <v>513</v>
      </c>
    </row>
    <row r="118" spans="23:24" ht="18.75">
      <c r="W118" s="55" t="s">
        <v>813</v>
      </c>
      <c r="X118" s="55" t="s">
        <v>615</v>
      </c>
    </row>
    <row r="119" spans="23:24">
      <c r="W119" s="328"/>
      <c r="X119" s="810"/>
    </row>
    <row r="120" spans="23:24">
      <c r="W120" s="328"/>
      <c r="X120" s="810"/>
    </row>
    <row r="121" spans="23:24" ht="18.75">
      <c r="W121" s="1301" t="s">
        <v>616</v>
      </c>
      <c r="X121" s="810"/>
    </row>
    <row r="122" spans="23:24" ht="14.25">
      <c r="W122" s="1298" t="s">
        <v>799</v>
      </c>
      <c r="X122" s="55" t="s">
        <v>510</v>
      </c>
    </row>
    <row r="123" spans="23:24" ht="18.75">
      <c r="W123" s="55" t="s">
        <v>814</v>
      </c>
      <c r="X123" s="55" t="s">
        <v>617</v>
      </c>
    </row>
    <row r="124" spans="23:24" ht="14.25">
      <c r="W124" s="1298" t="s">
        <v>800</v>
      </c>
      <c r="X124" s="55" t="s">
        <v>522</v>
      </c>
    </row>
    <row r="127" spans="23:24" ht="16.5">
      <c r="W127" s="1302" t="s">
        <v>815</v>
      </c>
    </row>
    <row r="133" spans="23:25" ht="12.75">
      <c r="W133" s="1303" t="s">
        <v>816</v>
      </c>
      <c r="X133" s="1304" t="s">
        <v>817</v>
      </c>
    </row>
    <row r="134" spans="23:25">
      <c r="W134" s="1305" t="s">
        <v>818</v>
      </c>
      <c r="X134" s="1306" t="s">
        <v>819</v>
      </c>
    </row>
    <row r="135" spans="23:25">
      <c r="W135" s="1307" t="s">
        <v>820</v>
      </c>
      <c r="X135" s="1306" t="s">
        <v>821</v>
      </c>
    </row>
    <row r="136" spans="23:25" ht="14.25">
      <c r="W136" s="1308" t="s">
        <v>822</v>
      </c>
      <c r="X136" s="1306" t="s">
        <v>823</v>
      </c>
    </row>
    <row r="137" spans="23:25">
      <c r="W137" s="1309" t="s">
        <v>824</v>
      </c>
      <c r="X137" s="1306" t="s">
        <v>825</v>
      </c>
    </row>
    <row r="138" spans="23:25">
      <c r="W138" s="1310" t="s">
        <v>826</v>
      </c>
      <c r="X138" s="1306" t="s">
        <v>827</v>
      </c>
    </row>
    <row r="139" spans="23:25">
      <c r="W139" s="1311" t="s">
        <v>828</v>
      </c>
      <c r="X139" s="1306" t="s">
        <v>829</v>
      </c>
    </row>
    <row r="140" spans="23:25">
      <c r="W140" s="1312" t="s">
        <v>830</v>
      </c>
      <c r="X140" s="1306" t="s">
        <v>831</v>
      </c>
    </row>
    <row r="141" spans="23:25">
      <c r="W141" s="1313" t="s">
        <v>832</v>
      </c>
      <c r="X141" s="1306" t="s">
        <v>833</v>
      </c>
    </row>
    <row r="144" spans="23:25" ht="15.75">
      <c r="W144" s="1571" t="s">
        <v>1003</v>
      </c>
      <c r="X144" s="1571"/>
      <c r="Y144" s="1571"/>
    </row>
    <row r="145" spans="23:25" ht="15.75">
      <c r="W145" s="1572"/>
      <c r="X145" s="1572"/>
      <c r="Y145" s="1573"/>
    </row>
    <row r="146" spans="23:25" ht="15.75">
      <c r="W146" s="1574" t="s">
        <v>1004</v>
      </c>
      <c r="X146" s="1575">
        <f>X154</f>
        <v>1270.2471019048508</v>
      </c>
      <c r="Y146" s="1571" t="s">
        <v>1005</v>
      </c>
    </row>
    <row r="147" spans="23:25" ht="15.75">
      <c r="W147" s="1574" t="s">
        <v>1006</v>
      </c>
      <c r="X147" s="1576">
        <v>3.5000000000000003E-2</v>
      </c>
      <c r="Y147" s="1571"/>
    </row>
    <row r="148" spans="23:25" ht="15.75">
      <c r="W148" s="1574" t="s">
        <v>1007</v>
      </c>
      <c r="X148" s="1577">
        <f>-X146*X147</f>
        <v>-44.45864856666978</v>
      </c>
      <c r="Y148" s="1571"/>
    </row>
    <row r="151" spans="23:25" ht="15.75">
      <c r="W151" s="1571" t="s">
        <v>1008</v>
      </c>
      <c r="X151" s="1571"/>
      <c r="Y151" s="1571" t="s">
        <v>1009</v>
      </c>
    </row>
    <row r="152" spans="23:25" ht="15.75">
      <c r="W152" s="1571"/>
      <c r="X152" s="1571"/>
      <c r="Y152" s="1571"/>
    </row>
    <row r="153" spans="23:25" ht="15.75">
      <c r="W153" s="1928" t="s">
        <v>1010</v>
      </c>
      <c r="X153" s="1928">
        <v>1990</v>
      </c>
      <c r="Y153" s="1928">
        <v>1995</v>
      </c>
    </row>
    <row r="154" spans="23:25" ht="15.75">
      <c r="W154" s="1578" t="s">
        <v>1011</v>
      </c>
      <c r="X154" s="1579">
        <f>SUM(X155:X161)</f>
        <v>1270.2471019048508</v>
      </c>
      <c r="Y154" s="1579">
        <f>SUM(Y155:Y161)</f>
        <v>1379.2873899155429</v>
      </c>
    </row>
    <row r="155" spans="23:25" ht="15.75">
      <c r="W155" s="1578" t="s">
        <v>1012</v>
      </c>
      <c r="X155" s="1580">
        <v>1154.4027547264527</v>
      </c>
      <c r="Y155" s="1580">
        <v>1240.7626320507973</v>
      </c>
    </row>
    <row r="156" spans="23:25" ht="15.75">
      <c r="W156" s="1578" t="s">
        <v>1013</v>
      </c>
      <c r="X156" s="1580">
        <v>48.586362525004141</v>
      </c>
      <c r="Y156" s="1580">
        <v>45.825272899013868</v>
      </c>
    </row>
    <row r="157" spans="23:25" ht="15.75">
      <c r="W157" s="1578" t="s">
        <v>1014</v>
      </c>
      <c r="X157" s="1580">
        <v>31.903416810417113</v>
      </c>
      <c r="Y157" s="1580">
        <v>33.226892580397973</v>
      </c>
    </row>
    <row r="158" spans="23:25" ht="15.75">
      <c r="W158" s="1578" t="s">
        <v>1015</v>
      </c>
      <c r="X158" s="1580">
        <v>15.9323098610065</v>
      </c>
      <c r="Y158" s="1580">
        <v>25.212334992760137</v>
      </c>
    </row>
    <row r="159" spans="23:25" ht="15.75">
      <c r="W159" s="1578" t="s">
        <v>1016</v>
      </c>
      <c r="X159" s="1580">
        <v>6.5392993330603124</v>
      </c>
      <c r="Y159" s="1580">
        <v>17.609918599177117</v>
      </c>
    </row>
    <row r="160" spans="23:25" ht="15.75">
      <c r="W160" s="1578" t="s">
        <v>1017</v>
      </c>
      <c r="X160" s="1580">
        <v>12.850069876123966</v>
      </c>
      <c r="Y160" s="1580">
        <v>16.447524694550538</v>
      </c>
    </row>
    <row r="161" spans="23:25" ht="15.75">
      <c r="W161" s="1578" t="s">
        <v>1018</v>
      </c>
      <c r="X161" s="1580">
        <v>3.2888772785813876E-2</v>
      </c>
      <c r="Y161" s="1580">
        <v>0.20281409884585214</v>
      </c>
    </row>
  </sheetData>
  <phoneticPr fontId="9"/>
  <hyperlinks>
    <hyperlink ref="V37" location="'9.CH4'!A1" display="9.CH4" xr:uid="{00000000-0004-0000-1400-000000000000}"/>
    <hyperlink ref="V45" location="'11.N2O'!A1" display="11.N2O" xr:uid="{00000000-0004-0000-1400-000001000000}"/>
    <hyperlink ref="V25" location="'5.CO2-Share'!A1" display="5.CO2-Share" xr:uid="{00000000-0004-0000-1400-000002000000}"/>
    <hyperlink ref="V53" location="'13.F-gas'!A1" display="13.F-gas" xr:uid="{00000000-0004-0000-1400-000003000000}"/>
    <hyperlink ref="V71" location="'14.家庭におけるCO2排出量（世帯あたり）'!A1" display="14.家庭におけるCO2排出量（世帯あたり）" xr:uid="{00000000-0004-0000-1400-000004000000}"/>
    <hyperlink ref="V80" location="'15.家庭におけるCO2排出量（一人あたり）'!A1" display="15.家庭におけるCO2排出量（一人あたり）" xr:uid="{00000000-0004-0000-1400-000005000000}"/>
    <hyperlink ref="V2" location="'1.Total'!A1" display="1.Total" xr:uid="{00000000-0004-0000-1400-000006000000}"/>
  </hyperlinks>
  <pageMargins left="0.7" right="0.7" top="0.75" bottom="0.75" header="0.3" footer="0.3"/>
  <pageSetup paperSize="9" orientation="portrait" verticalDpi="0" r:id="rId1"/>
  <ignoredErrors>
    <ignoredError sqref="X134 X138 X14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83"/>
  <sheetViews>
    <sheetView workbookViewId="0">
      <selection activeCell="D43" sqref="D43"/>
    </sheetView>
  </sheetViews>
  <sheetFormatPr defaultColWidth="9" defaultRowHeight="14.25"/>
  <cols>
    <col min="1" max="1" width="2.75" style="698" customWidth="1"/>
    <col min="2" max="2" width="2.625" style="797" customWidth="1"/>
    <col min="3" max="3" width="8.125" style="698" customWidth="1"/>
    <col min="4" max="4" width="21.625" style="698" customWidth="1"/>
    <col min="5" max="7" width="10.25" style="698" customWidth="1"/>
    <col min="8" max="8" width="9" style="698" customWidth="1"/>
    <col min="9" max="17" width="9" style="698"/>
    <col min="18" max="18" width="2.875" style="698" customWidth="1"/>
    <col min="19" max="19" width="4.25" style="698" customWidth="1"/>
    <col min="20" max="20" width="8.125" style="698" customWidth="1"/>
    <col min="21" max="21" width="21.625" style="698" customWidth="1"/>
    <col min="22" max="16384" width="9" style="698"/>
  </cols>
  <sheetData>
    <row r="1" spans="2:29" s="1024" customFormat="1" ht="9" customHeight="1">
      <c r="B1" s="1026"/>
    </row>
    <row r="2" spans="2:29" s="1024" customFormat="1" ht="6" customHeight="1">
      <c r="B2" s="1026"/>
    </row>
    <row r="3" spans="2:29" s="1024" customFormat="1" ht="16.5" customHeight="1">
      <c r="B3" s="1513" t="s">
        <v>940</v>
      </c>
      <c r="S3" s="1023" t="s">
        <v>982</v>
      </c>
      <c r="AC3" s="1027"/>
    </row>
    <row r="4" spans="2:29" s="1024" customFormat="1" ht="16.5" customHeight="1">
      <c r="B4" s="1513" t="s">
        <v>941</v>
      </c>
      <c r="C4" s="1024" t="s">
        <v>942</v>
      </c>
      <c r="S4" s="1546" t="s">
        <v>968</v>
      </c>
      <c r="T4" s="1024" t="s">
        <v>969</v>
      </c>
      <c r="W4" s="1027"/>
    </row>
    <row r="5" spans="2:29" s="1024" customFormat="1" ht="16.5" customHeight="1">
      <c r="B5" s="1025"/>
      <c r="C5" s="1514" t="s">
        <v>943</v>
      </c>
      <c r="T5" s="1024" t="s">
        <v>846</v>
      </c>
      <c r="W5" s="1027"/>
    </row>
    <row r="6" spans="2:29" s="1024" customFormat="1" ht="16.5" customHeight="1">
      <c r="B6" s="1026"/>
      <c r="C6" s="1023" t="s">
        <v>944</v>
      </c>
      <c r="T6" s="1024" t="s">
        <v>848</v>
      </c>
      <c r="W6" s="1027"/>
    </row>
    <row r="7" spans="2:29" s="1024" customFormat="1" ht="17.25" customHeight="1">
      <c r="B7" s="1026"/>
      <c r="C7" s="1514" t="s">
        <v>945</v>
      </c>
      <c r="T7" s="1024" t="s">
        <v>847</v>
      </c>
      <c r="W7" s="1027"/>
    </row>
    <row r="8" spans="2:29" s="1024" customFormat="1" ht="17.25" customHeight="1">
      <c r="B8" s="1026"/>
      <c r="C8" s="1286" t="s">
        <v>946</v>
      </c>
    </row>
    <row r="9" spans="2:29" s="1024" customFormat="1" ht="17.25" customHeight="1">
      <c r="B9" s="1026"/>
      <c r="C9" s="1023" t="s">
        <v>947</v>
      </c>
      <c r="T9" s="1554" t="s">
        <v>786</v>
      </c>
      <c r="W9" s="1027"/>
    </row>
    <row r="10" spans="2:29" s="1024" customFormat="1" ht="17.25" customHeight="1">
      <c r="B10" s="1026"/>
      <c r="C10" s="1514" t="s">
        <v>948</v>
      </c>
      <c r="R10" s="708"/>
      <c r="T10" s="1023" t="s">
        <v>787</v>
      </c>
      <c r="W10" s="1027"/>
    </row>
    <row r="11" spans="2:29" s="1024" customFormat="1" ht="16.5" customHeight="1">
      <c r="B11" s="1026"/>
      <c r="C11" s="1024" t="s">
        <v>949</v>
      </c>
      <c r="T11" s="1286" t="s">
        <v>788</v>
      </c>
      <c r="U11" s="708"/>
      <c r="V11" s="708"/>
      <c r="W11" s="1027"/>
    </row>
    <row r="12" spans="2:29" s="1024" customFormat="1" ht="16.5" customHeight="1">
      <c r="B12" s="1026"/>
      <c r="T12" s="1023"/>
      <c r="W12" s="1027"/>
    </row>
    <row r="13" spans="2:29" s="1024" customFormat="1" ht="16.5" customHeight="1">
      <c r="B13" s="1581" t="s">
        <v>1021</v>
      </c>
      <c r="C13" s="1024" t="s">
        <v>950</v>
      </c>
      <c r="T13" s="1023" t="s">
        <v>789</v>
      </c>
      <c r="W13" s="1027"/>
    </row>
    <row r="14" spans="2:29" s="1024" customFormat="1" ht="16.5" customHeight="1">
      <c r="B14" s="1026"/>
      <c r="C14" s="1114" t="s">
        <v>956</v>
      </c>
      <c r="T14" s="1023"/>
      <c r="W14" s="1027"/>
    </row>
    <row r="15" spans="2:29" s="1024" customFormat="1" ht="16.5" customHeight="1">
      <c r="B15" s="1026"/>
      <c r="C15" s="1114" t="s">
        <v>957</v>
      </c>
      <c r="S15" s="1546" t="s">
        <v>968</v>
      </c>
      <c r="T15" s="1024" t="s">
        <v>970</v>
      </c>
      <c r="W15" s="1027"/>
    </row>
    <row r="16" spans="2:29" s="1024" customFormat="1" ht="16.5" customHeight="1">
      <c r="B16" s="1026"/>
      <c r="C16" s="1515" t="s">
        <v>984</v>
      </c>
      <c r="T16" s="1024" t="s">
        <v>1154</v>
      </c>
    </row>
    <row r="17" spans="1:35" s="1024" customFormat="1" ht="16.5" customHeight="1">
      <c r="B17" s="1034"/>
      <c r="C17" s="1520" t="s">
        <v>959</v>
      </c>
      <c r="T17" s="1024" t="s">
        <v>1155</v>
      </c>
    </row>
    <row r="18" spans="1:35" s="1024" customFormat="1" ht="16.5" customHeight="1">
      <c r="B18" s="1026"/>
      <c r="C18" s="1517" t="s">
        <v>652</v>
      </c>
      <c r="T18" s="1555" t="s">
        <v>985</v>
      </c>
    </row>
    <row r="19" spans="1:35" s="1024" customFormat="1" ht="16.5" customHeight="1">
      <c r="B19" s="1026"/>
      <c r="C19" s="1517" t="s">
        <v>951</v>
      </c>
      <c r="T19" s="708" t="s">
        <v>782</v>
      </c>
    </row>
    <row r="20" spans="1:35" s="1024" customFormat="1" ht="16.5" customHeight="1">
      <c r="B20" s="1028"/>
      <c r="C20" s="1516" t="s">
        <v>918</v>
      </c>
      <c r="T20" s="708" t="s">
        <v>783</v>
      </c>
    </row>
    <row r="21" spans="1:35" s="1024" customFormat="1" ht="16.5" customHeight="1">
      <c r="B21" s="1028"/>
      <c r="T21" s="708" t="s">
        <v>784</v>
      </c>
    </row>
    <row r="22" spans="1:35" s="1024" customFormat="1" ht="16.5" customHeight="1">
      <c r="B22" s="1028"/>
      <c r="T22" s="708" t="s">
        <v>785</v>
      </c>
    </row>
    <row r="23" spans="1:35" s="1024" customFormat="1" ht="16.5" customHeight="1"/>
    <row r="24" spans="1:35" s="1024" customFormat="1" ht="16.5" customHeight="1">
      <c r="B24" s="1513" t="s">
        <v>952</v>
      </c>
      <c r="S24" s="1023" t="s">
        <v>637</v>
      </c>
    </row>
    <row r="25" spans="1:35" s="1024" customFormat="1" ht="16.5" customHeight="1">
      <c r="B25" s="1026" t="s">
        <v>953</v>
      </c>
      <c r="C25" s="1024" t="s">
        <v>954</v>
      </c>
      <c r="S25" s="1024">
        <v>1</v>
      </c>
      <c r="T25" s="1024" t="s">
        <v>781</v>
      </c>
      <c r="AC25" s="1027"/>
    </row>
    <row r="26" spans="1:35" s="1024" customFormat="1" ht="16.5" customHeight="1">
      <c r="D26" s="1029"/>
    </row>
    <row r="27" spans="1:35" s="1024" customFormat="1" ht="17.25" customHeight="1">
      <c r="B27" s="1026" t="s">
        <v>955</v>
      </c>
      <c r="C27" s="1637" t="s">
        <v>1110</v>
      </c>
      <c r="D27" s="1029"/>
      <c r="S27" s="1024">
        <v>2</v>
      </c>
      <c r="T27" s="708" t="s">
        <v>1295</v>
      </c>
      <c r="AF27" s="698"/>
      <c r="AG27" s="698"/>
      <c r="AH27" s="698"/>
      <c r="AI27" s="698"/>
    </row>
    <row r="28" spans="1:35" s="1024" customFormat="1" ht="16.5" customHeight="1">
      <c r="B28" s="1518"/>
      <c r="C28" s="708"/>
      <c r="D28" s="1029"/>
      <c r="AF28" s="698"/>
      <c r="AG28" s="698"/>
      <c r="AH28" s="698"/>
      <c r="AI28" s="698"/>
    </row>
    <row r="29" spans="1:35">
      <c r="A29" s="1024"/>
      <c r="B29" s="1026"/>
      <c r="C29" s="1024"/>
      <c r="D29" s="1029"/>
      <c r="E29" s="1024"/>
      <c r="F29" s="1024"/>
      <c r="G29" s="1024"/>
      <c r="H29" s="1024"/>
      <c r="I29" s="1024"/>
      <c r="J29" s="1024"/>
      <c r="K29" s="1024"/>
      <c r="L29" s="1024"/>
      <c r="M29" s="1024"/>
      <c r="N29" s="1024"/>
      <c r="O29" s="1024"/>
      <c r="P29" s="1024"/>
      <c r="Q29" s="1024"/>
      <c r="R29" s="1024"/>
      <c r="S29" s="1024"/>
      <c r="T29" s="1024"/>
      <c r="U29" s="1024"/>
      <c r="V29" s="1024"/>
      <c r="W29" s="1024"/>
      <c r="X29" s="1024"/>
      <c r="Y29" s="1024"/>
      <c r="Z29" s="1024"/>
      <c r="AA29" s="1024"/>
      <c r="AB29" s="1024"/>
      <c r="AC29" s="1024"/>
    </row>
    <row r="30" spans="1:35" ht="18" customHeight="1">
      <c r="B30" s="1026" t="s">
        <v>69</v>
      </c>
      <c r="C30" s="1024"/>
      <c r="D30" s="1024"/>
      <c r="E30" s="1024"/>
      <c r="F30" s="1024"/>
      <c r="G30" s="1024"/>
      <c r="H30" s="1024"/>
      <c r="I30" s="1024"/>
      <c r="J30" s="1024"/>
      <c r="K30" s="1024"/>
      <c r="L30" s="1024"/>
      <c r="M30" s="1024"/>
      <c r="N30" s="1024"/>
      <c r="O30" s="1024"/>
      <c r="P30" s="1024"/>
      <c r="S30" s="1024" t="s">
        <v>638</v>
      </c>
      <c r="T30" s="1024"/>
      <c r="U30" s="1024"/>
      <c r="V30" s="1024"/>
      <c r="W30" s="1024"/>
      <c r="X30" s="1024"/>
    </row>
    <row r="31" spans="1:35" ht="18" customHeight="1">
      <c r="B31" s="1026"/>
      <c r="C31" s="1024"/>
      <c r="D31" s="1024"/>
      <c r="E31" s="1024"/>
      <c r="F31" s="1024"/>
      <c r="G31" s="1024"/>
      <c r="H31" s="1024"/>
      <c r="I31" s="1024"/>
      <c r="J31" s="1024"/>
      <c r="K31" s="1024"/>
      <c r="S31" s="945"/>
      <c r="U31" s="945"/>
      <c r="V31" s="945"/>
      <c r="W31" s="945"/>
    </row>
    <row r="32" spans="1:35" ht="18" customHeight="1">
      <c r="C32" s="700" t="s">
        <v>26</v>
      </c>
      <c r="D32" s="701" t="s">
        <v>9</v>
      </c>
      <c r="E32" s="702" t="s">
        <v>639</v>
      </c>
      <c r="F32" s="702" t="s">
        <v>10</v>
      </c>
      <c r="G32" s="702" t="s">
        <v>70</v>
      </c>
      <c r="S32" s="945"/>
      <c r="T32" s="700" t="s">
        <v>26</v>
      </c>
      <c r="U32" s="701" t="s">
        <v>9</v>
      </c>
      <c r="V32" s="702" t="s">
        <v>641</v>
      </c>
      <c r="W32" s="702" t="s">
        <v>10</v>
      </c>
      <c r="AF32" s="1024"/>
      <c r="AG32" s="1024"/>
      <c r="AH32" s="1024"/>
      <c r="AI32" s="1024"/>
    </row>
    <row r="33" spans="1:35" ht="18" customHeight="1">
      <c r="C33" s="700" t="s">
        <v>27</v>
      </c>
      <c r="D33" s="701" t="s">
        <v>11</v>
      </c>
      <c r="E33" s="702" t="s">
        <v>640</v>
      </c>
      <c r="F33" s="702" t="s">
        <v>12</v>
      </c>
      <c r="G33" s="702" t="s">
        <v>71</v>
      </c>
      <c r="S33" s="945"/>
      <c r="T33" s="700" t="s">
        <v>27</v>
      </c>
      <c r="U33" s="701" t="s">
        <v>11</v>
      </c>
      <c r="V33" s="702" t="s">
        <v>640</v>
      </c>
      <c r="W33" s="702" t="s">
        <v>12</v>
      </c>
      <c r="AF33" s="1024"/>
      <c r="AG33" s="1024"/>
      <c r="AH33" s="1024"/>
      <c r="AI33" s="1024"/>
    </row>
    <row r="34" spans="1:35" s="1024" customFormat="1" ht="18" customHeight="1">
      <c r="A34" s="698"/>
      <c r="B34" s="797"/>
      <c r="C34" s="700" t="s">
        <v>28</v>
      </c>
      <c r="D34" s="701" t="s">
        <v>13</v>
      </c>
      <c r="E34" s="702" t="s">
        <v>642</v>
      </c>
      <c r="F34" s="702" t="s">
        <v>14</v>
      </c>
      <c r="G34" s="702" t="s">
        <v>643</v>
      </c>
      <c r="H34" s="698"/>
      <c r="I34" s="698"/>
      <c r="J34" s="698"/>
      <c r="K34" s="698"/>
      <c r="L34" s="698"/>
      <c r="M34" s="698"/>
      <c r="N34" s="698"/>
      <c r="O34" s="698"/>
      <c r="P34" s="698"/>
      <c r="Q34" s="698"/>
      <c r="R34" s="698"/>
      <c r="S34" s="945"/>
      <c r="T34" s="700" t="s">
        <v>28</v>
      </c>
      <c r="U34" s="701" t="s">
        <v>13</v>
      </c>
      <c r="V34" s="702" t="s">
        <v>642</v>
      </c>
      <c r="W34" s="702" t="s">
        <v>14</v>
      </c>
      <c r="X34" s="698"/>
      <c r="Y34" s="698"/>
      <c r="Z34" s="698"/>
      <c r="AA34" s="698"/>
      <c r="AB34" s="698"/>
      <c r="AC34" s="698"/>
    </row>
    <row r="35" spans="1:35" s="1024" customFormat="1" ht="18" customHeight="1">
      <c r="B35" s="797"/>
      <c r="C35" s="700" t="s">
        <v>29</v>
      </c>
      <c r="D35" s="701" t="s">
        <v>15</v>
      </c>
      <c r="E35" s="702" t="s">
        <v>644</v>
      </c>
      <c r="F35" s="702" t="s">
        <v>16</v>
      </c>
      <c r="G35" s="702" t="s">
        <v>16</v>
      </c>
      <c r="H35" s="698"/>
      <c r="I35" s="698"/>
      <c r="J35" s="698"/>
      <c r="K35" s="698"/>
      <c r="L35" s="698"/>
      <c r="M35" s="698"/>
      <c r="N35" s="698"/>
      <c r="O35" s="698"/>
      <c r="P35" s="698"/>
      <c r="S35" s="945"/>
      <c r="T35" s="700" t="s">
        <v>29</v>
      </c>
      <c r="U35" s="701" t="s">
        <v>15</v>
      </c>
      <c r="V35" s="702" t="s">
        <v>644</v>
      </c>
      <c r="W35" s="702" t="s">
        <v>65</v>
      </c>
      <c r="X35" s="698"/>
      <c r="AF35" s="698"/>
      <c r="AG35" s="698"/>
      <c r="AH35" s="698"/>
      <c r="AI35" s="698"/>
    </row>
    <row r="36" spans="1:35" s="1024" customFormat="1" ht="17.25" customHeight="1">
      <c r="B36" s="797"/>
      <c r="C36" s="700" t="s">
        <v>17</v>
      </c>
      <c r="D36" s="703" t="s">
        <v>17</v>
      </c>
      <c r="E36" s="702" t="s">
        <v>17</v>
      </c>
      <c r="F36" s="702" t="s">
        <v>16</v>
      </c>
      <c r="G36" s="702" t="s">
        <v>16</v>
      </c>
      <c r="H36" s="698"/>
      <c r="I36" s="698"/>
      <c r="J36" s="698"/>
      <c r="K36" s="698"/>
      <c r="T36" s="1030" t="s">
        <v>17</v>
      </c>
      <c r="U36" s="1031" t="s">
        <v>17</v>
      </c>
      <c r="V36" s="1032" t="s">
        <v>17</v>
      </c>
      <c r="W36" s="1032" t="s">
        <v>65</v>
      </c>
      <c r="AF36" s="698"/>
      <c r="AG36" s="698"/>
      <c r="AH36" s="698"/>
      <c r="AI36" s="698"/>
    </row>
    <row r="37" spans="1:35" ht="17.25" customHeight="1">
      <c r="A37" s="1024"/>
      <c r="B37" s="1026"/>
      <c r="C37" s="1024"/>
      <c r="D37" s="1024"/>
      <c r="E37" s="1024"/>
      <c r="F37" s="1024"/>
      <c r="G37" s="1024"/>
      <c r="H37" s="1024"/>
      <c r="I37" s="1024"/>
      <c r="J37" s="1024"/>
      <c r="K37" s="1024"/>
      <c r="L37" s="1024"/>
      <c r="M37" s="1024"/>
      <c r="N37" s="1024"/>
      <c r="O37" s="1024"/>
      <c r="P37" s="1024"/>
      <c r="Q37" s="1024"/>
      <c r="R37" s="1024"/>
      <c r="S37" s="1024"/>
      <c r="T37" s="1024"/>
      <c r="U37" s="1024"/>
      <c r="V37" s="1024"/>
      <c r="W37" s="1024"/>
      <c r="X37" s="1024"/>
      <c r="Y37" s="1024"/>
      <c r="Z37" s="1024"/>
      <c r="AA37" s="1024"/>
      <c r="AB37" s="1024"/>
      <c r="AC37" s="1024"/>
    </row>
    <row r="38" spans="1:35" ht="18" customHeight="1">
      <c r="B38" s="1035" t="s">
        <v>928</v>
      </c>
      <c r="C38" s="1024"/>
      <c r="D38" s="1024"/>
      <c r="E38" s="1024"/>
      <c r="F38" s="1024"/>
      <c r="G38" s="1024"/>
      <c r="H38" s="1024"/>
      <c r="I38" s="1024"/>
      <c r="J38" s="1024"/>
      <c r="K38" s="1024"/>
      <c r="L38" s="1024"/>
      <c r="M38" s="1024"/>
      <c r="N38" s="1024"/>
      <c r="O38" s="1024"/>
      <c r="P38" s="1024"/>
      <c r="S38" s="1287" t="s">
        <v>790</v>
      </c>
      <c r="T38" s="1024"/>
      <c r="U38" s="1024"/>
      <c r="V38" s="1024"/>
      <c r="W38" s="1024"/>
      <c r="X38" s="1024"/>
    </row>
    <row r="39" spans="1:35" ht="18" customHeight="1">
      <c r="B39" s="1026"/>
      <c r="C39" s="1024"/>
      <c r="D39" s="1024"/>
      <c r="E39" s="1024"/>
      <c r="F39" s="1033"/>
      <c r="G39" s="1024"/>
      <c r="H39" s="1024"/>
      <c r="I39" s="1024"/>
      <c r="J39" s="1024"/>
      <c r="K39" s="1024"/>
      <c r="S39" s="697"/>
      <c r="T39" s="946"/>
      <c r="U39" s="947"/>
      <c r="V39" s="1333"/>
      <c r="W39" s="1333"/>
    </row>
    <row r="40" spans="1:35" ht="18" customHeight="1">
      <c r="C40" s="700" t="s">
        <v>645</v>
      </c>
      <c r="D40" s="704">
        <v>1</v>
      </c>
      <c r="E40" s="850"/>
      <c r="F40" s="697"/>
      <c r="T40" s="700" t="s">
        <v>645</v>
      </c>
      <c r="U40" s="704">
        <v>1</v>
      </c>
      <c r="V40" s="850"/>
      <c r="W40" s="697"/>
    </row>
    <row r="41" spans="1:35" ht="18" customHeight="1">
      <c r="C41" s="700" t="s">
        <v>646</v>
      </c>
      <c r="D41" s="704">
        <v>25</v>
      </c>
      <c r="E41" s="850"/>
      <c r="F41" s="697"/>
      <c r="T41" s="700" t="s">
        <v>646</v>
      </c>
      <c r="U41" s="704">
        <f>D41</f>
        <v>25</v>
      </c>
      <c r="V41" s="850"/>
      <c r="W41" s="697"/>
    </row>
    <row r="42" spans="1:35" ht="18" customHeight="1">
      <c r="C42" s="700" t="s">
        <v>647</v>
      </c>
      <c r="D42" s="704">
        <v>298</v>
      </c>
      <c r="E42" s="850"/>
      <c r="F42" s="697"/>
      <c r="T42" s="700" t="s">
        <v>647</v>
      </c>
      <c r="U42" s="704">
        <f>D42</f>
        <v>298</v>
      </c>
      <c r="V42" s="850"/>
      <c r="W42" s="697"/>
    </row>
    <row r="43" spans="1:35" ht="18" customHeight="1">
      <c r="C43" s="700" t="s">
        <v>18</v>
      </c>
      <c r="D43" s="705" t="s">
        <v>648</v>
      </c>
      <c r="E43" s="850"/>
      <c r="F43" s="697"/>
      <c r="T43" s="700" t="s">
        <v>18</v>
      </c>
      <c r="U43" s="705" t="s">
        <v>354</v>
      </c>
      <c r="V43" s="850"/>
      <c r="W43" s="697"/>
    </row>
    <row r="44" spans="1:35" ht="18" customHeight="1">
      <c r="C44" s="700" t="s">
        <v>19</v>
      </c>
      <c r="D44" s="702" t="s">
        <v>649</v>
      </c>
      <c r="E44" s="850"/>
      <c r="F44" s="697"/>
      <c r="T44" s="700" t="s">
        <v>19</v>
      </c>
      <c r="U44" s="702" t="s">
        <v>355</v>
      </c>
      <c r="V44" s="850"/>
      <c r="W44" s="697"/>
    </row>
    <row r="45" spans="1:35" ht="18.75">
      <c r="C45" s="700" t="s">
        <v>650</v>
      </c>
      <c r="D45" s="706">
        <v>22800</v>
      </c>
      <c r="E45" s="851"/>
      <c r="F45" s="852"/>
      <c r="T45" s="700" t="s">
        <v>650</v>
      </c>
      <c r="U45" s="706">
        <f>D45</f>
        <v>22800</v>
      </c>
      <c r="V45" s="948"/>
      <c r="W45" s="949"/>
    </row>
    <row r="46" spans="1:35" ht="16.5" customHeight="1">
      <c r="C46" s="700" t="s">
        <v>651</v>
      </c>
      <c r="D46" s="706">
        <v>17200</v>
      </c>
      <c r="E46" s="850"/>
      <c r="F46" s="697"/>
      <c r="T46" s="700" t="s">
        <v>651</v>
      </c>
      <c r="U46" s="706">
        <f>D46</f>
        <v>17200</v>
      </c>
      <c r="V46" s="850"/>
      <c r="W46" s="697"/>
    </row>
    <row r="47" spans="1:35" ht="16.5" customHeight="1">
      <c r="C47" s="1390" t="s">
        <v>266</v>
      </c>
      <c r="D47" s="707"/>
      <c r="E47" s="853"/>
      <c r="F47" s="853"/>
      <c r="G47" s="854"/>
      <c r="S47" s="854"/>
      <c r="T47" s="950" t="s">
        <v>791</v>
      </c>
      <c r="U47" s="951"/>
      <c r="V47" s="697"/>
      <c r="W47" s="697"/>
      <c r="X47" s="697"/>
    </row>
    <row r="48" spans="1:35">
      <c r="C48" s="708" t="s">
        <v>929</v>
      </c>
      <c r="T48" s="945" t="s">
        <v>356</v>
      </c>
    </row>
    <row r="49" spans="2:4">
      <c r="C49" s="708"/>
    </row>
    <row r="50" spans="2:4">
      <c r="C50" s="697"/>
      <c r="D50" s="699"/>
    </row>
    <row r="51" spans="2:4" s="945" customFormat="1">
      <c r="B51" s="1513"/>
    </row>
    <row r="52" spans="2:4" s="945" customFormat="1">
      <c r="B52" s="1584"/>
      <c r="C52" s="1588"/>
    </row>
    <row r="53" spans="2:4" s="945" customFormat="1">
      <c r="B53" s="1584"/>
      <c r="C53" s="623"/>
      <c r="D53" s="1586"/>
    </row>
    <row r="54" spans="2:4" s="945" customFormat="1">
      <c r="B54" s="1584"/>
      <c r="C54" s="623"/>
      <c r="D54" s="1586"/>
    </row>
    <row r="55" spans="2:4" s="945" customFormat="1">
      <c r="B55" s="1584"/>
      <c r="C55" s="623"/>
      <c r="D55" s="1586"/>
    </row>
    <row r="56" spans="2:4" s="945" customFormat="1">
      <c r="B56" s="1584"/>
    </row>
    <row r="57" spans="2:4" s="945" customFormat="1">
      <c r="B57" s="1584"/>
      <c r="C57" s="1718"/>
    </row>
    <row r="58" spans="2:4" s="945" customFormat="1">
      <c r="B58" s="1584"/>
      <c r="C58" s="1585"/>
    </row>
    <row r="59" spans="2:4" s="945" customFormat="1">
      <c r="B59" s="1584"/>
    </row>
    <row r="60" spans="2:4" s="945" customFormat="1">
      <c r="B60" s="1584"/>
    </row>
    <row r="61" spans="2:4" s="945" customFormat="1">
      <c r="B61" s="1584"/>
      <c r="C61" s="1585"/>
    </row>
    <row r="62" spans="2:4" s="945" customFormat="1">
      <c r="B62" s="1584"/>
      <c r="C62" s="1585"/>
    </row>
    <row r="63" spans="2:4" s="945" customFormat="1">
      <c r="B63" s="1584"/>
      <c r="C63" s="1585"/>
    </row>
    <row r="64" spans="2:4" s="945" customFormat="1">
      <c r="B64" s="1584"/>
    </row>
    <row r="65" spans="2:4" s="945" customFormat="1">
      <c r="B65" s="1584"/>
    </row>
    <row r="66" spans="2:4" s="945" customFormat="1">
      <c r="B66" s="1584"/>
    </row>
    <row r="67" spans="2:4" s="945" customFormat="1">
      <c r="B67" s="1584"/>
      <c r="D67" s="1582"/>
    </row>
    <row r="68" spans="2:4" s="945" customFormat="1">
      <c r="B68" s="1584"/>
      <c r="D68" s="1583"/>
    </row>
    <row r="69" spans="2:4" s="945" customFormat="1">
      <c r="B69" s="1584"/>
      <c r="D69" s="1582"/>
    </row>
    <row r="70" spans="2:4" s="945" customFormat="1">
      <c r="B70" s="1584"/>
      <c r="D70" s="1582"/>
    </row>
    <row r="71" spans="2:4" s="945" customFormat="1">
      <c r="D71" s="1582"/>
    </row>
    <row r="72" spans="2:4" s="945" customFormat="1">
      <c r="D72" s="1582"/>
    </row>
    <row r="73" spans="2:4" s="945" customFormat="1"/>
    <row r="74" spans="2:4" s="945" customFormat="1"/>
    <row r="75" spans="2:4" s="945" customFormat="1">
      <c r="B75" s="1584"/>
    </row>
    <row r="76" spans="2:4" s="945" customFormat="1"/>
    <row r="77" spans="2:4" s="945" customFormat="1"/>
    <row r="78" spans="2:4" s="945" customFormat="1"/>
    <row r="79" spans="2:4" s="945" customFormat="1">
      <c r="B79" s="1584"/>
    </row>
    <row r="80" spans="2:4">
      <c r="B80" s="1584"/>
      <c r="C80" s="945"/>
    </row>
    <row r="81" spans="2:3">
      <c r="C81" s="1587"/>
    </row>
    <row r="83" spans="2:3">
      <c r="B83" s="1584"/>
      <c r="C83" s="1587"/>
    </row>
  </sheetData>
  <sheetProtection algorithmName="SHA-512" hashValue="GJxDpZORVovEFL3AsmRDEPEo9DopooTw79yB6g5TeB9uMds1eXayZvxJ+jViEtf2uI7Ux5AEMs4F0to+8SM14Q==" saltValue="4FRPh6kPyUONcdcjQmJZqw==" spinCount="100000" sheet="1" objects="1" scenarios="1"/>
  <phoneticPr fontId="9"/>
  <pageMargins left="0.70866141732283472" right="0.70866141732283472" top="0.74803149606299213" bottom="0.74803149606299213" header="0.31496062992125984" footer="0.31496062992125984"/>
  <pageSetup paperSize="9" orientation="landscape" r:id="rId1"/>
  <headerFooter alignWithMargins="0"/>
  <ignoredErrors>
    <ignoredError sqref="B25 B2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B61"/>
  <sheetViews>
    <sheetView zoomScaleNormal="100" workbookViewId="0">
      <pane xSplit="21" ySplit="4" topLeftCell="Y5" activePane="bottomRight" state="frozen"/>
      <selection pane="topRight" activeCell="V1" sqref="V1"/>
      <selection pane="bottomLeft" activeCell="A5" sqref="A5"/>
      <selection pane="bottomRight" activeCell="AC1" sqref="AC1"/>
    </sheetView>
  </sheetViews>
  <sheetFormatPr defaultColWidth="9" defaultRowHeight="14.25"/>
  <cols>
    <col min="1" max="1" width="1.5" style="713" customWidth="1"/>
    <col min="2" max="17" width="1.625" style="714" hidden="1" customWidth="1"/>
    <col min="18" max="18" width="1.5" style="751" customWidth="1"/>
    <col min="19" max="19" width="1.625" style="751" customWidth="1"/>
    <col min="20" max="20" width="29.5" style="1" customWidth="1"/>
    <col min="21" max="21" width="11.875" style="751" customWidth="1"/>
    <col min="22" max="22" width="1" style="714" customWidth="1"/>
    <col min="23" max="23" width="2.625" style="714" customWidth="1"/>
    <col min="24" max="24" width="30.875" style="714" bestFit="1" customWidth="1"/>
    <col min="25" max="25" width="10.875" style="1" customWidth="1"/>
    <col min="26" max="26" width="9.375" style="751" hidden="1" customWidth="1"/>
    <col min="27" max="57" width="9.375" style="714" customWidth="1"/>
    <col min="58" max="58" width="9.375" style="713" customWidth="1"/>
    <col min="59" max="59" width="10.5" style="714" customWidth="1"/>
    <col min="60" max="60" width="7.875" style="714" bestFit="1" customWidth="1"/>
    <col min="61" max="61" width="12.25" style="714" bestFit="1" customWidth="1"/>
    <col min="62" max="62" width="7.5" style="714" customWidth="1"/>
    <col min="63" max="67" width="9" style="714"/>
    <col min="68" max="79" width="13.75" style="714" bestFit="1" customWidth="1"/>
    <col min="80" max="80" width="13.375" style="714" bestFit="1" customWidth="1"/>
    <col min="81" max="16384" width="9" style="714"/>
  </cols>
  <sheetData>
    <row r="1" spans="1:62" s="1" customFormat="1" ht="53.25" customHeight="1">
      <c r="S1" s="1934" t="s">
        <v>899</v>
      </c>
      <c r="T1" s="1934"/>
      <c r="U1" s="709"/>
      <c r="W1" s="1935" t="s">
        <v>966</v>
      </c>
      <c r="X1" s="1935"/>
      <c r="Z1" s="709"/>
      <c r="BF1" s="154"/>
    </row>
    <row r="2" spans="1:62" s="1" customFormat="1">
      <c r="A2" s="154"/>
      <c r="R2" s="709"/>
      <c r="S2" s="1141" t="str">
        <f>'0.Contents'!$C$2</f>
        <v>＜確報値＞</v>
      </c>
      <c r="U2" s="709"/>
      <c r="W2" s="1141" t="str">
        <f>'0.Contents'!$E$2</f>
        <v>&lt;Final Figures&gt;</v>
      </c>
      <c r="Z2" s="709"/>
      <c r="BF2" s="154"/>
    </row>
    <row r="3" spans="1:62" s="1" customFormat="1" ht="18.75" customHeight="1" thickBot="1">
      <c r="A3" s="154"/>
      <c r="S3" s="710" t="s">
        <v>1054</v>
      </c>
      <c r="U3" s="709"/>
      <c r="W3" s="710" t="s">
        <v>694</v>
      </c>
      <c r="Y3" s="709"/>
      <c r="Z3" s="709"/>
      <c r="AM3" s="711"/>
      <c r="AN3" s="711"/>
      <c r="AP3" s="712"/>
      <c r="AQ3" s="712"/>
      <c r="AR3" s="711"/>
      <c r="AT3" s="711"/>
      <c r="AW3" s="711"/>
      <c r="AX3" s="711"/>
      <c r="AY3" s="711"/>
      <c r="AZ3" s="711"/>
      <c r="BA3" s="711"/>
      <c r="BB3" s="711"/>
      <c r="BC3" s="711"/>
      <c r="BD3" s="711"/>
      <c r="BE3" s="711"/>
      <c r="BF3" s="1132"/>
      <c r="BG3" s="711"/>
      <c r="BH3" s="711"/>
      <c r="BI3" s="711"/>
      <c r="BJ3" s="711"/>
    </row>
    <row r="4" spans="1:62" s="1" customFormat="1" ht="28.5" customHeight="1">
      <c r="A4" s="154"/>
      <c r="S4" s="1521" t="s">
        <v>74</v>
      </c>
      <c r="T4" s="1522"/>
      <c r="U4" s="1523" t="s">
        <v>1</v>
      </c>
      <c r="V4" s="154"/>
      <c r="W4" s="1524" t="s">
        <v>319</v>
      </c>
      <c r="X4" s="1525"/>
      <c r="Y4" s="1523" t="s">
        <v>1</v>
      </c>
      <c r="Z4" s="1526"/>
      <c r="AA4" s="1527">
        <v>1990</v>
      </c>
      <c r="AB4" s="1527">
        <v>1991</v>
      </c>
      <c r="AC4" s="1527">
        <v>1992</v>
      </c>
      <c r="AD4" s="1527">
        <v>1993</v>
      </c>
      <c r="AE4" s="1527">
        <v>1994</v>
      </c>
      <c r="AF4" s="1527">
        <v>1995</v>
      </c>
      <c r="AG4" s="1527">
        <v>1996</v>
      </c>
      <c r="AH4" s="1527">
        <v>1997</v>
      </c>
      <c r="AI4" s="1527">
        <v>1998</v>
      </c>
      <c r="AJ4" s="1528">
        <v>1999</v>
      </c>
      <c r="AK4" s="1528">
        <v>2000</v>
      </c>
      <c r="AL4" s="1527">
        <v>2001</v>
      </c>
      <c r="AM4" s="1528">
        <v>2002</v>
      </c>
      <c r="AN4" s="1528">
        <v>2003</v>
      </c>
      <c r="AO4" s="1527">
        <v>2004</v>
      </c>
      <c r="AP4" s="1528">
        <v>2005</v>
      </c>
      <c r="AQ4" s="1528">
        <v>2006</v>
      </c>
      <c r="AR4" s="1527">
        <v>2007</v>
      </c>
      <c r="AS4" s="1528">
        <v>2008</v>
      </c>
      <c r="AT4" s="1528">
        <v>2009</v>
      </c>
      <c r="AU4" s="1527">
        <v>2010</v>
      </c>
      <c r="AV4" s="1528">
        <v>2011</v>
      </c>
      <c r="AW4" s="1528">
        <v>2012</v>
      </c>
      <c r="AX4" s="1527">
        <v>2013</v>
      </c>
      <c r="AY4" s="1528">
        <v>2014</v>
      </c>
      <c r="AZ4" s="1528">
        <v>2015</v>
      </c>
      <c r="BA4" s="1527">
        <v>2016</v>
      </c>
      <c r="BB4" s="1528">
        <v>2017</v>
      </c>
      <c r="BC4" s="1528">
        <v>2018</v>
      </c>
      <c r="BD4" s="1527">
        <v>2019</v>
      </c>
      <c r="BE4" s="1529">
        <v>2020</v>
      </c>
      <c r="BF4" s="1120"/>
      <c r="BG4" s="2"/>
      <c r="BH4" s="2"/>
      <c r="BI4" s="2"/>
      <c r="BJ4" s="2"/>
    </row>
    <row r="5" spans="1:62" ht="34.5" customHeight="1">
      <c r="S5" s="716" t="s">
        <v>267</v>
      </c>
      <c r="T5" s="717"/>
      <c r="U5" s="718">
        <v>1</v>
      </c>
      <c r="W5" s="587" t="s">
        <v>869</v>
      </c>
      <c r="X5" s="932"/>
      <c r="Y5" s="718">
        <v>1</v>
      </c>
      <c r="Z5" s="719"/>
      <c r="AA5" s="1220">
        <f t="shared" ref="AA5:AR5" si="0">SUM(AA6:AA7)</f>
        <v>1163.6778559924051</v>
      </c>
      <c r="AB5" s="1220">
        <f t="shared" si="0"/>
        <v>1175.149561746571</v>
      </c>
      <c r="AC5" s="1220">
        <f t="shared" si="0"/>
        <v>1184.6017345757909</v>
      </c>
      <c r="AD5" s="1220">
        <f t="shared" si="0"/>
        <v>1177.3635681757221</v>
      </c>
      <c r="AE5" s="1220">
        <f t="shared" si="0"/>
        <v>1232.3793700771109</v>
      </c>
      <c r="AF5" s="1220">
        <f t="shared" si="0"/>
        <v>1244.6769109409731</v>
      </c>
      <c r="AG5" s="1220">
        <f t="shared" si="0"/>
        <v>1257.2444695299946</v>
      </c>
      <c r="AH5" s="1220">
        <f t="shared" si="0"/>
        <v>1249.7708377106912</v>
      </c>
      <c r="AI5" s="1220">
        <f t="shared" si="0"/>
        <v>1209.4933694864314</v>
      </c>
      <c r="AJ5" s="1220">
        <f t="shared" si="0"/>
        <v>1246.0740800484537</v>
      </c>
      <c r="AK5" s="1220">
        <f t="shared" si="0"/>
        <v>1268.9004427541749</v>
      </c>
      <c r="AL5" s="1220">
        <f t="shared" si="0"/>
        <v>1253.8458755900037</v>
      </c>
      <c r="AM5" s="1220">
        <f t="shared" si="0"/>
        <v>1282.9616075343329</v>
      </c>
      <c r="AN5" s="1220">
        <f t="shared" si="0"/>
        <v>1291.1412392001737</v>
      </c>
      <c r="AO5" s="1220">
        <f t="shared" si="0"/>
        <v>1286.4358560688645</v>
      </c>
      <c r="AP5" s="1220">
        <f t="shared" si="0"/>
        <v>1293.8556981296438</v>
      </c>
      <c r="AQ5" s="1220">
        <f t="shared" si="0"/>
        <v>1270.8129331991793</v>
      </c>
      <c r="AR5" s="1220">
        <f t="shared" si="0"/>
        <v>1306.3961570689671</v>
      </c>
      <c r="AS5" s="1220">
        <f>SUM(AS6:AS7)</f>
        <v>1235.2336931622849</v>
      </c>
      <c r="AT5" s="1220">
        <f t="shared" ref="AT5:AZ5" si="1">SUM(AT6:AT7)</f>
        <v>1165.9115288779981</v>
      </c>
      <c r="AU5" s="1220">
        <f t="shared" si="1"/>
        <v>1217.5229690935673</v>
      </c>
      <c r="AV5" s="1220">
        <f t="shared" si="1"/>
        <v>1267.4109939688776</v>
      </c>
      <c r="AW5" s="1220">
        <f t="shared" si="1"/>
        <v>1308.4807574011593</v>
      </c>
      <c r="AX5" s="1220">
        <f t="shared" si="1"/>
        <v>1317.8739725360915</v>
      </c>
      <c r="AY5" s="1220">
        <f t="shared" si="1"/>
        <v>1266.6453756848675</v>
      </c>
      <c r="AZ5" s="1220">
        <f t="shared" si="1"/>
        <v>1225.8185381788257</v>
      </c>
      <c r="BA5" s="1221">
        <f>SUM(BA6:BA7)</f>
        <v>1206.0609825969566</v>
      </c>
      <c r="BB5" s="1220">
        <f>SUM(BB6:BB7)</f>
        <v>1190.5048822836584</v>
      </c>
      <c r="BC5" s="1221">
        <f>SUM(BC6:BC7)</f>
        <v>1145.5218235702539</v>
      </c>
      <c r="BD5" s="1221">
        <f>SUM(BD6:BD7)</f>
        <v>1108.0773451770344</v>
      </c>
      <c r="BE5" s="1288">
        <f>SUM(BE6:BE7)</f>
        <v>1044.1874568767598</v>
      </c>
      <c r="BF5" s="1131"/>
      <c r="BG5" s="2"/>
      <c r="BH5" s="2"/>
      <c r="BI5" s="2"/>
      <c r="BJ5" s="4"/>
    </row>
    <row r="6" spans="1:62" ht="34.5" customHeight="1">
      <c r="S6" s="722"/>
      <c r="T6" s="723" t="s">
        <v>52</v>
      </c>
      <c r="U6" s="718">
        <v>1</v>
      </c>
      <c r="W6" s="587"/>
      <c r="X6" s="723" t="s">
        <v>496</v>
      </c>
      <c r="Y6" s="718">
        <v>1</v>
      </c>
      <c r="Z6" s="724"/>
      <c r="AA6" s="1220">
        <v>1067.5618983855413</v>
      </c>
      <c r="AB6" s="1220">
        <v>1077.8112664300413</v>
      </c>
      <c r="AC6" s="1220">
        <v>1085.822118839797</v>
      </c>
      <c r="AD6" s="1220">
        <v>1081.0016257430202</v>
      </c>
      <c r="AE6" s="1220">
        <v>1130.9039129167629</v>
      </c>
      <c r="AF6" s="1220">
        <v>1142.1411813057225</v>
      </c>
      <c r="AG6" s="1220">
        <v>1153.5496329822022</v>
      </c>
      <c r="AH6" s="1220">
        <v>1147.0967505250376</v>
      </c>
      <c r="AI6" s="1220">
        <v>1113.1577684669046</v>
      </c>
      <c r="AJ6" s="1220">
        <v>1149.4786834938736</v>
      </c>
      <c r="AK6" s="1220">
        <v>1170.3001609849173</v>
      </c>
      <c r="AL6" s="1220">
        <v>1157.360140835646</v>
      </c>
      <c r="AM6" s="1220">
        <v>1188.9908054189971</v>
      </c>
      <c r="AN6" s="1220">
        <v>1197.2982133972207</v>
      </c>
      <c r="AO6" s="1220">
        <v>1193.4424110291955</v>
      </c>
      <c r="AP6" s="1220">
        <v>1200.5211122516491</v>
      </c>
      <c r="AQ6" s="1220">
        <v>1178.7163480245581</v>
      </c>
      <c r="AR6" s="1220">
        <v>1214.4893158623697</v>
      </c>
      <c r="AS6" s="1220">
        <v>1146.9221417937931</v>
      </c>
      <c r="AT6" s="1220">
        <v>1087.1315649887181</v>
      </c>
      <c r="AU6" s="1220">
        <v>1137.0296587623225</v>
      </c>
      <c r="AV6" s="1220">
        <v>1187.9850714465933</v>
      </c>
      <c r="AW6" s="1220">
        <v>1227.315453541572</v>
      </c>
      <c r="AX6" s="1220">
        <v>1235.3936393310541</v>
      </c>
      <c r="AY6" s="1220">
        <v>1185.6230555570353</v>
      </c>
      <c r="AZ6" s="1220">
        <v>1145.9126025612923</v>
      </c>
      <c r="BA6" s="1221">
        <v>1126.4734645511908</v>
      </c>
      <c r="BB6" s="1220">
        <v>1110.0697856710565</v>
      </c>
      <c r="BC6" s="1221">
        <v>1065.1423336585094</v>
      </c>
      <c r="BD6" s="1221">
        <v>1028.6048376492499</v>
      </c>
      <c r="BE6" s="1288">
        <v>967.40307048490024</v>
      </c>
      <c r="BF6" s="1131"/>
      <c r="BG6" s="2"/>
      <c r="BH6" s="2"/>
      <c r="BI6" s="2"/>
      <c r="BJ6" s="4"/>
    </row>
    <row r="7" spans="1:62" ht="34.5" customHeight="1">
      <c r="S7" s="725"/>
      <c r="T7" s="1519" t="s">
        <v>958</v>
      </c>
      <c r="U7" s="718">
        <v>1</v>
      </c>
      <c r="W7" s="933"/>
      <c r="X7" s="723" t="s">
        <v>962</v>
      </c>
      <c r="Y7" s="718">
        <v>1</v>
      </c>
      <c r="Z7" s="719"/>
      <c r="AA7" s="720">
        <v>96.115957606863788</v>
      </c>
      <c r="AB7" s="720">
        <v>97.338295316529539</v>
      </c>
      <c r="AC7" s="720">
        <v>98.779615735993971</v>
      </c>
      <c r="AD7" s="720">
        <v>96.361942432701824</v>
      </c>
      <c r="AE7" s="720">
        <v>101.47545716034797</v>
      </c>
      <c r="AF7" s="720">
        <v>102.53572963525062</v>
      </c>
      <c r="AG7" s="720">
        <v>103.69483654779249</v>
      </c>
      <c r="AH7" s="720">
        <v>102.6740871856537</v>
      </c>
      <c r="AI7" s="720">
        <v>96.335601019526919</v>
      </c>
      <c r="AJ7" s="720">
        <v>96.595396554580006</v>
      </c>
      <c r="AK7" s="720">
        <v>98.600281769257705</v>
      </c>
      <c r="AL7" s="720">
        <v>96.485734754357807</v>
      </c>
      <c r="AM7" s="720">
        <v>93.970802115335758</v>
      </c>
      <c r="AN7" s="720">
        <v>93.843025802952994</v>
      </c>
      <c r="AO7" s="720">
        <v>92.993445039668941</v>
      </c>
      <c r="AP7" s="720">
        <v>93.334585877994641</v>
      </c>
      <c r="AQ7" s="720">
        <v>92.096585174621183</v>
      </c>
      <c r="AR7" s="720">
        <v>91.906841206597477</v>
      </c>
      <c r="AS7" s="720">
        <v>88.311551368491735</v>
      </c>
      <c r="AT7" s="720">
        <v>78.779963889279969</v>
      </c>
      <c r="AU7" s="720">
        <v>80.493310331244928</v>
      </c>
      <c r="AV7" s="720">
        <v>79.425922522284338</v>
      </c>
      <c r="AW7" s="720">
        <v>81.165303859587425</v>
      </c>
      <c r="AX7" s="720">
        <v>82.480333205037425</v>
      </c>
      <c r="AY7" s="720">
        <v>81.022320127832202</v>
      </c>
      <c r="AZ7" s="720">
        <v>79.905935617533601</v>
      </c>
      <c r="BA7" s="1047">
        <v>79.587518045765762</v>
      </c>
      <c r="BB7" s="720">
        <v>80.435096612601797</v>
      </c>
      <c r="BC7" s="1047">
        <v>80.379489911744443</v>
      </c>
      <c r="BD7" s="1047">
        <v>79.472507527784487</v>
      </c>
      <c r="BE7" s="721">
        <v>76.784386391859528</v>
      </c>
      <c r="BF7" s="1131"/>
      <c r="BG7" s="2"/>
      <c r="BH7" s="2"/>
      <c r="BI7" s="2"/>
      <c r="BJ7" s="4"/>
    </row>
    <row r="8" spans="1:62" ht="33.75" customHeight="1">
      <c r="S8" s="726" t="s">
        <v>497</v>
      </c>
      <c r="T8" s="717"/>
      <c r="U8" s="718">
        <v>25</v>
      </c>
      <c r="W8" s="934" t="s">
        <v>498</v>
      </c>
      <c r="X8" s="932"/>
      <c r="Y8" s="718">
        <v>25</v>
      </c>
      <c r="Z8" s="727"/>
      <c r="AA8" s="720">
        <v>44.058755414864585</v>
      </c>
      <c r="AB8" s="720">
        <v>43.454543933307924</v>
      </c>
      <c r="AC8" s="720">
        <v>43.459665118603922</v>
      </c>
      <c r="AD8" s="720">
        <v>42.638612757850886</v>
      </c>
      <c r="AE8" s="720">
        <v>42.762086841489108</v>
      </c>
      <c r="AF8" s="720">
        <v>41.668851858891806</v>
      </c>
      <c r="AG8" s="720">
        <v>40.487731871620205</v>
      </c>
      <c r="AH8" s="720">
        <v>40.095337514778976</v>
      </c>
      <c r="AI8" s="720">
        <v>38.494898697820858</v>
      </c>
      <c r="AJ8" s="720">
        <v>38.198399917739827</v>
      </c>
      <c r="AK8" s="720">
        <v>37.627967539837641</v>
      </c>
      <c r="AL8" s="720">
        <v>36.542107415577668</v>
      </c>
      <c r="AM8" s="720">
        <v>35.789596184534162</v>
      </c>
      <c r="AN8" s="720">
        <v>34.948601137851099</v>
      </c>
      <c r="AO8" s="720">
        <v>34.689251987161619</v>
      </c>
      <c r="AP8" s="720">
        <v>34.738429636512045</v>
      </c>
      <c r="AQ8" s="720">
        <v>34.230289058451724</v>
      </c>
      <c r="AR8" s="720">
        <v>33.659324930433016</v>
      </c>
      <c r="AS8" s="720">
        <v>32.910578424210982</v>
      </c>
      <c r="AT8" s="720">
        <v>32.40966093715889</v>
      </c>
      <c r="AU8" s="720">
        <v>31.982731702141979</v>
      </c>
      <c r="AV8" s="720">
        <v>30.782916712760862</v>
      </c>
      <c r="AW8" s="720">
        <v>30.14055976497756</v>
      </c>
      <c r="AX8" s="720">
        <v>30.093952986099222</v>
      </c>
      <c r="AY8" s="720">
        <v>29.598394863939184</v>
      </c>
      <c r="AZ8" s="720">
        <v>29.255590782002034</v>
      </c>
      <c r="BA8" s="1047">
        <v>29.21169403108857</v>
      </c>
      <c r="BB8" s="720">
        <v>29.021956610708273</v>
      </c>
      <c r="BC8" s="1047">
        <v>28.654804763796605</v>
      </c>
      <c r="BD8" s="1047">
        <v>28.474351687083672</v>
      </c>
      <c r="BE8" s="721">
        <v>28.394065827290884</v>
      </c>
      <c r="BF8" s="1131"/>
      <c r="BG8" s="2"/>
      <c r="BH8" s="2"/>
      <c r="BI8" s="2"/>
      <c r="BJ8" s="4"/>
    </row>
    <row r="9" spans="1:62" ht="33.75" customHeight="1">
      <c r="S9" s="726" t="s">
        <v>268</v>
      </c>
      <c r="T9" s="717"/>
      <c r="U9" s="718">
        <v>298</v>
      </c>
      <c r="W9" s="935" t="s">
        <v>867</v>
      </c>
      <c r="X9" s="932"/>
      <c r="Y9" s="718">
        <v>298</v>
      </c>
      <c r="Z9" s="727"/>
      <c r="AA9" s="720">
        <v>32.358550894275261</v>
      </c>
      <c r="AB9" s="720">
        <v>32.033399395660183</v>
      </c>
      <c r="AC9" s="720">
        <v>32.196074863469335</v>
      </c>
      <c r="AD9" s="720">
        <v>32.077988990297897</v>
      </c>
      <c r="AE9" s="720">
        <v>33.324149193882768</v>
      </c>
      <c r="AF9" s="720">
        <v>33.598215727381103</v>
      </c>
      <c r="AG9" s="720">
        <v>34.703216699783034</v>
      </c>
      <c r="AH9" s="720">
        <v>35.504341103090155</v>
      </c>
      <c r="AI9" s="720">
        <v>33.933050041557152</v>
      </c>
      <c r="AJ9" s="720">
        <v>27.809602833619309</v>
      </c>
      <c r="AK9" s="720">
        <v>30.34582658978022</v>
      </c>
      <c r="AL9" s="720">
        <v>26.714570136580896</v>
      </c>
      <c r="AM9" s="720">
        <v>26.134870510020669</v>
      </c>
      <c r="AN9" s="720">
        <v>25.996259596194797</v>
      </c>
      <c r="AO9" s="720">
        <v>25.828505649009454</v>
      </c>
      <c r="AP9" s="720">
        <v>25.488600622420236</v>
      </c>
      <c r="AQ9" s="720">
        <v>25.361323689515967</v>
      </c>
      <c r="AR9" s="720">
        <v>24.800380147344288</v>
      </c>
      <c r="AS9" s="720">
        <v>23.90789679507569</v>
      </c>
      <c r="AT9" s="720">
        <v>23.327145648051676</v>
      </c>
      <c r="AU9" s="720">
        <v>22.841245959314509</v>
      </c>
      <c r="AV9" s="720">
        <v>22.45059906282102</v>
      </c>
      <c r="AW9" s="720">
        <v>22.088700764259833</v>
      </c>
      <c r="AX9" s="720">
        <v>22.049046127309971</v>
      </c>
      <c r="AY9" s="720">
        <v>21.612584027785601</v>
      </c>
      <c r="AZ9" s="720">
        <v>21.315094819464182</v>
      </c>
      <c r="BA9" s="1047">
        <v>20.803936666940338</v>
      </c>
      <c r="BB9" s="720">
        <v>21.062872880063129</v>
      </c>
      <c r="BC9" s="1047">
        <v>20.607066485096372</v>
      </c>
      <c r="BD9" s="1047">
        <v>20.252092310850809</v>
      </c>
      <c r="BE9" s="721">
        <v>19.986936723073114</v>
      </c>
      <c r="BF9" s="1131"/>
      <c r="BG9" s="2"/>
      <c r="BH9" s="2"/>
      <c r="BI9" s="2"/>
      <c r="BJ9" s="4"/>
    </row>
    <row r="10" spans="1:62" ht="33.75" customHeight="1">
      <c r="S10" s="728" t="s">
        <v>53</v>
      </c>
      <c r="T10" s="729"/>
      <c r="U10" s="718"/>
      <c r="W10" s="728" t="s">
        <v>320</v>
      </c>
      <c r="X10" s="932"/>
      <c r="Y10" s="718"/>
      <c r="Z10" s="730"/>
      <c r="AA10" s="720">
        <f>SUM(AA11:AA14)</f>
        <v>35.35428892405767</v>
      </c>
      <c r="AB10" s="720">
        <f t="shared" ref="AB10:AZ10" si="2">SUM(AB11:AB14)</f>
        <v>39.095187235868003</v>
      </c>
      <c r="AC10" s="720">
        <f t="shared" si="2"/>
        <v>41.052951673445413</v>
      </c>
      <c r="AD10" s="720">
        <f t="shared" si="2"/>
        <v>44.81726828027201</v>
      </c>
      <c r="AE10" s="720">
        <f t="shared" si="2"/>
        <v>49.591149707530576</v>
      </c>
      <c r="AF10" s="720">
        <f t="shared" si="2"/>
        <v>59.538434128393824</v>
      </c>
      <c r="AG10" s="720">
        <f t="shared" si="2"/>
        <v>60.134012559752129</v>
      </c>
      <c r="AH10" s="720">
        <f t="shared" si="2"/>
        <v>59.15944185523206</v>
      </c>
      <c r="AI10" s="720">
        <f t="shared" si="2"/>
        <v>53.769890420675758</v>
      </c>
      <c r="AJ10" s="720">
        <f t="shared" si="2"/>
        <v>47.005324664906162</v>
      </c>
      <c r="AK10" s="720">
        <f t="shared" si="2"/>
        <v>42.05797026489256</v>
      </c>
      <c r="AL10" s="720">
        <f t="shared" si="2"/>
        <v>35.714991008672783</v>
      </c>
      <c r="AM10" s="720">
        <f t="shared" si="2"/>
        <v>31.55471219011477</v>
      </c>
      <c r="AN10" s="720">
        <f t="shared" si="2"/>
        <v>30.918302532558236</v>
      </c>
      <c r="AO10" s="720">
        <f t="shared" si="2"/>
        <v>27.396521368548608</v>
      </c>
      <c r="AP10" s="720">
        <f t="shared" si="2"/>
        <v>27.920157290433639</v>
      </c>
      <c r="AQ10" s="720">
        <f t="shared" si="2"/>
        <v>30.247918544087138</v>
      </c>
      <c r="AR10" s="720">
        <f t="shared" si="2"/>
        <v>30.941298392029545</v>
      </c>
      <c r="AS10" s="720">
        <f t="shared" si="2"/>
        <v>30.688718930134016</v>
      </c>
      <c r="AT10" s="720">
        <f t="shared" si="2"/>
        <v>28.77394283583547</v>
      </c>
      <c r="AU10" s="720">
        <f t="shared" si="2"/>
        <v>31.523818704757016</v>
      </c>
      <c r="AV10" s="720">
        <f t="shared" si="2"/>
        <v>33.906515402460563</v>
      </c>
      <c r="AW10" s="720">
        <f t="shared" si="2"/>
        <v>36.540709809415226</v>
      </c>
      <c r="AX10" s="720">
        <f t="shared" si="2"/>
        <v>39.099475820845903</v>
      </c>
      <c r="AY10" s="720">
        <f t="shared" si="2"/>
        <v>42.325536109769011</v>
      </c>
      <c r="AZ10" s="720">
        <f t="shared" si="2"/>
        <v>45.234794415689386</v>
      </c>
      <c r="BA10" s="1047">
        <f>SUM(BA11:BA14)</f>
        <v>48.809995729960171</v>
      </c>
      <c r="BB10" s="720">
        <f>SUM(BB11:BB14)</f>
        <v>50.990338823874026</v>
      </c>
      <c r="BC10" s="1047">
        <f>SUM(BC11:BC14)</f>
        <v>52.868304530298794</v>
      </c>
      <c r="BD10" s="1047">
        <f>SUM(BD11:BD14)</f>
        <v>55.417689952936151</v>
      </c>
      <c r="BE10" s="721">
        <f>SUM(BE11:BE14)</f>
        <v>57.517061642859524</v>
      </c>
      <c r="BF10" s="1131"/>
      <c r="BG10" s="2"/>
      <c r="BH10" s="2"/>
      <c r="BI10" s="2"/>
      <c r="BJ10" s="4"/>
    </row>
    <row r="11" spans="1:62" ht="28.5">
      <c r="S11" s="731"/>
      <c r="T11" s="1334" t="s">
        <v>499</v>
      </c>
      <c r="U11" s="733" t="s">
        <v>503</v>
      </c>
      <c r="W11" s="936"/>
      <c r="X11" s="937" t="s">
        <v>321</v>
      </c>
      <c r="Y11" s="733" t="s">
        <v>322</v>
      </c>
      <c r="Z11" s="719"/>
      <c r="AA11" s="720">
        <v>15.9323098610065</v>
      </c>
      <c r="AB11" s="720">
        <v>17.349612944863189</v>
      </c>
      <c r="AC11" s="720">
        <v>17.76722403564693</v>
      </c>
      <c r="AD11" s="720">
        <v>18.129020880760109</v>
      </c>
      <c r="AE11" s="720">
        <v>21.051642422646868</v>
      </c>
      <c r="AF11" s="720">
        <v>25.212861709953678</v>
      </c>
      <c r="AG11" s="720">
        <v>24.59776625454197</v>
      </c>
      <c r="AH11" s="720">
        <v>24.436427165488222</v>
      </c>
      <c r="AI11" s="720">
        <v>23.741693108649976</v>
      </c>
      <c r="AJ11" s="720">
        <v>24.367379513984272</v>
      </c>
      <c r="AK11" s="720">
        <v>22.850632667610842</v>
      </c>
      <c r="AL11" s="720">
        <v>19.460877691057259</v>
      </c>
      <c r="AM11" s="720">
        <v>16.234175578863827</v>
      </c>
      <c r="AN11" s="720">
        <v>16.22734967087726</v>
      </c>
      <c r="AO11" s="720">
        <v>12.421069316497746</v>
      </c>
      <c r="AP11" s="720">
        <v>12.783616215413574</v>
      </c>
      <c r="AQ11" s="720">
        <v>14.631319079641356</v>
      </c>
      <c r="AR11" s="720">
        <v>16.715612293123652</v>
      </c>
      <c r="AS11" s="720">
        <v>19.299398761020583</v>
      </c>
      <c r="AT11" s="720">
        <v>20.942663124848035</v>
      </c>
      <c r="AU11" s="720">
        <v>23.326508855625832</v>
      </c>
      <c r="AV11" s="720">
        <v>26.118677297845927</v>
      </c>
      <c r="AW11" s="720">
        <v>29.376667488174213</v>
      </c>
      <c r="AX11" s="720">
        <v>32.120718579621801</v>
      </c>
      <c r="AY11" s="720">
        <v>35.801146663164403</v>
      </c>
      <c r="AZ11" s="720">
        <v>39.280553336551215</v>
      </c>
      <c r="BA11" s="1047">
        <v>42.641965858942172</v>
      </c>
      <c r="BB11" s="720">
        <v>44.954222074429055</v>
      </c>
      <c r="BC11" s="1047">
        <v>47.043413844705789</v>
      </c>
      <c r="BD11" s="1047">
        <v>49.732586618262161</v>
      </c>
      <c r="BE11" s="721">
        <v>51.725384282611948</v>
      </c>
      <c r="BF11" s="1131"/>
      <c r="BG11" s="2"/>
      <c r="BH11" s="2"/>
      <c r="BI11" s="2"/>
      <c r="BJ11" s="4"/>
    </row>
    <row r="12" spans="1:62" ht="34.5" customHeight="1">
      <c r="S12" s="731"/>
      <c r="T12" s="1334" t="s">
        <v>500</v>
      </c>
      <c r="U12" s="733" t="s">
        <v>501</v>
      </c>
      <c r="W12" s="936"/>
      <c r="X12" s="937" t="s">
        <v>277</v>
      </c>
      <c r="Y12" s="733" t="s">
        <v>882</v>
      </c>
      <c r="Z12" s="719"/>
      <c r="AA12" s="720">
        <v>6.5392993330603124</v>
      </c>
      <c r="AB12" s="720">
        <v>7.5069220881606293</v>
      </c>
      <c r="AC12" s="720">
        <v>7.6172931076973525</v>
      </c>
      <c r="AD12" s="720">
        <v>10.942797023893531</v>
      </c>
      <c r="AE12" s="720">
        <v>13.443461837094947</v>
      </c>
      <c r="AF12" s="720">
        <v>17.676953625043755</v>
      </c>
      <c r="AG12" s="720">
        <v>18.321504409685684</v>
      </c>
      <c r="AH12" s="720">
        <v>20.041414860962643</v>
      </c>
      <c r="AI12" s="720">
        <v>16.615961396138431</v>
      </c>
      <c r="AJ12" s="720">
        <v>13.146059289846729</v>
      </c>
      <c r="AK12" s="720">
        <v>11.890206050447885</v>
      </c>
      <c r="AL12" s="720">
        <v>9.8932836271260101</v>
      </c>
      <c r="AM12" s="720">
        <v>9.2135729790821568</v>
      </c>
      <c r="AN12" s="720">
        <v>8.8685457684294118</v>
      </c>
      <c r="AO12" s="720">
        <v>9.2307113837214185</v>
      </c>
      <c r="AP12" s="720">
        <v>8.6374369281878121</v>
      </c>
      <c r="AQ12" s="720">
        <v>9.0128976406620911</v>
      </c>
      <c r="AR12" s="720">
        <v>7.9308465107277391</v>
      </c>
      <c r="AS12" s="720">
        <v>5.7573805284157267</v>
      </c>
      <c r="AT12" s="720">
        <v>4.0573733784539989</v>
      </c>
      <c r="AU12" s="720">
        <v>4.2594326052948741</v>
      </c>
      <c r="AV12" s="720">
        <v>3.7653151763263932</v>
      </c>
      <c r="AW12" s="720">
        <v>3.444917372575858</v>
      </c>
      <c r="AX12" s="720">
        <v>3.286269080905889</v>
      </c>
      <c r="AY12" s="720">
        <v>3.3626630521651188</v>
      </c>
      <c r="AZ12" s="720">
        <v>3.3081046771154901</v>
      </c>
      <c r="BA12" s="1047">
        <v>3.3753293478526532</v>
      </c>
      <c r="BB12" s="720">
        <v>3.5155875828049723</v>
      </c>
      <c r="BC12" s="1047">
        <v>3.4874489205307491</v>
      </c>
      <c r="BD12" s="1047">
        <v>3.4226018595979957</v>
      </c>
      <c r="BE12" s="721">
        <v>3.474537136109221</v>
      </c>
      <c r="BF12" s="1131"/>
      <c r="BG12" s="2"/>
      <c r="BH12" s="2"/>
      <c r="BI12" s="2"/>
      <c r="BJ12" s="4"/>
    </row>
    <row r="13" spans="1:62" ht="34.5" customHeight="1">
      <c r="S13" s="731"/>
      <c r="T13" s="734" t="s">
        <v>269</v>
      </c>
      <c r="U13" s="718">
        <v>22800</v>
      </c>
      <c r="W13" s="936"/>
      <c r="X13" s="937" t="s">
        <v>870</v>
      </c>
      <c r="Y13" s="718">
        <v>22800</v>
      </c>
      <c r="Z13" s="719"/>
      <c r="AA13" s="720">
        <v>12.850069876123966</v>
      </c>
      <c r="AB13" s="720">
        <v>14.206042348977288</v>
      </c>
      <c r="AC13" s="720">
        <v>15.635824676234234</v>
      </c>
      <c r="AD13" s="720">
        <v>15.701970570462503</v>
      </c>
      <c r="AE13" s="720">
        <v>15.019955788766001</v>
      </c>
      <c r="AF13" s="720">
        <v>16.447524694550538</v>
      </c>
      <c r="AG13" s="720">
        <v>17.022187764473411</v>
      </c>
      <c r="AH13" s="720">
        <v>14.510540478356033</v>
      </c>
      <c r="AI13" s="720">
        <v>13.224101247799888</v>
      </c>
      <c r="AJ13" s="720">
        <v>9.1766166900014632</v>
      </c>
      <c r="AK13" s="720">
        <v>7.0313589307549007</v>
      </c>
      <c r="AL13" s="720">
        <v>6.0660167800018465</v>
      </c>
      <c r="AM13" s="720">
        <v>5.7354807991064209</v>
      </c>
      <c r="AN13" s="720">
        <v>5.4063108216924833</v>
      </c>
      <c r="AO13" s="720">
        <v>5.2587023289238077</v>
      </c>
      <c r="AP13" s="720">
        <v>5.0273514352714539</v>
      </c>
      <c r="AQ13" s="720">
        <v>5.2023880798331499</v>
      </c>
      <c r="AR13" s="720">
        <v>4.708042131894544</v>
      </c>
      <c r="AS13" s="720">
        <v>4.1508999868307095</v>
      </c>
      <c r="AT13" s="720">
        <v>2.4197509350141626</v>
      </c>
      <c r="AU13" s="720">
        <v>2.3981357722873771</v>
      </c>
      <c r="AV13" s="720">
        <v>2.222142959381602</v>
      </c>
      <c r="AW13" s="720">
        <v>2.2072726992822638</v>
      </c>
      <c r="AX13" s="720">
        <v>2.0752507946442691</v>
      </c>
      <c r="AY13" s="720">
        <v>2.0388590558698669</v>
      </c>
      <c r="AZ13" s="720">
        <v>2.0751053198261808</v>
      </c>
      <c r="BA13" s="1047">
        <v>2.1582652390468082</v>
      </c>
      <c r="BB13" s="720">
        <v>2.0707538690302223</v>
      </c>
      <c r="BC13" s="1047">
        <v>2.0549448652505751</v>
      </c>
      <c r="BD13" s="1047">
        <v>2.0010287951396291</v>
      </c>
      <c r="BE13" s="721">
        <v>2.0283146558619358</v>
      </c>
      <c r="BF13" s="1131"/>
      <c r="BG13" s="2"/>
      <c r="BH13" s="2"/>
      <c r="BI13" s="2"/>
      <c r="BJ13" s="4"/>
    </row>
    <row r="14" spans="1:62" ht="34.5" customHeight="1" thickBot="1">
      <c r="S14" s="735"/>
      <c r="T14" s="736" t="s">
        <v>270</v>
      </c>
      <c r="U14" s="718">
        <v>17200</v>
      </c>
      <c r="W14" s="938"/>
      <c r="X14" s="939" t="s">
        <v>868</v>
      </c>
      <c r="Y14" s="718">
        <v>17200</v>
      </c>
      <c r="Z14" s="737"/>
      <c r="AA14" s="738">
        <v>3.260985386689496E-2</v>
      </c>
      <c r="AB14" s="738">
        <v>3.260985386689496E-2</v>
      </c>
      <c r="AC14" s="738">
        <v>3.260985386689496E-2</v>
      </c>
      <c r="AD14" s="738">
        <v>4.3479805155859939E-2</v>
      </c>
      <c r="AE14" s="738">
        <v>7.6089659022754899E-2</v>
      </c>
      <c r="AF14" s="738">
        <v>0.20109409884585214</v>
      </c>
      <c r="AG14" s="738">
        <v>0.19255413105106323</v>
      </c>
      <c r="AH14" s="738">
        <v>0.17105935042516235</v>
      </c>
      <c r="AI14" s="738">
        <v>0.18813466808746665</v>
      </c>
      <c r="AJ14" s="738">
        <v>0.3152691710736984</v>
      </c>
      <c r="AK14" s="738">
        <v>0.28577261607893389</v>
      </c>
      <c r="AL14" s="738">
        <v>0.29481291048766206</v>
      </c>
      <c r="AM14" s="738">
        <v>0.37148283306236585</v>
      </c>
      <c r="AN14" s="738">
        <v>0.4160962715590813</v>
      </c>
      <c r="AO14" s="738">
        <v>0.48603833940564012</v>
      </c>
      <c r="AP14" s="739">
        <v>1.4717527115608</v>
      </c>
      <c r="AQ14" s="739">
        <v>1.4013137439505405</v>
      </c>
      <c r="AR14" s="739">
        <v>1.58679745628361</v>
      </c>
      <c r="AS14" s="739">
        <v>1.481039653866997</v>
      </c>
      <c r="AT14" s="739">
        <v>1.3541553975192695</v>
      </c>
      <c r="AU14" s="739">
        <v>1.5397414715489333</v>
      </c>
      <c r="AV14" s="739">
        <v>1.80037996890664</v>
      </c>
      <c r="AW14" s="739">
        <v>1.5118522493828876</v>
      </c>
      <c r="AX14" s="739">
        <v>1.6172373656739449</v>
      </c>
      <c r="AY14" s="739">
        <v>1.1228673385696302</v>
      </c>
      <c r="AZ14" s="738">
        <v>0.57103108219650822</v>
      </c>
      <c r="BA14" s="1219">
        <v>0.63443528411853689</v>
      </c>
      <c r="BB14" s="738">
        <v>0.44977529760978152</v>
      </c>
      <c r="BC14" s="1219">
        <v>0.28249689981167958</v>
      </c>
      <c r="BD14" s="1219">
        <v>0.2614726799363582</v>
      </c>
      <c r="BE14" s="1502">
        <v>0.28882556827642358</v>
      </c>
      <c r="BF14" s="1131"/>
      <c r="BG14" s="2"/>
      <c r="BH14" s="2"/>
      <c r="BI14" s="2"/>
      <c r="BJ14" s="4"/>
    </row>
    <row r="15" spans="1:62" ht="34.5" customHeight="1" thickTop="1" thickBot="1">
      <c r="S15" s="740" t="s">
        <v>75</v>
      </c>
      <c r="T15" s="741"/>
      <c r="U15" s="742"/>
      <c r="W15" s="1091" t="s">
        <v>278</v>
      </c>
      <c r="X15" s="1092"/>
      <c r="Y15" s="1093"/>
      <c r="Z15" s="743"/>
      <c r="AA15" s="1218">
        <f>SUM(AA5,AA8:AA10)</f>
        <v>1275.4494512256028</v>
      </c>
      <c r="AB15" s="1218">
        <f t="shared" ref="AB15:AY15" si="3">SUM(AB5,AB8:AB10)</f>
        <v>1289.7326923114069</v>
      </c>
      <c r="AC15" s="1218">
        <f t="shared" si="3"/>
        <v>1301.3104262313095</v>
      </c>
      <c r="AD15" s="1218">
        <f t="shared" si="3"/>
        <v>1296.8974382041429</v>
      </c>
      <c r="AE15" s="1218">
        <f t="shared" si="3"/>
        <v>1358.0567558200132</v>
      </c>
      <c r="AF15" s="1218">
        <f t="shared" si="3"/>
        <v>1379.48241265564</v>
      </c>
      <c r="AG15" s="1218">
        <f t="shared" si="3"/>
        <v>1392.5694306611499</v>
      </c>
      <c r="AH15" s="1218">
        <f t="shared" si="3"/>
        <v>1384.5299581837924</v>
      </c>
      <c r="AI15" s="1218">
        <f t="shared" si="3"/>
        <v>1335.6912086464852</v>
      </c>
      <c r="AJ15" s="1218">
        <f t="shared" si="3"/>
        <v>1359.0874074647188</v>
      </c>
      <c r="AK15" s="1218">
        <f t="shared" si="3"/>
        <v>1378.9322071486854</v>
      </c>
      <c r="AL15" s="1218">
        <f t="shared" si="3"/>
        <v>1352.8175441508351</v>
      </c>
      <c r="AM15" s="1218">
        <f t="shared" si="3"/>
        <v>1376.4407864190025</v>
      </c>
      <c r="AN15" s="1218">
        <f t="shared" si="3"/>
        <v>1383.0044024667777</v>
      </c>
      <c r="AO15" s="1218">
        <f t="shared" si="3"/>
        <v>1374.3501350735842</v>
      </c>
      <c r="AP15" s="1218">
        <f t="shared" si="3"/>
        <v>1382.00288567901</v>
      </c>
      <c r="AQ15" s="1218">
        <f t="shared" si="3"/>
        <v>1360.652464491234</v>
      </c>
      <c r="AR15" s="1218">
        <f t="shared" si="3"/>
        <v>1395.7971605387738</v>
      </c>
      <c r="AS15" s="1218">
        <f>SUM(AS5,AS8:AS10)</f>
        <v>1322.7408873117056</v>
      </c>
      <c r="AT15" s="1218">
        <f>SUM(AT5,AT8:AT10)</f>
        <v>1250.4222782990441</v>
      </c>
      <c r="AU15" s="1218">
        <f>SUM(AU5,AU8:AU10)</f>
        <v>1303.8707654597811</v>
      </c>
      <c r="AV15" s="1218">
        <f t="shared" si="3"/>
        <v>1354.5510251469202</v>
      </c>
      <c r="AW15" s="1218">
        <f t="shared" si="3"/>
        <v>1397.2507277398117</v>
      </c>
      <c r="AX15" s="1218">
        <f t="shared" si="3"/>
        <v>1409.1164474703467</v>
      </c>
      <c r="AY15" s="1218">
        <f t="shared" si="3"/>
        <v>1360.1818906863614</v>
      </c>
      <c r="AZ15" s="1218">
        <f t="shared" ref="AZ15:BE15" si="4">SUM(AZ5,AZ8:AZ10)</f>
        <v>1321.6240181959811</v>
      </c>
      <c r="BA15" s="1222">
        <f t="shared" si="4"/>
        <v>1304.8866090249458</v>
      </c>
      <c r="BB15" s="1218">
        <f t="shared" si="4"/>
        <v>1291.5800505983038</v>
      </c>
      <c r="BC15" s="1222">
        <f t="shared" si="4"/>
        <v>1247.6519993494455</v>
      </c>
      <c r="BD15" s="1222">
        <f t="shared" si="4"/>
        <v>1212.2214791279052</v>
      </c>
      <c r="BE15" s="1289">
        <f t="shared" si="4"/>
        <v>1150.0855210699833</v>
      </c>
      <c r="BF15" s="1133"/>
      <c r="BG15" s="2"/>
      <c r="BH15" s="2"/>
      <c r="BI15" s="2"/>
      <c r="BJ15" s="4"/>
    </row>
    <row r="16" spans="1:62" ht="18" customHeight="1">
      <c r="S16" s="1388"/>
      <c r="T16" s="714"/>
      <c r="U16" s="744"/>
      <c r="W16" s="745"/>
      <c r="Y16" s="744"/>
      <c r="Z16" s="746"/>
      <c r="AA16" s="747"/>
      <c r="AB16" s="747"/>
      <c r="AC16" s="747"/>
      <c r="AD16" s="747"/>
      <c r="AE16" s="747"/>
      <c r="AF16" s="747"/>
      <c r="AG16" s="747"/>
      <c r="AH16" s="747"/>
      <c r="AI16" s="747"/>
      <c r="AJ16" s="747"/>
      <c r="AK16" s="747"/>
      <c r="AL16" s="747"/>
      <c r="AM16" s="747"/>
      <c r="AN16" s="747"/>
      <c r="AO16" s="747"/>
      <c r="AP16" s="747"/>
      <c r="AQ16" s="4"/>
      <c r="AR16" s="4"/>
      <c r="AS16" s="4"/>
      <c r="AT16" s="4"/>
      <c r="AU16" s="4"/>
      <c r="AV16" s="4"/>
      <c r="AW16" s="4"/>
      <c r="AX16" s="4"/>
      <c r="AY16" s="4"/>
      <c r="AZ16" s="4"/>
      <c r="BA16" s="4"/>
      <c r="BB16" s="4"/>
      <c r="BC16" s="4"/>
      <c r="BD16" s="4"/>
      <c r="BE16" s="4"/>
      <c r="BF16" s="1115"/>
      <c r="BG16" s="4"/>
      <c r="BH16" s="4"/>
      <c r="BI16" s="4"/>
      <c r="BJ16" s="4"/>
    </row>
    <row r="17" spans="19:80" ht="15.75">
      <c r="S17" s="748"/>
      <c r="T17" s="714"/>
      <c r="U17" s="749"/>
      <c r="W17" s="748"/>
      <c r="Y17" s="749"/>
      <c r="Z17" s="746"/>
      <c r="AA17" s="750"/>
      <c r="AB17" s="750"/>
      <c r="AC17" s="750"/>
      <c r="AD17" s="750"/>
      <c r="AE17" s="750"/>
      <c r="AF17" s="750"/>
      <c r="AG17" s="750"/>
      <c r="AH17" s="750"/>
      <c r="AI17" s="750"/>
      <c r="AJ17" s="750"/>
      <c r="AK17" s="750"/>
      <c r="AL17" s="750"/>
      <c r="AM17" s="750"/>
      <c r="AN17" s="750"/>
      <c r="AO17" s="750"/>
      <c r="AP17" s="58"/>
      <c r="AQ17" s="4"/>
      <c r="AR17" s="4"/>
      <c r="AS17" s="4"/>
      <c r="AT17" s="4"/>
      <c r="AU17" s="4"/>
      <c r="AV17" s="4"/>
      <c r="AW17" s="4"/>
      <c r="AX17" s="4"/>
      <c r="AY17" s="4"/>
      <c r="AZ17" s="4"/>
      <c r="BA17" s="4"/>
      <c r="BB17" s="4"/>
      <c r="BC17" s="4"/>
      <c r="BD17" s="4"/>
      <c r="BE17" s="4"/>
      <c r="BF17" s="1115"/>
      <c r="BG17" s="4"/>
      <c r="BH17" s="4"/>
      <c r="BI17" s="4"/>
      <c r="BJ17" s="4"/>
    </row>
    <row r="18" spans="19:80" ht="15.75">
      <c r="S18" s="748"/>
      <c r="T18" s="714"/>
      <c r="U18" s="749"/>
      <c r="W18" s="748"/>
      <c r="Y18" s="749"/>
      <c r="Z18" s="746"/>
      <c r="AA18" s="750"/>
      <c r="AB18" s="750"/>
      <c r="AC18" s="750"/>
      <c r="AD18" s="750"/>
      <c r="AE18" s="750"/>
      <c r="AF18" s="750"/>
      <c r="AG18" s="750"/>
      <c r="AH18" s="750"/>
      <c r="AI18" s="750"/>
      <c r="AJ18" s="750"/>
      <c r="AK18" s="750"/>
      <c r="AL18" s="750"/>
      <c r="AM18" s="750"/>
      <c r="AN18" s="750"/>
      <c r="AO18" s="750"/>
      <c r="AP18" s="58"/>
      <c r="AQ18" s="4"/>
      <c r="AR18" s="4"/>
      <c r="AS18" s="4"/>
      <c r="AT18" s="4"/>
      <c r="AU18" s="4"/>
      <c r="AV18" s="4"/>
      <c r="AW18" s="4"/>
      <c r="AX18" s="4"/>
      <c r="AY18" s="4"/>
      <c r="AZ18" s="4"/>
      <c r="BA18" s="4"/>
      <c r="BB18" s="4"/>
      <c r="BC18" s="4"/>
      <c r="BD18" s="4"/>
      <c r="BE18" s="4"/>
      <c r="BF18" s="1115"/>
      <c r="BG18" s="4"/>
      <c r="BH18" s="4"/>
      <c r="BI18" s="4"/>
      <c r="BJ18" s="4"/>
    </row>
    <row r="19" spans="19:80" ht="21.75" customHeight="1">
      <c r="S19" s="1" t="s">
        <v>502</v>
      </c>
      <c r="T19" s="714"/>
      <c r="W19" s="1" t="s">
        <v>695</v>
      </c>
      <c r="Y19" s="751"/>
      <c r="AA19" s="4"/>
      <c r="BG19" s="34"/>
      <c r="BI19" s="4"/>
    </row>
    <row r="20" spans="19:80">
      <c r="S20" s="752" t="s">
        <v>51</v>
      </c>
      <c r="T20" s="753"/>
      <c r="U20" s="754" t="s">
        <v>1</v>
      </c>
      <c r="W20" s="940" t="s">
        <v>279</v>
      </c>
      <c r="X20" s="753"/>
      <c r="Y20" s="754" t="s">
        <v>1</v>
      </c>
      <c r="Z20" s="755"/>
      <c r="AA20" s="10">
        <v>1990</v>
      </c>
      <c r="AB20" s="10">
        <f t="shared" ref="AB20:BA20" si="5">AA20+1</f>
        <v>1991</v>
      </c>
      <c r="AC20" s="10">
        <f t="shared" si="5"/>
        <v>1992</v>
      </c>
      <c r="AD20" s="10">
        <f t="shared" si="5"/>
        <v>1993</v>
      </c>
      <c r="AE20" s="10">
        <f t="shared" si="5"/>
        <v>1994</v>
      </c>
      <c r="AF20" s="10">
        <f t="shared" si="5"/>
        <v>1995</v>
      </c>
      <c r="AG20" s="10">
        <f t="shared" si="5"/>
        <v>1996</v>
      </c>
      <c r="AH20" s="10">
        <f t="shared" si="5"/>
        <v>1997</v>
      </c>
      <c r="AI20" s="10">
        <f t="shared" si="5"/>
        <v>1998</v>
      </c>
      <c r="AJ20" s="756">
        <f t="shared" si="5"/>
        <v>1999</v>
      </c>
      <c r="AK20" s="756">
        <f t="shared" si="5"/>
        <v>2000</v>
      </c>
      <c r="AL20" s="756">
        <f t="shared" si="5"/>
        <v>2001</v>
      </c>
      <c r="AM20" s="756">
        <f t="shared" si="5"/>
        <v>2002</v>
      </c>
      <c r="AN20" s="10">
        <f t="shared" si="5"/>
        <v>2003</v>
      </c>
      <c r="AO20" s="10">
        <f t="shared" si="5"/>
        <v>2004</v>
      </c>
      <c r="AP20" s="10">
        <f t="shared" si="5"/>
        <v>2005</v>
      </c>
      <c r="AQ20" s="10">
        <f t="shared" si="5"/>
        <v>2006</v>
      </c>
      <c r="AR20" s="37">
        <f t="shared" si="5"/>
        <v>2007</v>
      </c>
      <c r="AS20" s="757">
        <f t="shared" si="5"/>
        <v>2008</v>
      </c>
      <c r="AT20" s="10">
        <f t="shared" si="5"/>
        <v>2009</v>
      </c>
      <c r="AU20" s="757">
        <f t="shared" si="5"/>
        <v>2010</v>
      </c>
      <c r="AV20" s="756">
        <f t="shared" si="5"/>
        <v>2011</v>
      </c>
      <c r="AW20" s="10">
        <f t="shared" si="5"/>
        <v>2012</v>
      </c>
      <c r="AX20" s="10">
        <f t="shared" si="5"/>
        <v>2013</v>
      </c>
      <c r="AY20" s="37">
        <f t="shared" si="5"/>
        <v>2014</v>
      </c>
      <c r="AZ20" s="37">
        <f t="shared" si="5"/>
        <v>2015</v>
      </c>
      <c r="BA20" s="10">
        <f t="shared" si="5"/>
        <v>2016</v>
      </c>
      <c r="BB20" s="10">
        <f>BA20+1</f>
        <v>2017</v>
      </c>
      <c r="BC20" s="37">
        <f>BB20+1</f>
        <v>2018</v>
      </c>
      <c r="BD20" s="37">
        <f>BC20+1</f>
        <v>2019</v>
      </c>
      <c r="BE20" s="37">
        <f>BD20+1</f>
        <v>2020</v>
      </c>
      <c r="BF20" s="1120"/>
      <c r="BH20" s="758"/>
      <c r="BI20" s="759"/>
    </row>
    <row r="21" spans="19:80" ht="18.75">
      <c r="S21" s="760" t="s">
        <v>267</v>
      </c>
      <c r="T21" s="717"/>
      <c r="U21" s="715">
        <v>1</v>
      </c>
      <c r="W21" s="39" t="s">
        <v>869</v>
      </c>
      <c r="X21" s="932"/>
      <c r="Y21" s="715">
        <v>1</v>
      </c>
      <c r="Z21" s="761"/>
      <c r="AA21" s="162">
        <f>AA5/AA$15</f>
        <v>0.912366895351443</v>
      </c>
      <c r="AB21" s="162">
        <f>AB5/AB$15</f>
        <v>0.91115745824858896</v>
      </c>
      <c r="AC21" s="162">
        <f t="shared" ref="AC21:AP21" si="6">AC5/AC$15</f>
        <v>0.91031448814752414</v>
      </c>
      <c r="AD21" s="162">
        <f t="shared" si="6"/>
        <v>0.90783089972485154</v>
      </c>
      <c r="AE21" s="162">
        <f t="shared" si="6"/>
        <v>0.90745792824614568</v>
      </c>
      <c r="AF21" s="162">
        <f t="shared" si="6"/>
        <v>0.90227820197058328</v>
      </c>
      <c r="AG21" s="162">
        <f t="shared" si="6"/>
        <v>0.90282354462792769</v>
      </c>
      <c r="AH21" s="162">
        <f t="shared" si="6"/>
        <v>0.90266796346546641</v>
      </c>
      <c r="AI21" s="162">
        <f t="shared" si="6"/>
        <v>0.90551870197009421</v>
      </c>
      <c r="AJ21" s="162">
        <f t="shared" si="6"/>
        <v>0.91684616692381582</v>
      </c>
      <c r="AK21" s="162">
        <f t="shared" si="6"/>
        <v>0.92020509505537562</v>
      </c>
      <c r="AL21" s="162">
        <f t="shared" si="6"/>
        <v>0.92684034222593115</v>
      </c>
      <c r="AM21" s="162">
        <f t="shared" si="6"/>
        <v>0.93208630563188377</v>
      </c>
      <c r="AN21" s="162">
        <f t="shared" si="6"/>
        <v>0.93357709989732973</v>
      </c>
      <c r="AO21" s="162">
        <f t="shared" si="6"/>
        <v>0.93603210945949178</v>
      </c>
      <c r="AP21" s="162">
        <f t="shared" si="6"/>
        <v>0.93621779776092329</v>
      </c>
      <c r="AQ21" s="162">
        <f t="shared" ref="AQ21:BA21" si="7">AQ5/AQ$15</f>
        <v>0.93397319768523923</v>
      </c>
      <c r="AR21" s="162">
        <f t="shared" si="7"/>
        <v>0.93594986005323422</v>
      </c>
      <c r="AS21" s="162">
        <f t="shared" si="7"/>
        <v>0.93384403930593896</v>
      </c>
      <c r="AT21" s="162">
        <f t="shared" si="7"/>
        <v>0.93241423246552635</v>
      </c>
      <c r="AU21" s="162">
        <f t="shared" si="7"/>
        <v>0.93377580151836204</v>
      </c>
      <c r="AV21" s="162">
        <f t="shared" si="7"/>
        <v>0.93566869792255258</v>
      </c>
      <c r="AW21" s="162">
        <f t="shared" si="7"/>
        <v>0.93646811658330897</v>
      </c>
      <c r="AX21" s="162">
        <f t="shared" si="7"/>
        <v>0.93524844941093821</v>
      </c>
      <c r="AY21" s="162">
        <f t="shared" si="7"/>
        <v>0.93123234793672016</v>
      </c>
      <c r="AZ21" s="162">
        <f t="shared" si="7"/>
        <v>0.92750927745098799</v>
      </c>
      <c r="BA21" s="162">
        <f t="shared" si="7"/>
        <v>0.9242649700407034</v>
      </c>
      <c r="BB21" s="162">
        <f t="shared" ref="BB21:BE31" si="8">BB5/BB$15</f>
        <v>0.92174300906256335</v>
      </c>
      <c r="BC21" s="162">
        <f t="shared" si="8"/>
        <v>0.91814209744989417</v>
      </c>
      <c r="BD21" s="162">
        <f t="shared" si="8"/>
        <v>0.91408819613904713</v>
      </c>
      <c r="BE21" s="162">
        <f>BE5/BE$15</f>
        <v>0.9079215743063167</v>
      </c>
      <c r="BF21" s="1128"/>
      <c r="BG21" s="2"/>
      <c r="BJ21" s="2"/>
    </row>
    <row r="22" spans="19:80" ht="18.75">
      <c r="S22" s="762"/>
      <c r="T22" s="723" t="s">
        <v>52</v>
      </c>
      <c r="U22" s="715">
        <v>1</v>
      </c>
      <c r="W22" s="39"/>
      <c r="X22" s="723" t="s">
        <v>496</v>
      </c>
      <c r="Y22" s="715">
        <v>1</v>
      </c>
      <c r="Z22" s="761"/>
      <c r="AA22" s="162">
        <f t="shared" ref="AA22:AP22" si="9">AA6/AA$15</f>
        <v>0.8370083952442815</v>
      </c>
      <c r="AB22" s="162">
        <f>AB6/AB$15</f>
        <v>0.83568577648321174</v>
      </c>
      <c r="AC22" s="162">
        <f t="shared" si="9"/>
        <v>0.83440668494789327</v>
      </c>
      <c r="AD22" s="162">
        <f t="shared" si="9"/>
        <v>0.83352900075114589</v>
      </c>
      <c r="AE22" s="162">
        <f t="shared" si="9"/>
        <v>0.83273685585688773</v>
      </c>
      <c r="AF22" s="162">
        <f t="shared" si="9"/>
        <v>0.82794907048288335</v>
      </c>
      <c r="AG22" s="162">
        <f t="shared" si="9"/>
        <v>0.82836058840853033</v>
      </c>
      <c r="AH22" s="162">
        <f t="shared" si="9"/>
        <v>0.82850988073221876</v>
      </c>
      <c r="AI22" s="162">
        <f t="shared" si="9"/>
        <v>0.83339454603052787</v>
      </c>
      <c r="AJ22" s="162">
        <f t="shared" si="9"/>
        <v>0.84577244787967287</v>
      </c>
      <c r="AK22" s="162">
        <f t="shared" si="9"/>
        <v>0.84870028774280992</v>
      </c>
      <c r="AL22" s="162">
        <f t="shared" si="9"/>
        <v>0.85551828170747302</v>
      </c>
      <c r="AM22" s="162">
        <f t="shared" si="9"/>
        <v>0.86381544135459543</v>
      </c>
      <c r="AN22" s="162">
        <f t="shared" si="9"/>
        <v>0.86572263346499501</v>
      </c>
      <c r="AO22" s="162">
        <f t="shared" si="9"/>
        <v>0.86836853329613661</v>
      </c>
      <c r="AP22" s="162">
        <f t="shared" si="9"/>
        <v>0.86868205898268103</v>
      </c>
      <c r="AQ22" s="162">
        <f t="shared" ref="AQ22:BA22" si="10">AQ6/AQ$15</f>
        <v>0.86628759274345324</v>
      </c>
      <c r="AR22" s="162">
        <f t="shared" si="10"/>
        <v>0.87010444654693253</v>
      </c>
      <c r="AS22" s="162">
        <f t="shared" si="10"/>
        <v>0.86707997975685125</v>
      </c>
      <c r="AT22" s="162">
        <f t="shared" si="10"/>
        <v>0.86941154508823115</v>
      </c>
      <c r="AU22" s="162">
        <f t="shared" si="10"/>
        <v>0.87204168456171671</v>
      </c>
      <c r="AV22" s="162">
        <f t="shared" si="10"/>
        <v>0.87703235196897777</v>
      </c>
      <c r="AW22" s="162">
        <f t="shared" si="10"/>
        <v>0.87837882577228887</v>
      </c>
      <c r="AX22" s="162">
        <f t="shared" si="10"/>
        <v>0.8767150802538991</v>
      </c>
      <c r="AY22" s="162">
        <f t="shared" si="10"/>
        <v>0.87166507926286096</v>
      </c>
      <c r="AZ22" s="162">
        <f t="shared" si="10"/>
        <v>0.86704886320503227</v>
      </c>
      <c r="BA22" s="162">
        <f t="shared" si="10"/>
        <v>0.86327306660992476</v>
      </c>
      <c r="BB22" s="162">
        <f t="shared" si="8"/>
        <v>0.85946650008788417</v>
      </c>
      <c r="BC22" s="162">
        <f t="shared" si="8"/>
        <v>0.85371749030490807</v>
      </c>
      <c r="BD22" s="162">
        <f t="shared" si="8"/>
        <v>0.84852880052022128</v>
      </c>
      <c r="BE22" s="162">
        <f t="shared" si="8"/>
        <v>0.84115750764767105</v>
      </c>
      <c r="BF22" s="1128"/>
      <c r="BG22" s="2"/>
      <c r="BH22" s="763"/>
      <c r="BI22" s="764"/>
      <c r="BJ22" s="2"/>
    </row>
    <row r="23" spans="19:80" ht="18.75">
      <c r="S23" s="765"/>
      <c r="T23" s="1519" t="s">
        <v>958</v>
      </c>
      <c r="U23" s="715">
        <v>1</v>
      </c>
      <c r="W23" s="462"/>
      <c r="X23" s="723" t="s">
        <v>962</v>
      </c>
      <c r="Y23" s="715">
        <v>1</v>
      </c>
      <c r="Z23" s="761"/>
      <c r="AA23" s="162">
        <f t="shared" ref="AA23:AP23" si="11">AA7/AA$15</f>
        <v>7.5358500107161594E-2</v>
      </c>
      <c r="AB23" s="162">
        <f t="shared" si="11"/>
        <v>7.5471681765377108E-2</v>
      </c>
      <c r="AC23" s="162">
        <f t="shared" si="11"/>
        <v>7.5907803199630836E-2</v>
      </c>
      <c r="AD23" s="162">
        <f t="shared" si="11"/>
        <v>7.4301898973705593E-2</v>
      </c>
      <c r="AE23" s="162">
        <f t="shared" si="11"/>
        <v>7.4721072389257917E-2</v>
      </c>
      <c r="AF23" s="162">
        <f t="shared" si="11"/>
        <v>7.4329131487699943E-2</v>
      </c>
      <c r="AG23" s="162">
        <f t="shared" si="11"/>
        <v>7.4462956219397483E-2</v>
      </c>
      <c r="AH23" s="162">
        <f t="shared" si="11"/>
        <v>7.415808273324774E-2</v>
      </c>
      <c r="AI23" s="162">
        <f t="shared" si="11"/>
        <v>7.2124155939566323E-2</v>
      </c>
      <c r="AJ23" s="162">
        <f t="shared" si="11"/>
        <v>7.1073719044142919E-2</v>
      </c>
      <c r="AK23" s="162">
        <f t="shared" si="11"/>
        <v>7.1504807312565713E-2</v>
      </c>
      <c r="AL23" s="162">
        <f t="shared" si="11"/>
        <v>7.1322060518458158E-2</v>
      </c>
      <c r="AM23" s="162">
        <f t="shared" si="11"/>
        <v>6.8270864277288346E-2</v>
      </c>
      <c r="AN23" s="162">
        <f t="shared" si="11"/>
        <v>6.7854466432334642E-2</v>
      </c>
      <c r="AO23" s="162">
        <f t="shared" si="11"/>
        <v>6.766357616335518E-2</v>
      </c>
      <c r="AP23" s="162">
        <f t="shared" si="11"/>
        <v>6.7535738778242274E-2</v>
      </c>
      <c r="AQ23" s="162">
        <f t="shared" ref="AQ23:BA23" si="12">AQ7/AQ$15</f>
        <v>6.7685604941786007E-2</v>
      </c>
      <c r="AR23" s="162">
        <f t="shared" si="12"/>
        <v>6.5845413506301798E-2</v>
      </c>
      <c r="AS23" s="162">
        <f t="shared" si="12"/>
        <v>6.6764059549087637E-2</v>
      </c>
      <c r="AT23" s="162">
        <f t="shared" si="12"/>
        <v>6.3002687377295266E-2</v>
      </c>
      <c r="AU23" s="162">
        <f t="shared" si="12"/>
        <v>6.1734116956645428E-2</v>
      </c>
      <c r="AV23" s="162">
        <f t="shared" si="12"/>
        <v>5.8636345953574892E-2</v>
      </c>
      <c r="AW23" s="162">
        <f t="shared" si="12"/>
        <v>5.8089290811020121E-2</v>
      </c>
      <c r="AX23" s="162">
        <f t="shared" si="12"/>
        <v>5.8533369157039189E-2</v>
      </c>
      <c r="AY23" s="162">
        <f t="shared" si="12"/>
        <v>5.9567268673859149E-2</v>
      </c>
      <c r="AZ23" s="162">
        <f t="shared" si="12"/>
        <v>6.0460414245955767E-2</v>
      </c>
      <c r="BA23" s="162">
        <f t="shared" si="12"/>
        <v>6.0991903430778691E-2</v>
      </c>
      <c r="BB23" s="162">
        <f t="shared" si="8"/>
        <v>6.227650897467913E-2</v>
      </c>
      <c r="BC23" s="162">
        <f t="shared" si="8"/>
        <v>6.4424607144986074E-2</v>
      </c>
      <c r="BD23" s="162">
        <f t="shared" si="8"/>
        <v>6.5559395618825775E-2</v>
      </c>
      <c r="BE23" s="162">
        <f t="shared" si="8"/>
        <v>6.6764066658645607E-2</v>
      </c>
      <c r="BF23" s="1128"/>
      <c r="BG23" s="2"/>
      <c r="BH23" s="766"/>
      <c r="BI23" s="767"/>
      <c r="BJ23" s="2"/>
    </row>
    <row r="24" spans="19:80" ht="18.75">
      <c r="S24" s="768" t="s">
        <v>497</v>
      </c>
      <c r="T24" s="717"/>
      <c r="U24" s="715">
        <v>25</v>
      </c>
      <c r="W24" s="42" t="s">
        <v>498</v>
      </c>
      <c r="X24" s="932"/>
      <c r="Y24" s="715">
        <v>25</v>
      </c>
      <c r="Z24" s="761"/>
      <c r="AA24" s="162">
        <f t="shared" ref="AA24:AP24" si="13">AA8/AA$15</f>
        <v>3.4543709570401017E-2</v>
      </c>
      <c r="AB24" s="162">
        <f t="shared" si="13"/>
        <v>3.3692674607968917E-2</v>
      </c>
      <c r="AC24" s="162">
        <f t="shared" si="13"/>
        <v>3.3396846934106494E-2</v>
      </c>
      <c r="AD24" s="162">
        <f t="shared" si="13"/>
        <v>3.2877397627443843E-2</v>
      </c>
      <c r="AE24" s="162">
        <f t="shared" si="13"/>
        <v>3.1487702305688085E-2</v>
      </c>
      <c r="AF24" s="162">
        <f t="shared" si="13"/>
        <v>3.020614940546806E-2</v>
      </c>
      <c r="AG24" s="162">
        <f t="shared" si="13"/>
        <v>2.9074120815935082E-2</v>
      </c>
      <c r="AH24" s="162">
        <f t="shared" si="13"/>
        <v>2.8959530472981238E-2</v>
      </c>
      <c r="AI24" s="162">
        <f t="shared" si="13"/>
        <v>2.8820208180324432E-2</v>
      </c>
      <c r="AJ24" s="162">
        <f t="shared" si="13"/>
        <v>2.8105918506739925E-2</v>
      </c>
      <c r="AK24" s="162">
        <f t="shared" si="13"/>
        <v>2.7287757400085405E-2</v>
      </c>
      <c r="AL24" s="162">
        <f t="shared" si="13"/>
        <v>2.7011852096074925E-2</v>
      </c>
      <c r="AM24" s="162">
        <f t="shared" si="13"/>
        <v>2.6001551637862792E-2</v>
      </c>
      <c r="AN24" s="162">
        <f t="shared" si="13"/>
        <v>2.5270057763746436E-2</v>
      </c>
      <c r="AO24" s="162">
        <f t="shared" si="13"/>
        <v>2.5240476281762302E-2</v>
      </c>
      <c r="AP24" s="162">
        <f t="shared" si="13"/>
        <v>2.5136293126800709E-2</v>
      </c>
      <c r="AQ24" s="162">
        <f t="shared" ref="AQ24:BA24" si="14">AQ8/AQ$15</f>
        <v>2.515726091103718E-2</v>
      </c>
      <c r="AR24" s="162">
        <f t="shared" si="14"/>
        <v>2.4114768164050865E-2</v>
      </c>
      <c r="AS24" s="162">
        <f t="shared" si="14"/>
        <v>2.4880593576492024E-2</v>
      </c>
      <c r="AT24" s="162">
        <f t="shared" si="14"/>
        <v>2.591897273395186E-2</v>
      </c>
      <c r="AU24" s="162">
        <f t="shared" si="14"/>
        <v>2.4529065724442391E-2</v>
      </c>
      <c r="AV24" s="162">
        <f t="shared" si="14"/>
        <v>2.2725549751381288E-2</v>
      </c>
      <c r="AW24" s="162">
        <f t="shared" si="14"/>
        <v>2.1571332307504205E-2</v>
      </c>
      <c r="AX24" s="162">
        <f t="shared" si="14"/>
        <v>2.1356611825888518E-2</v>
      </c>
      <c r="AY24" s="162">
        <f t="shared" si="14"/>
        <v>2.1760615301975192E-2</v>
      </c>
      <c r="AZ24" s="162">
        <f t="shared" si="14"/>
        <v>2.2136091943861586E-2</v>
      </c>
      <c r="BA24" s="162">
        <f t="shared" si="14"/>
        <v>2.2386385015412572E-2</v>
      </c>
      <c r="BB24" s="162">
        <f t="shared" si="8"/>
        <v>2.2470118361819166E-2</v>
      </c>
      <c r="BC24" s="162">
        <f t="shared" si="8"/>
        <v>2.2966985007628633E-2</v>
      </c>
      <c r="BD24" s="162">
        <f t="shared" si="8"/>
        <v>2.3489397092327263E-2</v>
      </c>
      <c r="BE24" s="162">
        <f t="shared" si="8"/>
        <v>2.4688656023488093E-2</v>
      </c>
      <c r="BF24" s="1128"/>
      <c r="BG24" s="163"/>
      <c r="BH24" s="766"/>
      <c r="BI24" s="767"/>
      <c r="BJ24" s="163"/>
      <c r="BM24" s="748"/>
      <c r="BN24" s="748"/>
      <c r="BO24" s="769"/>
      <c r="BP24" s="748"/>
      <c r="BQ24" s="748"/>
      <c r="BR24" s="748"/>
      <c r="BS24" s="748"/>
      <c r="BT24" s="748"/>
      <c r="BU24" s="748"/>
      <c r="BV24" s="748"/>
      <c r="BW24" s="748"/>
      <c r="BX24" s="748"/>
      <c r="BY24" s="748"/>
      <c r="BZ24" s="748"/>
      <c r="CA24" s="748"/>
      <c r="CB24" s="2"/>
    </row>
    <row r="25" spans="19:80" ht="18.75">
      <c r="S25" s="768" t="s">
        <v>268</v>
      </c>
      <c r="T25" s="717"/>
      <c r="U25" s="715">
        <v>298</v>
      </c>
      <c r="W25" s="941" t="s">
        <v>867</v>
      </c>
      <c r="X25" s="932"/>
      <c r="Y25" s="715">
        <v>298</v>
      </c>
      <c r="Z25" s="761"/>
      <c r="AA25" s="162">
        <f t="shared" ref="AA25:AP25" si="15">AA9/AA$15</f>
        <v>2.5370312295153158E-2</v>
      </c>
      <c r="AB25" s="162">
        <f t="shared" si="15"/>
        <v>2.4837239209817358E-2</v>
      </c>
      <c r="AC25" s="162">
        <f t="shared" si="15"/>
        <v>2.4741271732304129E-2</v>
      </c>
      <c r="AD25" s="162">
        <f t="shared" si="15"/>
        <v>2.4734406935615016E-2</v>
      </c>
      <c r="AE25" s="162">
        <f t="shared" si="15"/>
        <v>2.4538112307214428E-2</v>
      </c>
      <c r="AF25" s="162">
        <f t="shared" si="15"/>
        <v>2.4355668052846877E-2</v>
      </c>
      <c r="AG25" s="162">
        <f t="shared" si="15"/>
        <v>2.4920277535682364E-2</v>
      </c>
      <c r="AH25" s="162">
        <f t="shared" si="15"/>
        <v>2.5643606260181088E-2</v>
      </c>
      <c r="AI25" s="162">
        <f t="shared" si="15"/>
        <v>2.540486140950423E-2</v>
      </c>
      <c r="AJ25" s="162">
        <f t="shared" si="15"/>
        <v>2.0461967847598669E-2</v>
      </c>
      <c r="AK25" s="162">
        <f t="shared" si="15"/>
        <v>2.2006757426116262E-2</v>
      </c>
      <c r="AL25" s="162">
        <f t="shared" si="15"/>
        <v>1.9747356361607255E-2</v>
      </c>
      <c r="AM25" s="162">
        <f t="shared" si="15"/>
        <v>1.8987282829662496E-2</v>
      </c>
      <c r="AN25" s="162">
        <f t="shared" si="15"/>
        <v>1.8796946379799593E-2</v>
      </c>
      <c r="AO25" s="162">
        <f t="shared" si="15"/>
        <v>1.8793249980381867E-2</v>
      </c>
      <c r="AP25" s="162">
        <f t="shared" si="15"/>
        <v>1.8443232562352498E-2</v>
      </c>
      <c r="AQ25" s="162">
        <f t="shared" ref="AQ25:BA25" si="16">AQ9/AQ$15</f>
        <v>1.8639089959682616E-2</v>
      </c>
      <c r="AR25" s="162">
        <f t="shared" si="16"/>
        <v>1.7767896975640365E-2</v>
      </c>
      <c r="AS25" s="162">
        <f t="shared" si="16"/>
        <v>1.8074512570383533E-2</v>
      </c>
      <c r="AT25" s="162">
        <f t="shared" si="16"/>
        <v>1.8655414297147451E-2</v>
      </c>
      <c r="AU25" s="162">
        <f t="shared" si="16"/>
        <v>1.7518029059620837E-2</v>
      </c>
      <c r="AV25" s="162">
        <f t="shared" si="16"/>
        <v>1.6574199602695613E-2</v>
      </c>
      <c r="AW25" s="162">
        <f t="shared" si="16"/>
        <v>1.5808687965395047E-2</v>
      </c>
      <c r="AX25" s="162">
        <f t="shared" si="16"/>
        <v>1.5647426560730687E-2</v>
      </c>
      <c r="AY25" s="162">
        <f t="shared" si="16"/>
        <v>1.588948079354275E-2</v>
      </c>
      <c r="AZ25" s="162">
        <f t="shared" si="16"/>
        <v>1.6127956609444282E-2</v>
      </c>
      <c r="BA25" s="162">
        <f t="shared" si="16"/>
        <v>1.5943099211115152E-2</v>
      </c>
      <c r="BB25" s="162">
        <f t="shared" si="8"/>
        <v>1.6307833858463586E-2</v>
      </c>
      <c r="BC25" s="162">
        <f t="shared" si="8"/>
        <v>1.6516678124862839E-2</v>
      </c>
      <c r="BD25" s="162">
        <f t="shared" si="8"/>
        <v>1.6706594182294594E-2</v>
      </c>
      <c r="BE25" s="162">
        <f t="shared" si="8"/>
        <v>1.7378652593137811E-2</v>
      </c>
      <c r="BF25" s="1128"/>
      <c r="BG25" s="163"/>
      <c r="BH25" s="766"/>
      <c r="BI25" s="767"/>
      <c r="BJ25" s="163"/>
      <c r="BM25" s="770"/>
      <c r="BN25" s="771"/>
      <c r="BO25" s="746"/>
      <c r="BP25" s="772"/>
      <c r="BQ25" s="772"/>
      <c r="BR25" s="772"/>
      <c r="BS25" s="772"/>
      <c r="BT25" s="772"/>
      <c r="BU25" s="772"/>
      <c r="BV25" s="772"/>
      <c r="BW25" s="772"/>
      <c r="BX25" s="772"/>
      <c r="BY25" s="772"/>
      <c r="BZ25" s="772"/>
      <c r="CA25" s="772"/>
      <c r="CB25" s="4"/>
    </row>
    <row r="26" spans="19:80" ht="15.75">
      <c r="S26" s="773" t="s">
        <v>53</v>
      </c>
      <c r="T26" s="729"/>
      <c r="U26" s="715"/>
      <c r="W26" s="773" t="s">
        <v>275</v>
      </c>
      <c r="X26" s="932"/>
      <c r="Y26" s="715"/>
      <c r="Z26" s="761"/>
      <c r="AA26" s="162">
        <f>AA10/AA$15</f>
        <v>2.7719082783002558E-2</v>
      </c>
      <c r="AB26" s="162">
        <f t="shared" ref="AB26:BA26" si="17">AB10/AB$15</f>
        <v>3.0312627933624901E-2</v>
      </c>
      <c r="AC26" s="162">
        <f t="shared" si="17"/>
        <v>3.1547393186065351E-2</v>
      </c>
      <c r="AD26" s="162">
        <f t="shared" si="17"/>
        <v>3.4557295712089597E-2</v>
      </c>
      <c r="AE26" s="162">
        <f t="shared" si="17"/>
        <v>3.6516257140951934E-2</v>
      </c>
      <c r="AF26" s="162">
        <f t="shared" si="17"/>
        <v>4.3159980571101632E-2</v>
      </c>
      <c r="AG26" s="162">
        <f t="shared" si="17"/>
        <v>4.3182057020454856E-2</v>
      </c>
      <c r="AH26" s="162">
        <f t="shared" si="17"/>
        <v>4.2728899801371303E-2</v>
      </c>
      <c r="AI26" s="162">
        <f t="shared" si="17"/>
        <v>4.0256228440077223E-2</v>
      </c>
      <c r="AJ26" s="162">
        <f t="shared" si="17"/>
        <v>3.4585946721845701E-2</v>
      </c>
      <c r="AK26" s="162">
        <f t="shared" si="17"/>
        <v>3.0500390118422694E-2</v>
      </c>
      <c r="AL26" s="162">
        <f t="shared" si="17"/>
        <v>2.6400449316386649E-2</v>
      </c>
      <c r="AM26" s="162">
        <f t="shared" si="17"/>
        <v>2.2924859900590882E-2</v>
      </c>
      <c r="AN26" s="162">
        <f t="shared" si="17"/>
        <v>2.235589595912436E-2</v>
      </c>
      <c r="AO26" s="162">
        <f t="shared" si="17"/>
        <v>1.993416427836402E-2</v>
      </c>
      <c r="AP26" s="162">
        <f t="shared" si="17"/>
        <v>2.020267654992328E-2</v>
      </c>
      <c r="AQ26" s="162">
        <f t="shared" si="17"/>
        <v>2.2230451444041028E-2</v>
      </c>
      <c r="AR26" s="162">
        <f t="shared" si="17"/>
        <v>2.2167474807074612E-2</v>
      </c>
      <c r="AS26" s="162">
        <f t="shared" si="17"/>
        <v>2.3200854547185536E-2</v>
      </c>
      <c r="AT26" s="162">
        <f t="shared" si="17"/>
        <v>2.3011380503374278E-2</v>
      </c>
      <c r="AU26" s="162">
        <f t="shared" si="17"/>
        <v>2.4177103697574538E-2</v>
      </c>
      <c r="AV26" s="162">
        <f t="shared" si="17"/>
        <v>2.5031552723370404E-2</v>
      </c>
      <c r="AW26" s="162">
        <f t="shared" si="17"/>
        <v>2.6151863143791924E-2</v>
      </c>
      <c r="AX26" s="162">
        <f t="shared" si="17"/>
        <v>2.7747512202442523E-2</v>
      </c>
      <c r="AY26" s="162">
        <f t="shared" si="17"/>
        <v>3.1117555967761872E-2</v>
      </c>
      <c r="AZ26" s="162">
        <f t="shared" si="17"/>
        <v>3.4226673995706398E-2</v>
      </c>
      <c r="BA26" s="162">
        <f t="shared" si="17"/>
        <v>3.7405545732768768E-2</v>
      </c>
      <c r="BB26" s="162">
        <f t="shared" si="8"/>
        <v>3.94790387171539E-2</v>
      </c>
      <c r="BC26" s="162">
        <f t="shared" si="8"/>
        <v>4.2374239417614486E-2</v>
      </c>
      <c r="BD26" s="162">
        <f t="shared" si="8"/>
        <v>4.5715812586330902E-2</v>
      </c>
      <c r="BE26" s="162">
        <f t="shared" si="8"/>
        <v>5.0011117077057417E-2</v>
      </c>
      <c r="BF26" s="1128"/>
      <c r="BG26" s="163"/>
      <c r="BH26" s="766"/>
      <c r="BI26" s="767"/>
      <c r="BJ26" s="163"/>
      <c r="BM26" s="770"/>
      <c r="BN26" s="771"/>
      <c r="BO26" s="746"/>
      <c r="BP26" s="772"/>
      <c r="BQ26" s="772"/>
      <c r="BR26" s="772"/>
      <c r="BS26" s="772"/>
      <c r="BT26" s="772"/>
      <c r="BU26" s="772"/>
      <c r="BV26" s="772"/>
      <c r="BW26" s="772"/>
      <c r="BX26" s="772"/>
      <c r="BY26" s="772"/>
      <c r="BZ26" s="772"/>
      <c r="CA26" s="772"/>
      <c r="CB26" s="4"/>
    </row>
    <row r="27" spans="19:80" ht="28.5">
      <c r="S27" s="774"/>
      <c r="T27" s="1334" t="s">
        <v>499</v>
      </c>
      <c r="U27" s="733" t="s">
        <v>503</v>
      </c>
      <c r="W27" s="942"/>
      <c r="X27" s="937" t="s">
        <v>276</v>
      </c>
      <c r="Y27" s="733" t="s">
        <v>280</v>
      </c>
      <c r="Z27" s="761"/>
      <c r="AA27" s="162">
        <f t="shared" ref="AA27:BA27" si="18">AA11/AA$15</f>
        <v>1.2491525905395035E-2</v>
      </c>
      <c r="AB27" s="162">
        <f t="shared" si="18"/>
        <v>1.3452099840758408E-2</v>
      </c>
      <c r="AC27" s="162">
        <f t="shared" si="18"/>
        <v>1.3653332577302184E-2</v>
      </c>
      <c r="AD27" s="162">
        <f t="shared" si="18"/>
        <v>1.3978762195616615E-2</v>
      </c>
      <c r="AE27" s="162">
        <f t="shared" si="18"/>
        <v>1.5501297963011567E-2</v>
      </c>
      <c r="AF27" s="162">
        <f t="shared" si="18"/>
        <v>1.8277044693463272E-2</v>
      </c>
      <c r="AG27" s="162">
        <f t="shared" si="18"/>
        <v>1.7663583382599237E-2</v>
      </c>
      <c r="AH27" s="162">
        <f t="shared" si="18"/>
        <v>1.7649619656871562E-2</v>
      </c>
      <c r="AI27" s="162">
        <f t="shared" si="18"/>
        <v>1.7774836695008633E-2</v>
      </c>
      <c r="AJ27" s="162">
        <f t="shared" si="18"/>
        <v>1.792922175582503E-2</v>
      </c>
      <c r="AK27" s="162">
        <f t="shared" si="18"/>
        <v>1.6571251689639403E-2</v>
      </c>
      <c r="AL27" s="162">
        <f t="shared" si="18"/>
        <v>1.4385441536591596E-2</v>
      </c>
      <c r="AM27" s="162">
        <f t="shared" si="18"/>
        <v>1.1794314538658243E-2</v>
      </c>
      <c r="AN27" s="162">
        <f t="shared" si="18"/>
        <v>1.1733404204595127E-2</v>
      </c>
      <c r="AO27" s="162">
        <f t="shared" si="18"/>
        <v>9.0377764730475395E-3</v>
      </c>
      <c r="AP27" s="162">
        <f t="shared" si="18"/>
        <v>9.2500647776380639E-3</v>
      </c>
      <c r="AQ27" s="162">
        <f t="shared" si="18"/>
        <v>1.0753163986743816E-2</v>
      </c>
      <c r="AR27" s="162">
        <f t="shared" si="18"/>
        <v>1.197567437855474E-2</v>
      </c>
      <c r="AS27" s="162">
        <f t="shared" si="18"/>
        <v>1.4590460570281483E-2</v>
      </c>
      <c r="AT27" s="162">
        <f t="shared" si="18"/>
        <v>1.6748472486699813E-2</v>
      </c>
      <c r="AU27" s="162">
        <f t="shared" si="18"/>
        <v>1.7890200067029079E-2</v>
      </c>
      <c r="AV27" s="162">
        <f t="shared" si="18"/>
        <v>1.9282165686606741E-2</v>
      </c>
      <c r="AW27" s="162">
        <f t="shared" si="18"/>
        <v>2.1024621354603847E-2</v>
      </c>
      <c r="AX27" s="162">
        <f t="shared" si="18"/>
        <v>2.2794935533741789E-2</v>
      </c>
      <c r="AY27" s="162">
        <f t="shared" si="18"/>
        <v>2.6320852312699726E-2</v>
      </c>
      <c r="AZ27" s="162">
        <f t="shared" si="18"/>
        <v>2.9721428179074132E-2</v>
      </c>
      <c r="BA27" s="162">
        <f t="shared" si="18"/>
        <v>3.267867534544297E-2</v>
      </c>
      <c r="BB27" s="162">
        <f t="shared" si="8"/>
        <v>3.4805602683011964E-2</v>
      </c>
      <c r="BC27" s="162">
        <f t="shared" si="8"/>
        <v>3.7705557214059132E-2</v>
      </c>
      <c r="BD27" s="162">
        <f t="shared" si="8"/>
        <v>4.1025990278641747E-2</v>
      </c>
      <c r="BE27" s="162">
        <f t="shared" si="8"/>
        <v>4.4975250392239687E-2</v>
      </c>
      <c r="BF27" s="1128"/>
      <c r="BG27" s="163"/>
      <c r="BH27" s="766"/>
      <c r="BI27" s="767"/>
      <c r="BJ27" s="163"/>
      <c r="BM27" s="770"/>
      <c r="BN27" s="771"/>
      <c r="BO27" s="772"/>
      <c r="BP27" s="772"/>
      <c r="BQ27" s="772"/>
      <c r="BR27" s="772"/>
      <c r="BS27" s="772"/>
      <c r="BT27" s="772"/>
      <c r="BU27" s="772"/>
      <c r="BV27" s="772"/>
      <c r="BW27" s="772"/>
      <c r="BX27" s="772"/>
      <c r="BY27" s="772"/>
      <c r="BZ27" s="772"/>
      <c r="CA27" s="772"/>
      <c r="CB27" s="4"/>
    </row>
    <row r="28" spans="19:80" ht="28.5">
      <c r="S28" s="774"/>
      <c r="T28" s="732" t="s">
        <v>500</v>
      </c>
      <c r="U28" s="733" t="s">
        <v>501</v>
      </c>
      <c r="W28" s="942"/>
      <c r="X28" s="937" t="s">
        <v>277</v>
      </c>
      <c r="Y28" s="733" t="s">
        <v>882</v>
      </c>
      <c r="Z28" s="761"/>
      <c r="AA28" s="162">
        <f t="shared" ref="AA28:BA28" si="19">AA12/AA$15</f>
        <v>5.127054879969237E-3</v>
      </c>
      <c r="AB28" s="162">
        <f t="shared" si="19"/>
        <v>5.820525549916104E-3</v>
      </c>
      <c r="AC28" s="162">
        <f t="shared" si="19"/>
        <v>5.8535557343973588E-3</v>
      </c>
      <c r="AD28" s="162">
        <f t="shared" si="19"/>
        <v>8.4376734054208528E-3</v>
      </c>
      <c r="AE28" s="162">
        <f t="shared" si="19"/>
        <v>9.8990427163536329E-3</v>
      </c>
      <c r="AF28" s="162">
        <f t="shared" si="19"/>
        <v>1.281419281817002E-2</v>
      </c>
      <c r="AG28" s="162">
        <f t="shared" si="19"/>
        <v>1.3156618267131706E-2</v>
      </c>
      <c r="AH28" s="162">
        <f t="shared" si="19"/>
        <v>1.4475248254832058E-2</v>
      </c>
      <c r="AI28" s="162">
        <f t="shared" si="19"/>
        <v>1.2439972119735757E-2</v>
      </c>
      <c r="AJ28" s="162">
        <f t="shared" si="19"/>
        <v>9.6727106863345683E-3</v>
      </c>
      <c r="AK28" s="162">
        <f t="shared" si="19"/>
        <v>8.6227633155614627E-3</v>
      </c>
      <c r="AL28" s="162">
        <f t="shared" si="19"/>
        <v>7.3130953023942584E-3</v>
      </c>
      <c r="AM28" s="162">
        <f t="shared" si="19"/>
        <v>6.6937663210725664E-3</v>
      </c>
      <c r="AN28" s="162">
        <f t="shared" si="19"/>
        <v>6.4125217191002039E-3</v>
      </c>
      <c r="AO28" s="162">
        <f t="shared" si="19"/>
        <v>6.7164190173613922E-3</v>
      </c>
      <c r="AP28" s="162">
        <f t="shared" si="19"/>
        <v>6.2499413117679849E-3</v>
      </c>
      <c r="AQ28" s="162">
        <f t="shared" si="19"/>
        <v>6.6239527549249201E-3</v>
      </c>
      <c r="AR28" s="162">
        <f t="shared" si="19"/>
        <v>5.6819477320518797E-3</v>
      </c>
      <c r="AS28" s="162">
        <f t="shared" si="19"/>
        <v>4.352614018091506E-3</v>
      </c>
      <c r="AT28" s="162">
        <f t="shared" si="19"/>
        <v>3.2448025350070259E-3</v>
      </c>
      <c r="AU28" s="162">
        <f t="shared" si="19"/>
        <v>3.2667598032945235E-3</v>
      </c>
      <c r="AV28" s="162">
        <f t="shared" si="19"/>
        <v>2.7797514500555575E-3</v>
      </c>
      <c r="AW28" s="162">
        <f t="shared" si="19"/>
        <v>2.4654969249136446E-3</v>
      </c>
      <c r="AX28" s="162">
        <f t="shared" si="19"/>
        <v>2.3321486927538292E-3</v>
      </c>
      <c r="AY28" s="162">
        <f t="shared" si="19"/>
        <v>2.4722157199639568E-3</v>
      </c>
      <c r="AZ28" s="162">
        <f t="shared" si="19"/>
        <v>2.5030603496681743E-3</v>
      </c>
      <c r="BA28" s="162">
        <f t="shared" si="19"/>
        <v>2.5866840264188247E-3</v>
      </c>
      <c r="BB28" s="162">
        <f t="shared" si="8"/>
        <v>2.7219277513433507E-3</v>
      </c>
      <c r="BC28" s="162">
        <f t="shared" si="8"/>
        <v>2.7952096597041363E-3</v>
      </c>
      <c r="BD28" s="162">
        <f t="shared" si="8"/>
        <v>2.8234129806545575E-3</v>
      </c>
      <c r="BE28" s="162">
        <f t="shared" si="8"/>
        <v>3.0211119716355367E-3</v>
      </c>
      <c r="BF28" s="1128"/>
      <c r="BG28" s="163"/>
      <c r="BH28" s="766"/>
      <c r="BI28" s="767"/>
      <c r="BJ28" s="163"/>
      <c r="BM28" s="770"/>
      <c r="BN28" s="771"/>
      <c r="BO28" s="772"/>
      <c r="BP28" s="772"/>
      <c r="BQ28" s="772"/>
      <c r="BR28" s="772"/>
      <c r="BS28" s="772"/>
      <c r="BT28" s="772"/>
      <c r="BU28" s="772"/>
      <c r="BV28" s="772"/>
      <c r="BW28" s="772"/>
      <c r="BX28" s="772"/>
      <c r="BY28" s="772"/>
      <c r="BZ28" s="772"/>
      <c r="CA28" s="772"/>
      <c r="CB28" s="4"/>
    </row>
    <row r="29" spans="19:80" ht="18.75" customHeight="1">
      <c r="S29" s="774"/>
      <c r="T29" s="734" t="s">
        <v>269</v>
      </c>
      <c r="U29" s="718">
        <v>22800</v>
      </c>
      <c r="W29" s="942"/>
      <c r="X29" s="937" t="s">
        <v>870</v>
      </c>
      <c r="Y29" s="718">
        <v>22800</v>
      </c>
      <c r="Z29" s="761"/>
      <c r="AA29" s="162">
        <f t="shared" ref="AA29:BA29" si="20">AA13/AA$15</f>
        <v>1.0074934654427973E-2</v>
      </c>
      <c r="AB29" s="162">
        <f t="shared" si="20"/>
        <v>1.1014718347193163E-2</v>
      </c>
      <c r="AC29" s="162">
        <f t="shared" si="20"/>
        <v>1.2015445631613612E-2</v>
      </c>
      <c r="AD29" s="162">
        <f t="shared" si="20"/>
        <v>1.210733409436412E-2</v>
      </c>
      <c r="AE29" s="162">
        <f t="shared" si="20"/>
        <v>1.1059888126469904E-2</v>
      </c>
      <c r="AF29" s="162">
        <f t="shared" si="20"/>
        <v>1.1922968023120662E-2</v>
      </c>
      <c r="AG29" s="162">
        <f t="shared" si="20"/>
        <v>1.2223582817261608E-2</v>
      </c>
      <c r="AH29" s="162">
        <f t="shared" si="20"/>
        <v>1.0480481402793743E-2</v>
      </c>
      <c r="AI29" s="162">
        <f t="shared" si="20"/>
        <v>9.9005677077117649E-3</v>
      </c>
      <c r="AJ29" s="162">
        <f t="shared" si="20"/>
        <v>6.7520430544785867E-3</v>
      </c>
      <c r="AK29" s="162">
        <f t="shared" si="20"/>
        <v>5.0991331512186041E-3</v>
      </c>
      <c r="AL29" s="162">
        <f t="shared" si="20"/>
        <v>4.4839873686066739E-3</v>
      </c>
      <c r="AM29" s="162">
        <f t="shared" si="20"/>
        <v>4.1668925068894915E-3</v>
      </c>
      <c r="AN29" s="162">
        <f t="shared" si="20"/>
        <v>3.9091060101107324E-3</v>
      </c>
      <c r="AO29" s="162">
        <f t="shared" si="20"/>
        <v>3.8263192142388453E-3</v>
      </c>
      <c r="AP29" s="162">
        <f t="shared" si="20"/>
        <v>3.6377286092289162E-3</v>
      </c>
      <c r="AQ29" s="162">
        <f t="shared" si="20"/>
        <v>3.8234510395557851E-3</v>
      </c>
      <c r="AR29" s="162">
        <f t="shared" si="20"/>
        <v>3.3730131175200651E-3</v>
      </c>
      <c r="AS29" s="162">
        <f t="shared" si="20"/>
        <v>3.1381051471591386E-3</v>
      </c>
      <c r="AT29" s="162">
        <f t="shared" si="20"/>
        <v>1.9351470115405831E-3</v>
      </c>
      <c r="AU29" s="162">
        <f t="shared" si="20"/>
        <v>1.8392434555749302E-3</v>
      </c>
      <c r="AV29" s="162">
        <f t="shared" si="20"/>
        <v>1.6405014784441798E-3</v>
      </c>
      <c r="AW29" s="162">
        <f t="shared" si="20"/>
        <v>1.5797255678318672E-3</v>
      </c>
      <c r="AX29" s="162">
        <f t="shared" si="20"/>
        <v>1.4727319366470886E-3</v>
      </c>
      <c r="AY29" s="162">
        <f t="shared" si="20"/>
        <v>1.4989605947782749E-3</v>
      </c>
      <c r="AZ29" s="162">
        <f t="shared" si="20"/>
        <v>1.5701177424565142E-3</v>
      </c>
      <c r="BA29" s="162">
        <f t="shared" si="20"/>
        <v>1.6539868093669342E-3</v>
      </c>
      <c r="BB29" s="162">
        <f t="shared" si="8"/>
        <v>1.6032717972617946E-3</v>
      </c>
      <c r="BC29" s="162">
        <f t="shared" si="8"/>
        <v>1.6470497112352407E-3</v>
      </c>
      <c r="BD29" s="162">
        <f t="shared" si="8"/>
        <v>1.6507122086132366E-3</v>
      </c>
      <c r="BE29" s="162">
        <f t="shared" si="8"/>
        <v>1.7636207209833327E-3</v>
      </c>
      <c r="BF29" s="1128"/>
      <c r="BG29" s="163"/>
      <c r="BH29" s="766"/>
      <c r="BI29" s="775"/>
      <c r="BJ29" s="163"/>
      <c r="BM29" s="470"/>
      <c r="BN29" s="776"/>
      <c r="BO29" s="746"/>
      <c r="BP29" s="777"/>
      <c r="BQ29" s="777"/>
      <c r="BR29" s="777"/>
      <c r="BS29" s="777"/>
      <c r="BT29" s="777"/>
      <c r="BU29" s="772"/>
      <c r="BV29" s="772"/>
      <c r="BW29" s="772"/>
      <c r="BX29" s="772"/>
      <c r="BY29" s="772"/>
      <c r="BZ29" s="772"/>
      <c r="CA29" s="772"/>
      <c r="CB29" s="4"/>
    </row>
    <row r="30" spans="19:80" ht="18.75" customHeight="1" thickBot="1">
      <c r="S30" s="778"/>
      <c r="T30" s="736" t="s">
        <v>270</v>
      </c>
      <c r="U30" s="718">
        <v>17200</v>
      </c>
      <c r="W30" s="943"/>
      <c r="X30" s="939" t="s">
        <v>868</v>
      </c>
      <c r="Y30" s="718">
        <v>17200</v>
      </c>
      <c r="Z30" s="779"/>
      <c r="AA30" s="1511">
        <f>AA14/AA$15</f>
        <v>2.5567343210316606E-5</v>
      </c>
      <c r="AB30" s="1511">
        <f t="shared" ref="AB30:BA30" si="21">AB14/AB$15</f>
        <v>2.5284195757225395E-5</v>
      </c>
      <c r="AC30" s="1511">
        <f t="shared" si="21"/>
        <v>2.5059242752196713E-5</v>
      </c>
      <c r="AD30" s="1511">
        <f t="shared" si="21"/>
        <v>3.3526016688002621E-5</v>
      </c>
      <c r="AE30" s="1511">
        <f t="shared" si="21"/>
        <v>5.6028335116827225E-5</v>
      </c>
      <c r="AF30" s="1503">
        <f t="shared" si="21"/>
        <v>1.4577503634767341E-4</v>
      </c>
      <c r="AG30" s="1503">
        <f t="shared" si="21"/>
        <v>1.3827255346230338E-4</v>
      </c>
      <c r="AH30" s="1503">
        <f t="shared" si="21"/>
        <v>1.235504868739393E-4</v>
      </c>
      <c r="AI30" s="1503">
        <f t="shared" si="21"/>
        <v>1.4085191762107336E-4</v>
      </c>
      <c r="AJ30" s="1503">
        <f t="shared" si="21"/>
        <v>2.3197122520751676E-4</v>
      </c>
      <c r="AK30" s="1503">
        <f t="shared" si="21"/>
        <v>2.0724196200322707E-4</v>
      </c>
      <c r="AL30" s="1503">
        <f t="shared" si="21"/>
        <v>2.1792510879411784E-4</v>
      </c>
      <c r="AM30" s="1503">
        <f t="shared" si="21"/>
        <v>2.6988653397058134E-4</v>
      </c>
      <c r="AN30" s="1503">
        <f t="shared" si="21"/>
        <v>3.0086402531829734E-4</v>
      </c>
      <c r="AO30" s="1503">
        <f t="shared" si="21"/>
        <v>3.5364957371624746E-4</v>
      </c>
      <c r="AP30" s="780">
        <f t="shared" si="21"/>
        <v>1.0649418512883161E-3</v>
      </c>
      <c r="AQ30" s="780">
        <f t="shared" si="21"/>
        <v>1.0298836628165079E-3</v>
      </c>
      <c r="AR30" s="780">
        <f t="shared" si="21"/>
        <v>1.1368395789479258E-3</v>
      </c>
      <c r="AS30" s="780">
        <f t="shared" si="21"/>
        <v>1.119674811653409E-3</v>
      </c>
      <c r="AT30" s="780">
        <f t="shared" si="21"/>
        <v>1.0829584701268552E-3</v>
      </c>
      <c r="AU30" s="780">
        <f t="shared" si="21"/>
        <v>1.1809003716760054E-3</v>
      </c>
      <c r="AV30" s="780">
        <f t="shared" si="21"/>
        <v>1.3291341082639269E-3</v>
      </c>
      <c r="AW30" s="780">
        <f t="shared" si="21"/>
        <v>1.0820192964425611E-3</v>
      </c>
      <c r="AX30" s="780">
        <f t="shared" si="21"/>
        <v>1.1476960392998166E-3</v>
      </c>
      <c r="AY30" s="1503">
        <f t="shared" si="21"/>
        <v>8.2552734031991857E-4</v>
      </c>
      <c r="AZ30" s="1503">
        <f>AZ14/AZ$15</f>
        <v>4.3206772450758469E-4</v>
      </c>
      <c r="BA30" s="1503">
        <f t="shared" si="21"/>
        <v>4.8619955154004366E-4</v>
      </c>
      <c r="BB30" s="1503">
        <f t="shared" si="8"/>
        <v>3.4823648553678908E-4</v>
      </c>
      <c r="BC30" s="1503">
        <f t="shared" si="8"/>
        <v>2.2642283261596982E-4</v>
      </c>
      <c r="BD30" s="1503">
        <f t="shared" si="8"/>
        <v>2.1569711842135195E-4</v>
      </c>
      <c r="BE30" s="1503">
        <f t="shared" si="8"/>
        <v>2.5113399219887092E-4</v>
      </c>
      <c r="BF30" s="1134"/>
      <c r="BG30" s="163"/>
      <c r="BJ30" s="163"/>
      <c r="BM30" s="470"/>
      <c r="BN30" s="776"/>
      <c r="BO30" s="746"/>
      <c r="BP30" s="777"/>
      <c r="BQ30" s="777"/>
      <c r="BR30" s="777"/>
      <c r="BS30" s="777"/>
      <c r="BT30" s="777"/>
      <c r="BU30" s="772"/>
      <c r="BV30" s="772"/>
      <c r="BW30" s="772"/>
      <c r="BX30" s="772"/>
      <c r="BY30" s="772"/>
      <c r="BZ30" s="772"/>
      <c r="CA30" s="772"/>
      <c r="CB30" s="4"/>
    </row>
    <row r="31" spans="19:80" ht="23.25" customHeight="1" thickTop="1">
      <c r="S31" s="1210" t="s">
        <v>54</v>
      </c>
      <c r="T31" s="781"/>
      <c r="U31" s="782"/>
      <c r="W31" s="1374" t="s">
        <v>278</v>
      </c>
      <c r="X31" s="944"/>
      <c r="Y31" s="782"/>
      <c r="Z31" s="783"/>
      <c r="AA31" s="1252">
        <f>AA15/AA$15</f>
        <v>1</v>
      </c>
      <c r="AB31" s="1252">
        <f t="shared" ref="AB31:BA31" si="22">AB15/AB$15</f>
        <v>1</v>
      </c>
      <c r="AC31" s="1252">
        <f t="shared" si="22"/>
        <v>1</v>
      </c>
      <c r="AD31" s="1252">
        <f t="shared" si="22"/>
        <v>1</v>
      </c>
      <c r="AE31" s="1252">
        <f t="shared" si="22"/>
        <v>1</v>
      </c>
      <c r="AF31" s="1252">
        <f t="shared" si="22"/>
        <v>1</v>
      </c>
      <c r="AG31" s="1252">
        <f t="shared" si="22"/>
        <v>1</v>
      </c>
      <c r="AH31" s="1252">
        <f t="shared" si="22"/>
        <v>1</v>
      </c>
      <c r="AI31" s="1252">
        <f t="shared" si="22"/>
        <v>1</v>
      </c>
      <c r="AJ31" s="1252">
        <f t="shared" si="22"/>
        <v>1</v>
      </c>
      <c r="AK31" s="1252">
        <f t="shared" si="22"/>
        <v>1</v>
      </c>
      <c r="AL31" s="1252">
        <f t="shared" si="22"/>
        <v>1</v>
      </c>
      <c r="AM31" s="1252">
        <f t="shared" si="22"/>
        <v>1</v>
      </c>
      <c r="AN31" s="1252">
        <f t="shared" si="22"/>
        <v>1</v>
      </c>
      <c r="AO31" s="1252">
        <f t="shared" si="22"/>
        <v>1</v>
      </c>
      <c r="AP31" s="1252">
        <f t="shared" si="22"/>
        <v>1</v>
      </c>
      <c r="AQ31" s="1252">
        <f t="shared" si="22"/>
        <v>1</v>
      </c>
      <c r="AR31" s="1252">
        <f t="shared" si="22"/>
        <v>1</v>
      </c>
      <c r="AS31" s="1252">
        <f t="shared" si="22"/>
        <v>1</v>
      </c>
      <c r="AT31" s="1252">
        <f t="shared" si="22"/>
        <v>1</v>
      </c>
      <c r="AU31" s="1252">
        <f t="shared" si="22"/>
        <v>1</v>
      </c>
      <c r="AV31" s="1252">
        <f t="shared" si="22"/>
        <v>1</v>
      </c>
      <c r="AW31" s="1252">
        <f t="shared" si="22"/>
        <v>1</v>
      </c>
      <c r="AX31" s="1252">
        <f t="shared" si="22"/>
        <v>1</v>
      </c>
      <c r="AY31" s="1252">
        <f t="shared" si="22"/>
        <v>1</v>
      </c>
      <c r="AZ31" s="1252">
        <f>AZ15/AZ$15</f>
        <v>1</v>
      </c>
      <c r="BA31" s="1252">
        <f t="shared" si="22"/>
        <v>1</v>
      </c>
      <c r="BB31" s="1252">
        <f t="shared" si="8"/>
        <v>1</v>
      </c>
      <c r="BC31" s="1252">
        <f t="shared" si="8"/>
        <v>1</v>
      </c>
      <c r="BD31" s="1252">
        <f t="shared" si="8"/>
        <v>1</v>
      </c>
      <c r="BE31" s="1252">
        <f t="shared" si="8"/>
        <v>1</v>
      </c>
      <c r="BF31" s="1128"/>
      <c r="BG31" s="785"/>
      <c r="BH31" s="786"/>
      <c r="BI31" s="787"/>
      <c r="BJ31" s="163"/>
      <c r="BM31" s="470"/>
      <c r="BN31" s="776"/>
      <c r="BO31" s="746"/>
      <c r="BP31" s="777"/>
      <c r="BQ31" s="777"/>
      <c r="BR31" s="777"/>
      <c r="BS31" s="777"/>
      <c r="BT31" s="777"/>
      <c r="BU31" s="772"/>
      <c r="BV31" s="772"/>
      <c r="BW31" s="772"/>
      <c r="BX31" s="772"/>
      <c r="BY31" s="772"/>
      <c r="BZ31" s="772"/>
      <c r="CA31" s="772"/>
      <c r="CB31" s="4"/>
    </row>
    <row r="32" spans="19:80" ht="15.75">
      <c r="S32" s="748"/>
      <c r="T32" s="714"/>
      <c r="U32" s="749"/>
      <c r="W32" s="748"/>
      <c r="Y32" s="749"/>
      <c r="Z32" s="746"/>
      <c r="AA32" s="750"/>
      <c r="AB32" s="750"/>
      <c r="AC32" s="750"/>
      <c r="AD32" s="750"/>
      <c r="AE32" s="750"/>
      <c r="AF32" s="750"/>
      <c r="AG32" s="750"/>
      <c r="AH32" s="750"/>
      <c r="AI32" s="750"/>
      <c r="AJ32" s="750"/>
      <c r="AK32" s="750"/>
      <c r="AL32" s="750"/>
      <c r="AM32" s="750"/>
      <c r="AN32" s="750"/>
      <c r="AO32" s="750"/>
      <c r="AP32" s="750"/>
      <c r="AQ32" s="4"/>
      <c r="AR32" s="4"/>
      <c r="AS32" s="4"/>
      <c r="AT32" s="4"/>
      <c r="AU32" s="4"/>
      <c r="AV32" s="4"/>
      <c r="AW32" s="4"/>
      <c r="AX32" s="4"/>
      <c r="AY32" s="4"/>
      <c r="AZ32" s="4"/>
      <c r="BA32" s="4"/>
      <c r="BB32" s="4"/>
      <c r="BC32" s="4"/>
      <c r="BD32" s="4"/>
      <c r="BE32" s="4"/>
      <c r="BF32" s="1115"/>
      <c r="BG32" s="4"/>
      <c r="BH32" s="4"/>
      <c r="BI32" s="788"/>
      <c r="BJ32" s="4"/>
    </row>
    <row r="33" spans="19:80" ht="21.75" customHeight="1">
      <c r="S33" s="154" t="s">
        <v>76</v>
      </c>
      <c r="T33" s="714"/>
      <c r="W33" s="55" t="s">
        <v>461</v>
      </c>
      <c r="Y33" s="751"/>
      <c r="BM33" s="4"/>
      <c r="BN33" s="4"/>
      <c r="BO33" s="4"/>
      <c r="BP33" s="4"/>
      <c r="BQ33" s="4"/>
      <c r="BR33" s="4"/>
      <c r="BS33" s="4"/>
      <c r="BT33" s="4"/>
      <c r="BU33" s="4"/>
      <c r="BV33" s="4"/>
      <c r="BW33" s="4"/>
      <c r="BX33" s="4"/>
      <c r="BY33" s="4"/>
      <c r="BZ33" s="4"/>
      <c r="CA33" s="4"/>
      <c r="CB33" s="4"/>
    </row>
    <row r="34" spans="19:80">
      <c r="S34" s="752" t="s">
        <v>51</v>
      </c>
      <c r="T34" s="753"/>
      <c r="U34" s="754" t="s">
        <v>1</v>
      </c>
      <c r="W34" s="940" t="s">
        <v>279</v>
      </c>
      <c r="X34" s="753"/>
      <c r="Y34" s="754" t="s">
        <v>1</v>
      </c>
      <c r="Z34" s="755"/>
      <c r="AA34" s="10">
        <v>1990</v>
      </c>
      <c r="AB34" s="10">
        <f t="shared" ref="AB34:AP34" si="23">AA34+1</f>
        <v>1991</v>
      </c>
      <c r="AC34" s="10">
        <f t="shared" si="23"/>
        <v>1992</v>
      </c>
      <c r="AD34" s="10">
        <f t="shared" si="23"/>
        <v>1993</v>
      </c>
      <c r="AE34" s="10">
        <f t="shared" si="23"/>
        <v>1994</v>
      </c>
      <c r="AF34" s="10">
        <f t="shared" si="23"/>
        <v>1995</v>
      </c>
      <c r="AG34" s="10">
        <f t="shared" si="23"/>
        <v>1996</v>
      </c>
      <c r="AH34" s="10">
        <f t="shared" si="23"/>
        <v>1997</v>
      </c>
      <c r="AI34" s="10">
        <f t="shared" si="23"/>
        <v>1998</v>
      </c>
      <c r="AJ34" s="756">
        <f t="shared" si="23"/>
        <v>1999</v>
      </c>
      <c r="AK34" s="756">
        <f t="shared" si="23"/>
        <v>2000</v>
      </c>
      <c r="AL34" s="756">
        <f t="shared" si="23"/>
        <v>2001</v>
      </c>
      <c r="AM34" s="756">
        <f t="shared" si="23"/>
        <v>2002</v>
      </c>
      <c r="AN34" s="10">
        <f t="shared" si="23"/>
        <v>2003</v>
      </c>
      <c r="AO34" s="10">
        <f t="shared" si="23"/>
        <v>2004</v>
      </c>
      <c r="AP34" s="10">
        <f t="shared" si="23"/>
        <v>2005</v>
      </c>
      <c r="AQ34" s="10">
        <f t="shared" ref="AQ34:AZ34" si="24">AP34+1</f>
        <v>2006</v>
      </c>
      <c r="AR34" s="10">
        <f t="shared" si="24"/>
        <v>2007</v>
      </c>
      <c r="AS34" s="757">
        <f t="shared" si="24"/>
        <v>2008</v>
      </c>
      <c r="AT34" s="10">
        <f t="shared" si="24"/>
        <v>2009</v>
      </c>
      <c r="AU34" s="757">
        <f t="shared" si="24"/>
        <v>2010</v>
      </c>
      <c r="AV34" s="756">
        <f t="shared" si="24"/>
        <v>2011</v>
      </c>
      <c r="AW34" s="10">
        <f t="shared" si="24"/>
        <v>2012</v>
      </c>
      <c r="AX34" s="10">
        <f t="shared" si="24"/>
        <v>2013</v>
      </c>
      <c r="AY34" s="10">
        <f t="shared" si="24"/>
        <v>2014</v>
      </c>
      <c r="AZ34" s="10">
        <f t="shared" si="24"/>
        <v>2015</v>
      </c>
      <c r="BA34" s="10">
        <f>AZ34+1</f>
        <v>2016</v>
      </c>
      <c r="BB34" s="10">
        <f>BA34+1</f>
        <v>2017</v>
      </c>
      <c r="BC34" s="10">
        <f>BB34+1</f>
        <v>2018</v>
      </c>
      <c r="BD34" s="10">
        <f>BC34+1</f>
        <v>2019</v>
      </c>
      <c r="BE34" s="10">
        <f>BD34+1</f>
        <v>2020</v>
      </c>
      <c r="BF34" s="1120"/>
      <c r="BM34" s="4"/>
      <c r="BN34" s="4"/>
      <c r="BO34" s="4"/>
      <c r="BP34" s="4"/>
      <c r="BQ34" s="4"/>
      <c r="BR34" s="4"/>
      <c r="BS34" s="4"/>
      <c r="BT34" s="4"/>
      <c r="BU34" s="4"/>
      <c r="BV34" s="4"/>
      <c r="BW34" s="4"/>
      <c r="BX34" s="4"/>
      <c r="BY34" s="4"/>
      <c r="BZ34" s="4"/>
      <c r="CA34" s="4"/>
      <c r="CB34" s="4"/>
    </row>
    <row r="35" spans="19:80" ht="18.75">
      <c r="S35" s="760" t="s">
        <v>267</v>
      </c>
      <c r="T35" s="717"/>
      <c r="U35" s="715">
        <v>1</v>
      </c>
      <c r="W35" s="39" t="s">
        <v>869</v>
      </c>
      <c r="X35" s="932"/>
      <c r="Y35" s="715">
        <v>1</v>
      </c>
      <c r="Z35" s="789"/>
      <c r="AA35" s="1376"/>
      <c r="AB35" s="794">
        <f t="shared" ref="AB35:BE35" si="25">AB5/AA5-1</f>
        <v>9.8581456157234015E-3</v>
      </c>
      <c r="AC35" s="794">
        <f t="shared" si="25"/>
        <v>8.043378593590722E-3</v>
      </c>
      <c r="AD35" s="794">
        <f t="shared" si="25"/>
        <v>-6.110210874088251E-3</v>
      </c>
      <c r="AE35" s="794">
        <f t="shared" si="25"/>
        <v>4.6727963552187779E-2</v>
      </c>
      <c r="AF35" s="794">
        <f t="shared" si="25"/>
        <v>9.9786974388356153E-3</v>
      </c>
      <c r="AG35" s="794">
        <f t="shared" si="25"/>
        <v>1.0097044846377301E-2</v>
      </c>
      <c r="AH35" s="794">
        <f t="shared" si="25"/>
        <v>-5.9444539231875426E-3</v>
      </c>
      <c r="AI35" s="794">
        <f t="shared" si="25"/>
        <v>-3.2227882911749939E-2</v>
      </c>
      <c r="AJ35" s="794">
        <f t="shared" si="25"/>
        <v>3.0244655725194081E-2</v>
      </c>
      <c r="AK35" s="794">
        <f t="shared" si="25"/>
        <v>1.8318624126130389E-2</v>
      </c>
      <c r="AL35" s="794">
        <f t="shared" si="25"/>
        <v>-1.1864261889210859E-2</v>
      </c>
      <c r="AM35" s="794">
        <f t="shared" si="25"/>
        <v>2.3221141059804218E-2</v>
      </c>
      <c r="AN35" s="794">
        <f t="shared" si="25"/>
        <v>6.375585690019836E-3</v>
      </c>
      <c r="AO35" s="794">
        <f t="shared" si="25"/>
        <v>-3.6443597249081749E-3</v>
      </c>
      <c r="AP35" s="794">
        <f t="shared" si="25"/>
        <v>5.767751284120104E-3</v>
      </c>
      <c r="AQ35" s="794">
        <f t="shared" si="25"/>
        <v>-1.7809377787472269E-2</v>
      </c>
      <c r="AR35" s="794">
        <f t="shared" si="25"/>
        <v>2.8000363342391976E-2</v>
      </c>
      <c r="AS35" s="794">
        <f t="shared" si="25"/>
        <v>-5.4472346325897369E-2</v>
      </c>
      <c r="AT35" s="794">
        <f t="shared" si="25"/>
        <v>-5.612068766260514E-2</v>
      </c>
      <c r="AU35" s="794">
        <f t="shared" si="25"/>
        <v>4.4267029647812928E-2</v>
      </c>
      <c r="AV35" s="794">
        <f t="shared" si="25"/>
        <v>4.0975017426120086E-2</v>
      </c>
      <c r="AW35" s="794">
        <f t="shared" si="25"/>
        <v>3.2404455719349912E-2</v>
      </c>
      <c r="AX35" s="794">
        <f t="shared" si="25"/>
        <v>7.1787185877985049E-3</v>
      </c>
      <c r="AY35" s="794">
        <f t="shared" si="25"/>
        <v>-3.8872151600839788E-2</v>
      </c>
      <c r="AZ35" s="794">
        <f t="shared" si="25"/>
        <v>-3.2232255601901905E-2</v>
      </c>
      <c r="BA35" s="794">
        <f t="shared" si="25"/>
        <v>-1.6117846945945646E-2</v>
      </c>
      <c r="BB35" s="794">
        <f t="shared" si="25"/>
        <v>-1.2898270102231435E-2</v>
      </c>
      <c r="BC35" s="794">
        <f t="shared" si="25"/>
        <v>-3.7784858661912279E-2</v>
      </c>
      <c r="BD35" s="794">
        <f t="shared" si="25"/>
        <v>-3.268770408626176E-2</v>
      </c>
      <c r="BE35" s="794">
        <f t="shared" si="25"/>
        <v>-5.7658329157579735E-2</v>
      </c>
      <c r="BF35" s="1135"/>
      <c r="BM35" s="4"/>
      <c r="BN35" s="4"/>
      <c r="BO35" s="4"/>
      <c r="BP35" s="772"/>
      <c r="BQ35" s="772"/>
      <c r="BR35" s="772"/>
      <c r="BS35" s="772"/>
      <c r="BT35" s="772"/>
      <c r="BU35" s="772"/>
      <c r="BV35" s="772"/>
      <c r="BW35" s="772"/>
      <c r="BX35" s="772"/>
      <c r="BY35" s="772"/>
      <c r="BZ35" s="772"/>
      <c r="CA35" s="772"/>
      <c r="CB35" s="4"/>
    </row>
    <row r="36" spans="19:80" ht="18.75">
      <c r="S36" s="762"/>
      <c r="T36" s="723" t="s">
        <v>52</v>
      </c>
      <c r="U36" s="715">
        <v>1</v>
      </c>
      <c r="W36" s="39"/>
      <c r="X36" s="723" t="s">
        <v>496</v>
      </c>
      <c r="Y36" s="715">
        <v>1</v>
      </c>
      <c r="Z36" s="789"/>
      <c r="AA36" s="1376"/>
      <c r="AB36" s="794">
        <f t="shared" ref="AB36:BE36" si="26">AB6/AA6-1</f>
        <v>9.6007248478986451E-3</v>
      </c>
      <c r="AC36" s="794">
        <f t="shared" si="26"/>
        <v>7.4325187157204819E-3</v>
      </c>
      <c r="AD36" s="794">
        <f t="shared" si="26"/>
        <v>-4.4394869225241607E-3</v>
      </c>
      <c r="AE36" s="794">
        <f t="shared" si="26"/>
        <v>4.6163008440845532E-2</v>
      </c>
      <c r="AF36" s="794">
        <f t="shared" si="26"/>
        <v>9.9365368362525075E-3</v>
      </c>
      <c r="AG36" s="794">
        <f t="shared" si="26"/>
        <v>9.9886527718380247E-3</v>
      </c>
      <c r="AH36" s="794">
        <f t="shared" si="26"/>
        <v>-5.593935685699436E-3</v>
      </c>
      <c r="AI36" s="794">
        <f t="shared" si="26"/>
        <v>-2.9586852235959027E-2</v>
      </c>
      <c r="AJ36" s="794">
        <f t="shared" si="26"/>
        <v>3.2628721692336438E-2</v>
      </c>
      <c r="AK36" s="794">
        <f t="shared" si="26"/>
        <v>1.8113843945114505E-2</v>
      </c>
      <c r="AL36" s="794">
        <f t="shared" si="26"/>
        <v>-1.1057009629376613E-2</v>
      </c>
      <c r="AM36" s="794">
        <f t="shared" si="26"/>
        <v>2.7330010311667374E-2</v>
      </c>
      <c r="AN36" s="794">
        <f t="shared" si="26"/>
        <v>6.9869404711637717E-3</v>
      </c>
      <c r="AO36" s="794">
        <f t="shared" si="26"/>
        <v>-3.2204193782974233E-3</v>
      </c>
      <c r="AP36" s="794">
        <f t="shared" si="26"/>
        <v>5.9313303742483114E-3</v>
      </c>
      <c r="AQ36" s="794">
        <f t="shared" si="26"/>
        <v>-1.8162749496503983E-2</v>
      </c>
      <c r="AR36" s="794">
        <f t="shared" si="26"/>
        <v>3.0349089412193608E-2</v>
      </c>
      <c r="AS36" s="794">
        <f t="shared" si="26"/>
        <v>-5.563422681952479E-2</v>
      </c>
      <c r="AT36" s="794">
        <f t="shared" si="26"/>
        <v>-5.2131330128095899E-2</v>
      </c>
      <c r="AU36" s="794">
        <f t="shared" si="26"/>
        <v>4.5898854729806482E-2</v>
      </c>
      <c r="AV36" s="794">
        <f t="shared" si="26"/>
        <v>4.4814497398191655E-2</v>
      </c>
      <c r="AW36" s="794">
        <f t="shared" si="26"/>
        <v>3.3106798258909498E-2</v>
      </c>
      <c r="AX36" s="794">
        <f t="shared" si="26"/>
        <v>6.5819963124977843E-3</v>
      </c>
      <c r="AY36" s="794">
        <f t="shared" si="26"/>
        <v>-4.0287226831578038E-2</v>
      </c>
      <c r="AZ36" s="794">
        <f t="shared" si="26"/>
        <v>-3.3493320503189872E-2</v>
      </c>
      <c r="BA36" s="794">
        <f t="shared" si="26"/>
        <v>-1.6963892330577379E-2</v>
      </c>
      <c r="BB36" s="794">
        <f t="shared" si="26"/>
        <v>-1.4561975400521177E-2</v>
      </c>
      <c r="BC36" s="794">
        <f t="shared" si="26"/>
        <v>-4.0472637479622597E-2</v>
      </c>
      <c r="BD36" s="794">
        <f t="shared" si="26"/>
        <v>-3.430292351986608E-2</v>
      </c>
      <c r="BE36" s="794">
        <f t="shared" si="26"/>
        <v>-5.9499785461070598E-2</v>
      </c>
      <c r="BF36" s="1135"/>
      <c r="BM36" s="4"/>
      <c r="BN36" s="4"/>
      <c r="BO36" s="4"/>
      <c r="BP36" s="772"/>
      <c r="BQ36" s="772"/>
      <c r="BR36" s="772"/>
      <c r="BS36" s="772"/>
      <c r="BT36" s="772"/>
      <c r="BU36" s="772"/>
      <c r="BV36" s="772"/>
      <c r="BW36" s="772"/>
      <c r="BX36" s="772"/>
      <c r="BY36" s="772"/>
      <c r="BZ36" s="772"/>
      <c r="CA36" s="772"/>
      <c r="CB36" s="4"/>
    </row>
    <row r="37" spans="19:80" ht="18.75">
      <c r="S37" s="765"/>
      <c r="T37" s="1519" t="s">
        <v>958</v>
      </c>
      <c r="U37" s="715">
        <v>1</v>
      </c>
      <c r="W37" s="462"/>
      <c r="X37" s="723" t="s">
        <v>962</v>
      </c>
      <c r="Y37" s="715">
        <v>1</v>
      </c>
      <c r="Z37" s="789"/>
      <c r="AA37" s="1376"/>
      <c r="AB37" s="794">
        <f t="shared" ref="AB37:BE37" si="27">AB7/AA7-1</f>
        <v>1.2717323325907914E-2</v>
      </c>
      <c r="AC37" s="794">
        <f t="shared" si="27"/>
        <v>1.4807331634250076E-2</v>
      </c>
      <c r="AD37" s="794">
        <f t="shared" si="27"/>
        <v>-2.4475427296192453E-2</v>
      </c>
      <c r="AE37" s="794">
        <f t="shared" si="27"/>
        <v>5.3065708292642233E-2</v>
      </c>
      <c r="AF37" s="794">
        <f t="shared" si="27"/>
        <v>1.0448560711850075E-2</v>
      </c>
      <c r="AG37" s="794">
        <f t="shared" si="27"/>
        <v>1.1304419607342187E-2</v>
      </c>
      <c r="AH37" s="794">
        <f t="shared" si="27"/>
        <v>-9.8437819675653015E-3</v>
      </c>
      <c r="AI37" s="794">
        <f t="shared" si="27"/>
        <v>-6.1734039618639436E-2</v>
      </c>
      <c r="AJ37" s="794">
        <f t="shared" si="27"/>
        <v>2.6967759821254766E-3</v>
      </c>
      <c r="AK37" s="794">
        <f t="shared" si="27"/>
        <v>2.0755494425087395E-2</v>
      </c>
      <c r="AL37" s="794">
        <f t="shared" si="27"/>
        <v>-2.1445648805023865E-2</v>
      </c>
      <c r="AM37" s="794">
        <f t="shared" si="27"/>
        <v>-2.6065331268138148E-2</v>
      </c>
      <c r="AN37" s="794">
        <f t="shared" si="27"/>
        <v>-1.3597448303775961E-3</v>
      </c>
      <c r="AO37" s="794">
        <f t="shared" si="27"/>
        <v>-9.0532115307957461E-3</v>
      </c>
      <c r="AP37" s="794">
        <f t="shared" si="27"/>
        <v>3.6684396215258541E-3</v>
      </c>
      <c r="AQ37" s="794">
        <f t="shared" si="27"/>
        <v>-1.3264115244393415E-2</v>
      </c>
      <c r="AR37" s="794">
        <f t="shared" si="27"/>
        <v>-2.0602714819875079E-3</v>
      </c>
      <c r="AS37" s="794">
        <f t="shared" si="27"/>
        <v>-3.9118848944268314E-2</v>
      </c>
      <c r="AT37" s="794">
        <f t="shared" si="27"/>
        <v>-0.10793137852872658</v>
      </c>
      <c r="AU37" s="794">
        <f t="shared" si="27"/>
        <v>2.1748505043400979E-2</v>
      </c>
      <c r="AV37" s="794">
        <f t="shared" si="27"/>
        <v>-1.3260577861291756E-2</v>
      </c>
      <c r="AW37" s="794">
        <f t="shared" si="27"/>
        <v>2.1899416236746516E-2</v>
      </c>
      <c r="AX37" s="794">
        <f t="shared" si="27"/>
        <v>1.6201865611505051E-2</v>
      </c>
      <c r="AY37" s="794">
        <f t="shared" si="27"/>
        <v>-1.7677099746684521E-2</v>
      </c>
      <c r="AZ37" s="794">
        <f t="shared" si="27"/>
        <v>-1.3778727991709427E-2</v>
      </c>
      <c r="BA37" s="794">
        <f t="shared" si="27"/>
        <v>-3.9849051175864236E-3</v>
      </c>
      <c r="BB37" s="794">
        <f t="shared" si="27"/>
        <v>1.0649641899231455E-2</v>
      </c>
      <c r="BC37" s="794">
        <f t="shared" si="27"/>
        <v>-6.9132385238712679E-4</v>
      </c>
      <c r="BD37" s="794">
        <f t="shared" si="27"/>
        <v>-1.1283753914783645E-2</v>
      </c>
      <c r="BE37" s="794">
        <f t="shared" si="27"/>
        <v>-3.3824541587355372E-2</v>
      </c>
      <c r="BF37" s="1135"/>
      <c r="BM37" s="4"/>
      <c r="BN37" s="4"/>
      <c r="BO37" s="4"/>
      <c r="BP37" s="772"/>
      <c r="BQ37" s="772"/>
      <c r="BR37" s="772"/>
      <c r="BS37" s="772"/>
      <c r="BT37" s="772"/>
      <c r="BU37" s="772"/>
      <c r="BV37" s="772"/>
      <c r="BW37" s="772"/>
      <c r="BX37" s="772"/>
      <c r="BY37" s="772"/>
      <c r="BZ37" s="772"/>
      <c r="CA37" s="772"/>
      <c r="CB37" s="4"/>
    </row>
    <row r="38" spans="19:80" ht="18.75">
      <c r="S38" s="768" t="s">
        <v>497</v>
      </c>
      <c r="T38" s="717"/>
      <c r="U38" s="715">
        <v>25</v>
      </c>
      <c r="W38" s="42" t="s">
        <v>498</v>
      </c>
      <c r="X38" s="932"/>
      <c r="Y38" s="718">
        <v>25</v>
      </c>
      <c r="Z38" s="789"/>
      <c r="AA38" s="1376"/>
      <c r="AB38" s="794">
        <f t="shared" ref="AB38:BE38" si="28">AB8/AA8-1</f>
        <v>-1.3713766443634312E-2</v>
      </c>
      <c r="AC38" s="794">
        <f t="shared" si="28"/>
        <v>1.1785154859422775E-4</v>
      </c>
      <c r="AD38" s="794">
        <f t="shared" si="28"/>
        <v>-1.8892284570355966E-2</v>
      </c>
      <c r="AE38" s="794">
        <f t="shared" si="28"/>
        <v>2.8958278811612725E-3</v>
      </c>
      <c r="AF38" s="794">
        <f t="shared" si="28"/>
        <v>-2.5565519911357804E-2</v>
      </c>
      <c r="AG38" s="794">
        <f t="shared" si="28"/>
        <v>-2.8345393131333885E-2</v>
      </c>
      <c r="AH38" s="794">
        <f t="shared" si="28"/>
        <v>-9.6916853254572777E-3</v>
      </c>
      <c r="AI38" s="794">
        <f t="shared" si="28"/>
        <v>-3.9915833514762245E-2</v>
      </c>
      <c r="AJ38" s="794">
        <f t="shared" si="28"/>
        <v>-7.7022875786347811E-3</v>
      </c>
      <c r="AK38" s="794">
        <f t="shared" si="28"/>
        <v>-1.4933410277148007E-2</v>
      </c>
      <c r="AL38" s="794">
        <f t="shared" si="28"/>
        <v>-2.8857793690566624E-2</v>
      </c>
      <c r="AM38" s="794">
        <f t="shared" si="28"/>
        <v>-2.0592989410422313E-2</v>
      </c>
      <c r="AN38" s="794">
        <f t="shared" si="28"/>
        <v>-2.3498310580170267E-2</v>
      </c>
      <c r="AO38" s="794">
        <f t="shared" si="28"/>
        <v>-7.4208735756405853E-3</v>
      </c>
      <c r="AP38" s="794">
        <f t="shared" si="28"/>
        <v>1.4176624324049314E-3</v>
      </c>
      <c r="AQ38" s="794">
        <f t="shared" si="28"/>
        <v>-1.4627620861889401E-2</v>
      </c>
      <c r="AR38" s="794">
        <f t="shared" si="28"/>
        <v>-1.668008491087325E-2</v>
      </c>
      <c r="AS38" s="794">
        <f t="shared" si="28"/>
        <v>-2.2244846198476664E-2</v>
      </c>
      <c r="AT38" s="794">
        <f t="shared" si="28"/>
        <v>-1.5220561625972184E-2</v>
      </c>
      <c r="AU38" s="794">
        <f t="shared" si="28"/>
        <v>-1.3172900384385677E-2</v>
      </c>
      <c r="AV38" s="794">
        <f t="shared" si="28"/>
        <v>-3.7514462509178448E-2</v>
      </c>
      <c r="AW38" s="794">
        <f t="shared" si="28"/>
        <v>-2.0867319162027886E-2</v>
      </c>
      <c r="AX38" s="794">
        <f t="shared" si="28"/>
        <v>-1.5463143100777899E-3</v>
      </c>
      <c r="AY38" s="794">
        <f t="shared" si="28"/>
        <v>-1.6467033174038082E-2</v>
      </c>
      <c r="AZ38" s="794">
        <f t="shared" si="28"/>
        <v>-1.1581847039779825E-2</v>
      </c>
      <c r="BA38" s="794">
        <f t="shared" si="28"/>
        <v>-1.5004568268869312E-3</v>
      </c>
      <c r="BB38" s="794">
        <f t="shared" si="28"/>
        <v>-6.495255639004327E-3</v>
      </c>
      <c r="BC38" s="794">
        <f t="shared" si="28"/>
        <v>-1.2650830260569013E-2</v>
      </c>
      <c r="BD38" s="794">
        <f t="shared" si="28"/>
        <v>-6.297480586603843E-3</v>
      </c>
      <c r="BE38" s="794">
        <f t="shared" si="28"/>
        <v>-2.8195851717742748E-3</v>
      </c>
      <c r="BF38" s="1135"/>
      <c r="BM38" s="4"/>
      <c r="BN38" s="4"/>
      <c r="BO38" s="4"/>
      <c r="BP38" s="772"/>
      <c r="BQ38" s="772"/>
      <c r="BR38" s="772"/>
      <c r="BS38" s="772"/>
      <c r="BT38" s="772"/>
      <c r="BU38" s="772"/>
      <c r="BV38" s="772"/>
      <c r="BW38" s="772"/>
      <c r="BX38" s="772"/>
      <c r="BY38" s="772"/>
      <c r="BZ38" s="772"/>
      <c r="CA38" s="772"/>
      <c r="CB38" s="4"/>
    </row>
    <row r="39" spans="19:80" ht="18.75">
      <c r="S39" s="768" t="s">
        <v>268</v>
      </c>
      <c r="T39" s="717"/>
      <c r="U39" s="715">
        <v>298</v>
      </c>
      <c r="W39" s="941" t="s">
        <v>867</v>
      </c>
      <c r="X39" s="932"/>
      <c r="Y39" s="718">
        <v>298</v>
      </c>
      <c r="Z39" s="789"/>
      <c r="AA39" s="1376"/>
      <c r="AB39" s="794">
        <f t="shared" ref="AB39:BE39" si="29">AB9/AA9-1</f>
        <v>-1.0048394925886606E-2</v>
      </c>
      <c r="AC39" s="794">
        <f t="shared" si="29"/>
        <v>5.0783079809877396E-3</v>
      </c>
      <c r="AD39" s="794">
        <f t="shared" si="29"/>
        <v>-3.6677102308959597E-3</v>
      </c>
      <c r="AE39" s="794">
        <f t="shared" si="29"/>
        <v>3.8847828146639118E-2</v>
      </c>
      <c r="AF39" s="794">
        <f t="shared" si="29"/>
        <v>8.224261988019288E-3</v>
      </c>
      <c r="AG39" s="794">
        <f t="shared" si="29"/>
        <v>3.2888680201591969E-2</v>
      </c>
      <c r="AH39" s="794">
        <f t="shared" si="29"/>
        <v>2.3085018609013463E-2</v>
      </c>
      <c r="AI39" s="794">
        <f t="shared" si="29"/>
        <v>-4.425630817850168E-2</v>
      </c>
      <c r="AJ39" s="794">
        <f t="shared" si="29"/>
        <v>-0.18045672877735941</v>
      </c>
      <c r="AK39" s="794">
        <f t="shared" si="29"/>
        <v>9.119956769374804E-2</v>
      </c>
      <c r="AL39" s="794">
        <f t="shared" si="29"/>
        <v>-0.11966246635121314</v>
      </c>
      <c r="AM39" s="794">
        <f t="shared" si="29"/>
        <v>-2.169975498750143E-2</v>
      </c>
      <c r="AN39" s="794">
        <f t="shared" si="29"/>
        <v>-5.3036770843277736E-3</v>
      </c>
      <c r="AO39" s="794">
        <f t="shared" si="29"/>
        <v>-6.4530032316609809E-3</v>
      </c>
      <c r="AP39" s="794">
        <f t="shared" si="29"/>
        <v>-1.3160073262010519E-2</v>
      </c>
      <c r="AQ39" s="794">
        <f t="shared" si="29"/>
        <v>-4.9934845301908837E-3</v>
      </c>
      <c r="AR39" s="794">
        <f t="shared" si="29"/>
        <v>-2.2118070375150234E-2</v>
      </c>
      <c r="AS39" s="794">
        <f t="shared" si="29"/>
        <v>-3.5986680323695341E-2</v>
      </c>
      <c r="AT39" s="794">
        <f t="shared" si="29"/>
        <v>-2.4291185126063874E-2</v>
      </c>
      <c r="AU39" s="794">
        <f t="shared" si="29"/>
        <v>-2.0829796155439562E-2</v>
      </c>
      <c r="AV39" s="794">
        <f t="shared" si="29"/>
        <v>-1.71026964636396E-2</v>
      </c>
      <c r="AW39" s="794">
        <f t="shared" si="29"/>
        <v>-1.6119761327906046E-2</v>
      </c>
      <c r="AX39" s="794">
        <f t="shared" si="29"/>
        <v>-1.7952453325831286E-3</v>
      </c>
      <c r="AY39" s="794">
        <f t="shared" si="29"/>
        <v>-1.9795055849775145E-2</v>
      </c>
      <c r="AZ39" s="794">
        <f t="shared" si="29"/>
        <v>-1.3764629344596657E-2</v>
      </c>
      <c r="BA39" s="794">
        <f t="shared" si="29"/>
        <v>-2.3981040518622154E-2</v>
      </c>
      <c r="BB39" s="794">
        <f t="shared" si="29"/>
        <v>1.2446500740134869E-2</v>
      </c>
      <c r="BC39" s="794">
        <f t="shared" si="29"/>
        <v>-2.1640276592952201E-2</v>
      </c>
      <c r="BD39" s="794">
        <f t="shared" si="29"/>
        <v>-1.722584699293761E-2</v>
      </c>
      <c r="BE39" s="794">
        <f t="shared" si="29"/>
        <v>-1.3092750304897094E-2</v>
      </c>
      <c r="BF39" s="1135"/>
      <c r="BM39" s="4"/>
      <c r="BN39" s="4"/>
      <c r="BO39" s="4"/>
      <c r="BP39" s="772"/>
      <c r="BQ39" s="772"/>
      <c r="BR39" s="772"/>
      <c r="BS39" s="772"/>
      <c r="BT39" s="772"/>
      <c r="BU39" s="772"/>
      <c r="BV39" s="772"/>
      <c r="BW39" s="772"/>
      <c r="BX39" s="772"/>
      <c r="BY39" s="772"/>
      <c r="BZ39" s="772"/>
      <c r="CA39" s="772"/>
      <c r="CB39" s="4"/>
    </row>
    <row r="40" spans="19:80" ht="15.75">
      <c r="S40" s="773" t="s">
        <v>53</v>
      </c>
      <c r="T40" s="729"/>
      <c r="U40" s="715"/>
      <c r="W40" s="773" t="s">
        <v>275</v>
      </c>
      <c r="X40" s="932"/>
      <c r="Y40" s="715"/>
      <c r="Z40" s="789"/>
      <c r="AA40" s="1376"/>
      <c r="AB40" s="794">
        <f t="shared" ref="AB40:BE40" si="30">AB10/AA10-1</f>
        <v>0.10581172541317185</v>
      </c>
      <c r="AC40" s="794">
        <f t="shared" si="30"/>
        <v>5.0076865619440136E-2</v>
      </c>
      <c r="AD40" s="794">
        <f t="shared" si="30"/>
        <v>9.1694176749329781E-2</v>
      </c>
      <c r="AE40" s="794">
        <f t="shared" si="30"/>
        <v>0.10651879533139619</v>
      </c>
      <c r="AF40" s="794">
        <f t="shared" si="30"/>
        <v>0.20058588033406122</v>
      </c>
      <c r="AG40" s="794">
        <f t="shared" si="30"/>
        <v>1.0003259912310547E-2</v>
      </c>
      <c r="AH40" s="794">
        <f t="shared" si="30"/>
        <v>-1.6206646838204719E-2</v>
      </c>
      <c r="AI40" s="794">
        <f t="shared" si="30"/>
        <v>-9.1102134596620643E-2</v>
      </c>
      <c r="AJ40" s="794">
        <f t="shared" si="30"/>
        <v>-0.12580583116026711</v>
      </c>
      <c r="AK40" s="794">
        <f t="shared" si="30"/>
        <v>-0.10525093561809307</v>
      </c>
      <c r="AL40" s="794">
        <f t="shared" si="30"/>
        <v>-0.15081515385240807</v>
      </c>
      <c r="AM40" s="794">
        <f t="shared" si="30"/>
        <v>-0.11648550653555423</v>
      </c>
      <c r="AN40" s="794">
        <f t="shared" si="30"/>
        <v>-2.0168450712597652E-2</v>
      </c>
      <c r="AO40" s="794">
        <f t="shared" si="30"/>
        <v>-0.11390603220539186</v>
      </c>
      <c r="AP40" s="794">
        <f t="shared" si="30"/>
        <v>1.9113226633442837E-2</v>
      </c>
      <c r="AQ40" s="794">
        <f t="shared" si="30"/>
        <v>8.3372068052462778E-2</v>
      </c>
      <c r="AR40" s="794">
        <f t="shared" si="30"/>
        <v>2.2923225177685858E-2</v>
      </c>
      <c r="AS40" s="794">
        <f t="shared" si="30"/>
        <v>-8.1631823815316862E-3</v>
      </c>
      <c r="AT40" s="794">
        <f t="shared" si="30"/>
        <v>-6.2393484024462764E-2</v>
      </c>
      <c r="AU40" s="794">
        <f t="shared" si="30"/>
        <v>9.5568267602756718E-2</v>
      </c>
      <c r="AV40" s="794">
        <f t="shared" si="30"/>
        <v>7.5584012204206408E-2</v>
      </c>
      <c r="AW40" s="794">
        <f t="shared" si="30"/>
        <v>7.768991816727655E-2</v>
      </c>
      <c r="AX40" s="794">
        <f t="shared" si="30"/>
        <v>7.0025076819153043E-2</v>
      </c>
      <c r="AY40" s="794">
        <f t="shared" si="30"/>
        <v>8.2509041903910507E-2</v>
      </c>
      <c r="AZ40" s="794">
        <f t="shared" si="30"/>
        <v>6.8735297253539107E-2</v>
      </c>
      <c r="BA40" s="794">
        <f t="shared" si="30"/>
        <v>7.9036532838330897E-2</v>
      </c>
      <c r="BB40" s="794">
        <f t="shared" si="30"/>
        <v>4.4670011978213076E-2</v>
      </c>
      <c r="BC40" s="794">
        <f t="shared" si="30"/>
        <v>3.6829833841886428E-2</v>
      </c>
      <c r="BD40" s="794">
        <f t="shared" si="30"/>
        <v>4.822143333868989E-2</v>
      </c>
      <c r="BE40" s="794">
        <f t="shared" si="30"/>
        <v>3.7882699399889752E-2</v>
      </c>
      <c r="BF40" s="1135"/>
      <c r="BM40" s="4"/>
      <c r="BN40" s="4"/>
      <c r="BO40" s="4"/>
      <c r="BP40" s="772"/>
      <c r="BQ40" s="772"/>
      <c r="BR40" s="772"/>
      <c r="BS40" s="772"/>
      <c r="BT40" s="772"/>
      <c r="BU40" s="772"/>
      <c r="BV40" s="772"/>
      <c r="BW40" s="772"/>
      <c r="BX40" s="772"/>
      <c r="BY40" s="772"/>
      <c r="BZ40" s="772"/>
      <c r="CA40" s="772"/>
      <c r="CB40" s="4"/>
    </row>
    <row r="41" spans="19:80" ht="28.5">
      <c r="S41" s="774"/>
      <c r="T41" s="732" t="s">
        <v>499</v>
      </c>
      <c r="U41" s="733" t="s">
        <v>503</v>
      </c>
      <c r="W41" s="942"/>
      <c r="X41" s="937" t="s">
        <v>276</v>
      </c>
      <c r="Y41" s="733" t="s">
        <v>280</v>
      </c>
      <c r="Z41" s="789"/>
      <c r="AA41" s="1376"/>
      <c r="AB41" s="794">
        <f t="shared" ref="AB41:BE41" si="31">AB11/AA11-1</f>
        <v>8.8957790566543293E-2</v>
      </c>
      <c r="AC41" s="794">
        <f t="shared" si="31"/>
        <v>2.4070340480269126E-2</v>
      </c>
      <c r="AD41" s="794">
        <f t="shared" si="31"/>
        <v>2.0363161087364912E-2</v>
      </c>
      <c r="AE41" s="794">
        <f t="shared" si="31"/>
        <v>0.16121232145462794</v>
      </c>
      <c r="AF41" s="794">
        <f t="shared" si="31"/>
        <v>0.19766720352566258</v>
      </c>
      <c r="AG41" s="794">
        <f t="shared" si="31"/>
        <v>-2.4396098407539313E-2</v>
      </c>
      <c r="AH41" s="794">
        <f t="shared" si="31"/>
        <v>-6.5590951383219798E-3</v>
      </c>
      <c r="AI41" s="794">
        <f t="shared" si="31"/>
        <v>-2.8430263235020958E-2</v>
      </c>
      <c r="AJ41" s="794">
        <f t="shared" si="31"/>
        <v>2.635390839528351E-2</v>
      </c>
      <c r="AK41" s="794">
        <f t="shared" si="31"/>
        <v>-6.2244971622942846E-2</v>
      </c>
      <c r="AL41" s="794">
        <f t="shared" si="31"/>
        <v>-0.14834403168881716</v>
      </c>
      <c r="AM41" s="794">
        <f t="shared" si="31"/>
        <v>-0.16580455226210988</v>
      </c>
      <c r="AN41" s="794">
        <f t="shared" si="31"/>
        <v>-4.2046532966255601E-4</v>
      </c>
      <c r="AO41" s="794">
        <f t="shared" si="31"/>
        <v>-0.23455958191438564</v>
      </c>
      <c r="AP41" s="794">
        <f t="shared" si="31"/>
        <v>2.9188058586412602E-2</v>
      </c>
      <c r="AQ41" s="794">
        <f t="shared" si="31"/>
        <v>0.14453679092774663</v>
      </c>
      <c r="AR41" s="794">
        <f t="shared" si="31"/>
        <v>0.1424542245396363</v>
      </c>
      <c r="AS41" s="794">
        <f t="shared" si="31"/>
        <v>0.15457324700931419</v>
      </c>
      <c r="AT41" s="794">
        <f t="shared" si="31"/>
        <v>8.5145883774700115E-2</v>
      </c>
      <c r="AU41" s="794">
        <f t="shared" si="31"/>
        <v>0.11382724902590891</v>
      </c>
      <c r="AV41" s="794">
        <f t="shared" si="31"/>
        <v>0.11969937119616114</v>
      </c>
      <c r="AW41" s="794">
        <f t="shared" si="31"/>
        <v>0.12473794722357479</v>
      </c>
      <c r="AX41" s="794">
        <f t="shared" si="31"/>
        <v>9.3409202815541548E-2</v>
      </c>
      <c r="AY41" s="794">
        <f t="shared" si="31"/>
        <v>0.1145811254010225</v>
      </c>
      <c r="AZ41" s="794">
        <f t="shared" si="31"/>
        <v>9.7187017670770759E-2</v>
      </c>
      <c r="BA41" s="794">
        <f t="shared" si="31"/>
        <v>8.5574469727826008E-2</v>
      </c>
      <c r="BB41" s="794">
        <f t="shared" si="31"/>
        <v>5.4224897208907441E-2</v>
      </c>
      <c r="BC41" s="794">
        <f t="shared" si="31"/>
        <v>4.6473760947697729E-2</v>
      </c>
      <c r="BD41" s="794">
        <f t="shared" si="31"/>
        <v>5.7163640003541349E-2</v>
      </c>
      <c r="BE41" s="794">
        <f t="shared" si="31"/>
        <v>4.0070259760388582E-2</v>
      </c>
      <c r="BF41" s="1135"/>
      <c r="BM41" s="4"/>
      <c r="BN41" s="4"/>
      <c r="BO41" s="4"/>
      <c r="BP41" s="777"/>
      <c r="BQ41" s="777"/>
      <c r="BR41" s="777"/>
      <c r="BS41" s="777"/>
      <c r="BT41" s="777"/>
      <c r="BU41" s="772"/>
      <c r="BV41" s="772"/>
      <c r="BW41" s="772"/>
      <c r="BX41" s="772"/>
      <c r="BY41" s="772"/>
      <c r="BZ41" s="772"/>
      <c r="CA41" s="772"/>
      <c r="CB41" s="4"/>
    </row>
    <row r="42" spans="19:80" ht="28.5">
      <c r="S42" s="774"/>
      <c r="T42" s="732" t="s">
        <v>500</v>
      </c>
      <c r="U42" s="733" t="s">
        <v>501</v>
      </c>
      <c r="W42" s="942"/>
      <c r="X42" s="937" t="s">
        <v>277</v>
      </c>
      <c r="Y42" s="733" t="s">
        <v>882</v>
      </c>
      <c r="Z42" s="789"/>
      <c r="AA42" s="1376"/>
      <c r="AB42" s="794">
        <f t="shared" ref="AB42:BE42" si="32">AB12/AA12-1</f>
        <v>0.14797040261001193</v>
      </c>
      <c r="AC42" s="794">
        <f t="shared" si="32"/>
        <v>1.4702566276902251E-2</v>
      </c>
      <c r="AD42" s="794">
        <f t="shared" si="32"/>
        <v>0.43657292284521954</v>
      </c>
      <c r="AE42" s="794">
        <f t="shared" si="32"/>
        <v>0.22852153866522684</v>
      </c>
      <c r="AF42" s="794">
        <f t="shared" si="32"/>
        <v>0.31491083466813641</v>
      </c>
      <c r="AG42" s="794">
        <f t="shared" si="32"/>
        <v>3.6462775108984991E-2</v>
      </c>
      <c r="AH42" s="794">
        <f t="shared" si="32"/>
        <v>9.3873866076615853E-2</v>
      </c>
      <c r="AI42" s="794">
        <f t="shared" si="32"/>
        <v>-0.17091874443936728</v>
      </c>
      <c r="AJ42" s="794">
        <f t="shared" si="32"/>
        <v>-0.20882945160778421</v>
      </c>
      <c r="AK42" s="794">
        <f t="shared" si="32"/>
        <v>-9.5530775551027181E-2</v>
      </c>
      <c r="AL42" s="794">
        <f t="shared" si="32"/>
        <v>-0.16794683076553196</v>
      </c>
      <c r="AM42" s="794">
        <f t="shared" si="32"/>
        <v>-6.8704251658183613E-2</v>
      </c>
      <c r="AN42" s="794">
        <f t="shared" si="32"/>
        <v>-3.7447710181063298E-2</v>
      </c>
      <c r="AO42" s="794">
        <f t="shared" si="32"/>
        <v>4.0837091530976588E-2</v>
      </c>
      <c r="AP42" s="794">
        <f t="shared" si="32"/>
        <v>-6.4271802125658528E-2</v>
      </c>
      <c r="AQ42" s="794">
        <f t="shared" si="32"/>
        <v>4.3468996138076976E-2</v>
      </c>
      <c r="AR42" s="794">
        <f t="shared" si="32"/>
        <v>-0.12005585474005942</v>
      </c>
      <c r="AS42" s="794">
        <f t="shared" si="32"/>
        <v>-0.27405220607561276</v>
      </c>
      <c r="AT42" s="794">
        <f t="shared" si="32"/>
        <v>-0.29527441196066351</v>
      </c>
      <c r="AU42" s="794">
        <f t="shared" si="32"/>
        <v>4.9800500962981831E-2</v>
      </c>
      <c r="AV42" s="794">
        <f t="shared" si="32"/>
        <v>-0.11600545771149107</v>
      </c>
      <c r="AW42" s="794">
        <f t="shared" si="32"/>
        <v>-8.5091895033108322E-2</v>
      </c>
      <c r="AX42" s="794">
        <f t="shared" si="32"/>
        <v>-4.6052858316117828E-2</v>
      </c>
      <c r="AY42" s="794">
        <f t="shared" si="32"/>
        <v>2.3246413905391838E-2</v>
      </c>
      <c r="AZ42" s="794">
        <f t="shared" si="32"/>
        <v>-1.6224752288071298E-2</v>
      </c>
      <c r="BA42" s="794">
        <f t="shared" si="32"/>
        <v>2.0321204223736844E-2</v>
      </c>
      <c r="BB42" s="794">
        <f t="shared" si="32"/>
        <v>4.1553940518885835E-2</v>
      </c>
      <c r="BC42" s="794">
        <f t="shared" si="32"/>
        <v>-8.0039713451747208E-3</v>
      </c>
      <c r="BD42" s="794">
        <f t="shared" si="32"/>
        <v>-1.8594411677543499E-2</v>
      </c>
      <c r="BE42" s="794">
        <f t="shared" si="32"/>
        <v>1.5174209166509689E-2</v>
      </c>
      <c r="BF42" s="1135"/>
      <c r="BM42" s="4"/>
      <c r="BN42" s="4"/>
      <c r="BO42" s="4"/>
      <c r="BP42" s="777"/>
      <c r="BQ42" s="777"/>
      <c r="BR42" s="777"/>
      <c r="BS42" s="777"/>
      <c r="BT42" s="777"/>
      <c r="BU42" s="772"/>
      <c r="BV42" s="772"/>
      <c r="BW42" s="772"/>
      <c r="BX42" s="772"/>
      <c r="BY42" s="772"/>
      <c r="BZ42" s="772"/>
      <c r="CA42" s="772"/>
      <c r="CB42" s="4"/>
    </row>
    <row r="43" spans="19:80" ht="18.75" customHeight="1">
      <c r="S43" s="774"/>
      <c r="T43" s="734" t="s">
        <v>269</v>
      </c>
      <c r="U43" s="718">
        <v>22800</v>
      </c>
      <c r="W43" s="942"/>
      <c r="X43" s="937" t="s">
        <v>870</v>
      </c>
      <c r="Y43" s="718">
        <v>22800</v>
      </c>
      <c r="Z43" s="789"/>
      <c r="AA43" s="1376"/>
      <c r="AB43" s="162">
        <f t="shared" ref="AB43:BE43" si="33">AB13/AA13-1</f>
        <v>0.10552257582449287</v>
      </c>
      <c r="AC43" s="162">
        <f t="shared" si="33"/>
        <v>0.10064606961838862</v>
      </c>
      <c r="AD43" s="162">
        <f t="shared" si="33"/>
        <v>4.2304064926494966E-3</v>
      </c>
      <c r="AE43" s="162">
        <f t="shared" si="33"/>
        <v>-4.3434980255246614E-2</v>
      </c>
      <c r="AF43" s="162">
        <f t="shared" si="33"/>
        <v>9.5044814103399045E-2</v>
      </c>
      <c r="AG43" s="162">
        <f t="shared" si="33"/>
        <v>3.493918267915852E-2</v>
      </c>
      <c r="AH43" s="162">
        <f t="shared" si="33"/>
        <v>-0.14755137946247876</v>
      </c>
      <c r="AI43" s="162">
        <f t="shared" si="33"/>
        <v>-8.8655500632454087E-2</v>
      </c>
      <c r="AJ43" s="162">
        <f t="shared" si="33"/>
        <v>-0.30606878168539509</v>
      </c>
      <c r="AK43" s="162">
        <f t="shared" si="33"/>
        <v>-0.2337743671460053</v>
      </c>
      <c r="AL43" s="162">
        <f t="shared" si="33"/>
        <v>-0.13729097892168241</v>
      </c>
      <c r="AM43" s="162">
        <f t="shared" si="33"/>
        <v>-5.4489790068685706E-2</v>
      </c>
      <c r="AN43" s="162">
        <f t="shared" si="33"/>
        <v>-5.7391871569899E-2</v>
      </c>
      <c r="AO43" s="162">
        <f t="shared" si="33"/>
        <v>-2.7302997855100375E-2</v>
      </c>
      <c r="AP43" s="162">
        <f t="shared" si="33"/>
        <v>-4.3993913171293642E-2</v>
      </c>
      <c r="AQ43" s="162">
        <f t="shared" si="33"/>
        <v>3.4816870635630215E-2</v>
      </c>
      <c r="AR43" s="162">
        <f t="shared" si="33"/>
        <v>-9.5022889556224843E-2</v>
      </c>
      <c r="AS43" s="162">
        <f t="shared" si="33"/>
        <v>-0.11833839406183</v>
      </c>
      <c r="AT43" s="162">
        <f t="shared" si="33"/>
        <v>-0.41705390573341949</v>
      </c>
      <c r="AU43" s="162">
        <f t="shared" si="33"/>
        <v>-8.9328047833397983E-3</v>
      </c>
      <c r="AV43" s="162">
        <f t="shared" si="33"/>
        <v>-7.3387343176950504E-2</v>
      </c>
      <c r="AW43" s="162">
        <f t="shared" si="33"/>
        <v>-6.6918557316746341E-3</v>
      </c>
      <c r="AX43" s="162">
        <f t="shared" si="33"/>
        <v>-5.9812231031047491E-2</v>
      </c>
      <c r="AY43" s="162">
        <f t="shared" si="33"/>
        <v>-1.7536067866264937E-2</v>
      </c>
      <c r="AZ43" s="162">
        <f t="shared" si="33"/>
        <v>1.7777719284695515E-2</v>
      </c>
      <c r="BA43" s="162">
        <f t="shared" si="33"/>
        <v>4.0075035433668083E-2</v>
      </c>
      <c r="BB43" s="162">
        <f t="shared" si="33"/>
        <v>-4.054708774128013E-2</v>
      </c>
      <c r="BC43" s="162">
        <f t="shared" si="33"/>
        <v>-7.6344195300481754E-3</v>
      </c>
      <c r="BD43" s="162">
        <f t="shared" si="33"/>
        <v>-2.6237234401114473E-2</v>
      </c>
      <c r="BE43" s="162">
        <f t="shared" si="33"/>
        <v>1.3635916079060229E-2</v>
      </c>
      <c r="BF43" s="1128"/>
      <c r="BG43" s="163"/>
      <c r="BH43" s="163"/>
      <c r="BI43" s="4"/>
      <c r="BJ43" s="163"/>
      <c r="BM43" s="470"/>
      <c r="BN43" s="776"/>
      <c r="BO43" s="746"/>
      <c r="BP43" s="777"/>
      <c r="BQ43" s="777"/>
      <c r="BR43" s="777"/>
      <c r="BS43" s="777"/>
      <c r="BT43" s="777"/>
      <c r="BU43" s="772"/>
      <c r="BV43" s="772"/>
      <c r="BW43" s="772"/>
      <c r="BX43" s="772"/>
      <c r="BY43" s="772"/>
      <c r="BZ43" s="772"/>
      <c r="CA43" s="772"/>
      <c r="CB43" s="4"/>
    </row>
    <row r="44" spans="19:80" ht="18.75" customHeight="1" thickBot="1">
      <c r="S44" s="778"/>
      <c r="T44" s="736" t="s">
        <v>270</v>
      </c>
      <c r="U44" s="718">
        <v>17200</v>
      </c>
      <c r="W44" s="943"/>
      <c r="X44" s="939" t="s">
        <v>868</v>
      </c>
      <c r="Y44" s="718">
        <v>17200</v>
      </c>
      <c r="Z44" s="790"/>
      <c r="AA44" s="1377"/>
      <c r="AB44" s="795">
        <f t="shared" ref="AB44:BE44" si="34">AB14/AA14-1</f>
        <v>0</v>
      </c>
      <c r="AC44" s="795">
        <f t="shared" si="34"/>
        <v>0</v>
      </c>
      <c r="AD44" s="795">
        <f t="shared" si="34"/>
        <v>0.33333333333333304</v>
      </c>
      <c r="AE44" s="795">
        <f t="shared" si="34"/>
        <v>0.75000000000000022</v>
      </c>
      <c r="AF44" s="795">
        <f t="shared" si="34"/>
        <v>1.6428571428571415</v>
      </c>
      <c r="AG44" s="795">
        <f t="shared" si="34"/>
        <v>-4.2467520647312407E-2</v>
      </c>
      <c r="AH44" s="795">
        <f t="shared" si="34"/>
        <v>-0.11162980772508435</v>
      </c>
      <c r="AI44" s="795">
        <f t="shared" si="34"/>
        <v>9.9821013115413804E-2</v>
      </c>
      <c r="AJ44" s="795">
        <f t="shared" si="34"/>
        <v>0.67576329380784306</v>
      </c>
      <c r="AK44" s="795">
        <f t="shared" si="34"/>
        <v>-9.3559909122447271E-2</v>
      </c>
      <c r="AL44" s="795">
        <f t="shared" si="34"/>
        <v>3.1634572034120678E-2</v>
      </c>
      <c r="AM44" s="795">
        <f t="shared" si="34"/>
        <v>0.26006297501653153</v>
      </c>
      <c r="AN44" s="795">
        <f t="shared" si="34"/>
        <v>0.12009555900319513</v>
      </c>
      <c r="AO44" s="795">
        <f t="shared" si="34"/>
        <v>0.16809107081034669</v>
      </c>
      <c r="AP44" s="795">
        <f t="shared" si="34"/>
        <v>2.0280588839155298</v>
      </c>
      <c r="AQ44" s="795">
        <f t="shared" si="34"/>
        <v>-4.7860599852782792E-2</v>
      </c>
      <c r="AR44" s="795">
        <f t="shared" si="34"/>
        <v>0.13236415694472492</v>
      </c>
      <c r="AS44" s="795">
        <f t="shared" si="34"/>
        <v>-6.6648583281892271E-2</v>
      </c>
      <c r="AT44" s="795">
        <f t="shared" si="34"/>
        <v>-8.5672423433385103E-2</v>
      </c>
      <c r="AU44" s="795">
        <f t="shared" si="34"/>
        <v>0.13704931824637412</v>
      </c>
      <c r="AV44" s="795">
        <f t="shared" si="34"/>
        <v>0.1692741945149483</v>
      </c>
      <c r="AW44" s="795">
        <f t="shared" si="34"/>
        <v>-0.16025934775256001</v>
      </c>
      <c r="AX44" s="795">
        <f t="shared" si="34"/>
        <v>6.9705962559551526E-2</v>
      </c>
      <c r="AY44" s="795">
        <f t="shared" si="34"/>
        <v>-0.30568798223277382</v>
      </c>
      <c r="AZ44" s="795">
        <f t="shared" si="34"/>
        <v>-0.49145276331225485</v>
      </c>
      <c r="BA44" s="795">
        <f t="shared" si="34"/>
        <v>0.11103458970769209</v>
      </c>
      <c r="BB44" s="795">
        <f t="shared" si="34"/>
        <v>-0.29106197453269922</v>
      </c>
      <c r="BC44" s="795">
        <f t="shared" si="34"/>
        <v>-0.37191548465880897</v>
      </c>
      <c r="BD44" s="795">
        <f t="shared" si="34"/>
        <v>-7.4422833982732972E-2</v>
      </c>
      <c r="BE44" s="795">
        <f t="shared" si="34"/>
        <v>0.1046108845739564</v>
      </c>
      <c r="BF44" s="1128"/>
      <c r="BG44" s="163"/>
      <c r="BH44" s="163"/>
      <c r="BI44" s="4"/>
      <c r="BJ44" s="163"/>
      <c r="BM44" s="470"/>
      <c r="BN44" s="776"/>
      <c r="BO44" s="746"/>
      <c r="BP44" s="777"/>
      <c r="BQ44" s="777"/>
      <c r="BR44" s="777"/>
      <c r="BS44" s="777"/>
      <c r="BT44" s="777"/>
      <c r="BU44" s="772"/>
      <c r="BV44" s="772"/>
      <c r="BW44" s="772"/>
      <c r="BX44" s="772"/>
      <c r="BY44" s="772"/>
      <c r="BZ44" s="772"/>
      <c r="CA44" s="772"/>
      <c r="CB44" s="4"/>
    </row>
    <row r="45" spans="19:80" ht="21.75" customHeight="1" thickTop="1">
      <c r="S45" s="1210" t="s">
        <v>54</v>
      </c>
      <c r="T45" s="781"/>
      <c r="U45" s="782"/>
      <c r="W45" s="1374" t="s">
        <v>278</v>
      </c>
      <c r="X45" s="944"/>
      <c r="Y45" s="782"/>
      <c r="Z45" s="791"/>
      <c r="AA45" s="1378"/>
      <c r="AB45" s="796">
        <f t="shared" ref="AB45:BE45" si="35">AB15/AA15-1</f>
        <v>1.1198594402999751E-2</v>
      </c>
      <c r="AC45" s="796">
        <f t="shared" si="35"/>
        <v>8.9768476746552306E-3</v>
      </c>
      <c r="AD45" s="796">
        <f t="shared" si="35"/>
        <v>-3.3911877890251407E-3</v>
      </c>
      <c r="AE45" s="796">
        <f t="shared" si="35"/>
        <v>4.7158175977708439E-2</v>
      </c>
      <c r="AF45" s="796">
        <f t="shared" si="35"/>
        <v>1.5776702073610815E-2</v>
      </c>
      <c r="AG45" s="796">
        <f t="shared" si="35"/>
        <v>9.4869045704730759E-3</v>
      </c>
      <c r="AH45" s="796">
        <f t="shared" si="35"/>
        <v>-5.7731214690965871E-3</v>
      </c>
      <c r="AI45" s="796">
        <f t="shared" si="35"/>
        <v>-3.5274606554106747E-2</v>
      </c>
      <c r="AJ45" s="796">
        <f t="shared" si="35"/>
        <v>1.751617339904632E-2</v>
      </c>
      <c r="AK45" s="796">
        <f t="shared" si="35"/>
        <v>1.460156247123634E-2</v>
      </c>
      <c r="AL45" s="796">
        <f t="shared" si="35"/>
        <v>-1.8938322611123382E-2</v>
      </c>
      <c r="AM45" s="796">
        <f t="shared" si="35"/>
        <v>1.7462253036491848E-2</v>
      </c>
      <c r="AN45" s="796">
        <f t="shared" si="35"/>
        <v>4.7685422522616427E-3</v>
      </c>
      <c r="AO45" s="796">
        <f t="shared" si="35"/>
        <v>-6.2575848477108842E-3</v>
      </c>
      <c r="AP45" s="796">
        <f t="shared" si="35"/>
        <v>5.5682685293410028E-3</v>
      </c>
      <c r="AQ45" s="796">
        <f t="shared" si="35"/>
        <v>-1.5448897689736785E-2</v>
      </c>
      <c r="AR45" s="796">
        <f t="shared" si="35"/>
        <v>2.5829296579917616E-2</v>
      </c>
      <c r="AS45" s="796">
        <f t="shared" si="35"/>
        <v>-5.2340178997690945E-2</v>
      </c>
      <c r="AT45" s="796">
        <f t="shared" si="35"/>
        <v>-5.467329974175017E-2</v>
      </c>
      <c r="AU45" s="796">
        <f t="shared" si="35"/>
        <v>4.2744349719554986E-2</v>
      </c>
      <c r="AV45" s="796">
        <f t="shared" si="35"/>
        <v>3.8869081990091203E-2</v>
      </c>
      <c r="AW45" s="796">
        <f t="shared" si="35"/>
        <v>3.1523140730900234E-2</v>
      </c>
      <c r="AX45" s="796">
        <f t="shared" si="35"/>
        <v>8.4921907678865427E-3</v>
      </c>
      <c r="AY45" s="796">
        <f t="shared" si="35"/>
        <v>-3.4727120581008686E-2</v>
      </c>
      <c r="AZ45" s="796">
        <f t="shared" si="35"/>
        <v>-2.8347585535728359E-2</v>
      </c>
      <c r="BA45" s="796">
        <f t="shared" si="35"/>
        <v>-1.2664274362902295E-2</v>
      </c>
      <c r="BB45" s="796">
        <f t="shared" si="35"/>
        <v>-1.0197482551058568E-2</v>
      </c>
      <c r="BC45" s="796">
        <f t="shared" si="35"/>
        <v>-3.4011094572503953E-2</v>
      </c>
      <c r="BD45" s="796">
        <f t="shared" si="35"/>
        <v>-2.8397758541656271E-2</v>
      </c>
      <c r="BE45" s="796">
        <f t="shared" si="35"/>
        <v>-5.1257925327823473E-2</v>
      </c>
      <c r="BF45" s="1135"/>
      <c r="BM45" s="4"/>
      <c r="BN45" s="4"/>
      <c r="BO45" s="4"/>
      <c r="BP45" s="772"/>
      <c r="BQ45" s="772"/>
      <c r="BR45" s="772"/>
      <c r="BS45" s="772"/>
      <c r="BT45" s="772"/>
      <c r="BU45" s="772"/>
      <c r="BV45" s="772"/>
      <c r="BW45" s="772"/>
      <c r="BX45" s="772"/>
      <c r="BY45" s="772"/>
      <c r="BZ45" s="772"/>
      <c r="CA45" s="772"/>
      <c r="CB45" s="4"/>
    </row>
    <row r="46" spans="19:80">
      <c r="BM46" s="4"/>
      <c r="BN46" s="4"/>
      <c r="BO46" s="4"/>
      <c r="BP46" s="4"/>
      <c r="BQ46" s="4"/>
      <c r="BR46" s="4"/>
      <c r="BS46" s="4"/>
      <c r="BT46" s="4"/>
      <c r="BU46" s="4"/>
      <c r="BV46" s="4"/>
      <c r="BW46" s="4"/>
      <c r="BX46" s="4"/>
      <c r="BY46" s="4"/>
      <c r="BZ46" s="4"/>
      <c r="CA46" s="4"/>
      <c r="CB46" s="4"/>
    </row>
    <row r="47" spans="19:80" ht="21.75" customHeight="1">
      <c r="S47" s="154" t="s">
        <v>271</v>
      </c>
      <c r="T47" s="714"/>
      <c r="W47" s="1" t="s">
        <v>696</v>
      </c>
      <c r="Y47" s="751"/>
      <c r="BM47" s="4"/>
      <c r="BN47" s="4"/>
      <c r="BO47" s="4"/>
      <c r="BP47" s="4"/>
      <c r="BQ47" s="4"/>
      <c r="BR47" s="4"/>
      <c r="BS47" s="4"/>
      <c r="BT47" s="4"/>
      <c r="BU47" s="4"/>
      <c r="BV47" s="4"/>
      <c r="BW47" s="4"/>
      <c r="BX47" s="4"/>
      <c r="BY47" s="4"/>
      <c r="BZ47" s="4"/>
      <c r="CA47" s="4"/>
      <c r="CB47" s="4"/>
    </row>
    <row r="48" spans="19:80">
      <c r="S48" s="752" t="s">
        <v>51</v>
      </c>
      <c r="T48" s="753"/>
      <c r="U48" s="754" t="s">
        <v>1</v>
      </c>
      <c r="W48" s="940" t="s">
        <v>279</v>
      </c>
      <c r="X48" s="753"/>
      <c r="Y48" s="754" t="s">
        <v>1</v>
      </c>
      <c r="Z48" s="755"/>
      <c r="AA48" s="10">
        <v>1990</v>
      </c>
      <c r="AB48" s="10">
        <f t="shared" ref="AB48:AZ48" si="36">AA48+1</f>
        <v>1991</v>
      </c>
      <c r="AC48" s="10">
        <f t="shared" si="36"/>
        <v>1992</v>
      </c>
      <c r="AD48" s="10">
        <f t="shared" si="36"/>
        <v>1993</v>
      </c>
      <c r="AE48" s="10">
        <f t="shared" si="36"/>
        <v>1994</v>
      </c>
      <c r="AF48" s="10">
        <f t="shared" si="36"/>
        <v>1995</v>
      </c>
      <c r="AG48" s="10">
        <f t="shared" si="36"/>
        <v>1996</v>
      </c>
      <c r="AH48" s="10">
        <f t="shared" si="36"/>
        <v>1997</v>
      </c>
      <c r="AI48" s="10">
        <f t="shared" si="36"/>
        <v>1998</v>
      </c>
      <c r="AJ48" s="756">
        <f t="shared" si="36"/>
        <v>1999</v>
      </c>
      <c r="AK48" s="756">
        <f t="shared" si="36"/>
        <v>2000</v>
      </c>
      <c r="AL48" s="756">
        <f t="shared" si="36"/>
        <v>2001</v>
      </c>
      <c r="AM48" s="756">
        <f t="shared" si="36"/>
        <v>2002</v>
      </c>
      <c r="AN48" s="10">
        <f t="shared" si="36"/>
        <v>2003</v>
      </c>
      <c r="AO48" s="10">
        <f t="shared" si="36"/>
        <v>2004</v>
      </c>
      <c r="AP48" s="10">
        <f t="shared" si="36"/>
        <v>2005</v>
      </c>
      <c r="AQ48" s="10">
        <f t="shared" si="36"/>
        <v>2006</v>
      </c>
      <c r="AR48" s="10">
        <f t="shared" si="36"/>
        <v>2007</v>
      </c>
      <c r="AS48" s="757">
        <f t="shared" si="36"/>
        <v>2008</v>
      </c>
      <c r="AT48" s="10">
        <f t="shared" si="36"/>
        <v>2009</v>
      </c>
      <c r="AU48" s="757">
        <f t="shared" si="36"/>
        <v>2010</v>
      </c>
      <c r="AV48" s="756">
        <f t="shared" si="36"/>
        <v>2011</v>
      </c>
      <c r="AW48" s="10">
        <f t="shared" si="36"/>
        <v>2012</v>
      </c>
      <c r="AX48" s="10">
        <f t="shared" si="36"/>
        <v>2013</v>
      </c>
      <c r="AY48" s="10">
        <f t="shared" si="36"/>
        <v>2014</v>
      </c>
      <c r="AZ48" s="10">
        <f t="shared" si="36"/>
        <v>2015</v>
      </c>
      <c r="BA48" s="10">
        <f>AZ48+1</f>
        <v>2016</v>
      </c>
      <c r="BB48" s="10">
        <f>BA48+1</f>
        <v>2017</v>
      </c>
      <c r="BC48" s="10">
        <f>BB48+1</f>
        <v>2018</v>
      </c>
      <c r="BD48" s="10">
        <f>BC48+1</f>
        <v>2019</v>
      </c>
      <c r="BE48" s="10">
        <f>BD48+1</f>
        <v>2020</v>
      </c>
      <c r="BF48" s="1120"/>
      <c r="BM48" s="4"/>
      <c r="BN48" s="4"/>
      <c r="BO48" s="4"/>
      <c r="BP48" s="4"/>
      <c r="BQ48" s="4"/>
      <c r="BR48" s="4"/>
      <c r="BS48" s="4"/>
      <c r="BT48" s="4"/>
      <c r="BU48" s="4"/>
      <c r="BV48" s="4"/>
      <c r="BW48" s="4"/>
      <c r="BX48" s="4"/>
      <c r="BY48" s="4"/>
      <c r="BZ48" s="4"/>
      <c r="CA48" s="4"/>
      <c r="CB48" s="4"/>
    </row>
    <row r="49" spans="19:80" ht="18.75">
      <c r="S49" s="760" t="s">
        <v>267</v>
      </c>
      <c r="T49" s="717"/>
      <c r="U49" s="715">
        <v>1</v>
      </c>
      <c r="W49" s="39" t="s">
        <v>869</v>
      </c>
      <c r="X49" s="932"/>
      <c r="Y49" s="715">
        <v>1</v>
      </c>
      <c r="Z49" s="789"/>
      <c r="AA49" s="1376"/>
      <c r="AB49" s="1379"/>
      <c r="AC49" s="1379"/>
      <c r="AD49" s="1379"/>
      <c r="AE49" s="1379"/>
      <c r="AF49" s="1379"/>
      <c r="AG49" s="1379"/>
      <c r="AH49" s="1379"/>
      <c r="AI49" s="1379"/>
      <c r="AJ49" s="1379"/>
      <c r="AK49" s="1379"/>
      <c r="AL49" s="1379"/>
      <c r="AM49" s="1379"/>
      <c r="AN49" s="1379"/>
      <c r="AO49" s="1379"/>
      <c r="AP49" s="1379"/>
      <c r="AQ49" s="1379"/>
      <c r="AR49" s="1379"/>
      <c r="AS49" s="1379"/>
      <c r="AT49" s="1379"/>
      <c r="AU49" s="1379"/>
      <c r="AV49" s="1379"/>
      <c r="AW49" s="1379"/>
      <c r="AX49" s="1376"/>
      <c r="AY49" s="162">
        <f t="shared" ref="AY49:BE59" si="37">AY5/$AX5-1</f>
        <v>-3.8872151600839788E-2</v>
      </c>
      <c r="AZ49" s="162">
        <f t="shared" si="37"/>
        <v>-6.9851470076547684E-2</v>
      </c>
      <c r="BA49" s="162">
        <f t="shared" si="37"/>
        <v>-8.4843461718850155E-2</v>
      </c>
      <c r="BB49" s="162">
        <f t="shared" si="37"/>
        <v>-9.664739793542354E-2</v>
      </c>
      <c r="BC49" s="162">
        <f t="shared" si="37"/>
        <v>-0.1307804483263042</v>
      </c>
      <c r="BD49" s="162">
        <f t="shared" si="37"/>
        <v>-0.15919323981740718</v>
      </c>
      <c r="BE49" s="162">
        <f t="shared" si="37"/>
        <v>-0.20767275275393338</v>
      </c>
      <c r="BF49" s="1128"/>
      <c r="BM49" s="4"/>
      <c r="BN49" s="4"/>
      <c r="BO49" s="4"/>
      <c r="BP49" s="772"/>
      <c r="BQ49" s="772"/>
      <c r="BR49" s="772"/>
      <c r="BS49" s="772"/>
      <c r="BT49" s="772"/>
      <c r="BU49" s="772"/>
      <c r="BV49" s="772"/>
      <c r="BW49" s="772"/>
      <c r="BX49" s="772"/>
      <c r="BY49" s="772"/>
      <c r="BZ49" s="772"/>
      <c r="CA49" s="772"/>
      <c r="CB49" s="4"/>
    </row>
    <row r="50" spans="19:80" ht="18.75">
      <c r="S50" s="762"/>
      <c r="T50" s="723" t="s">
        <v>52</v>
      </c>
      <c r="U50" s="715">
        <v>1</v>
      </c>
      <c r="W50" s="39"/>
      <c r="X50" s="723" t="s">
        <v>496</v>
      </c>
      <c r="Y50" s="715">
        <v>1</v>
      </c>
      <c r="Z50" s="789"/>
      <c r="AA50" s="1376"/>
      <c r="AB50" s="1379"/>
      <c r="AC50" s="1379"/>
      <c r="AD50" s="1379"/>
      <c r="AE50" s="1379"/>
      <c r="AF50" s="1379"/>
      <c r="AG50" s="1379"/>
      <c r="AH50" s="1379"/>
      <c r="AI50" s="1379"/>
      <c r="AJ50" s="1379"/>
      <c r="AK50" s="1379"/>
      <c r="AL50" s="1379"/>
      <c r="AM50" s="1379"/>
      <c r="AN50" s="1379"/>
      <c r="AO50" s="1379"/>
      <c r="AP50" s="1379"/>
      <c r="AQ50" s="1379"/>
      <c r="AR50" s="1379"/>
      <c r="AS50" s="1379"/>
      <c r="AT50" s="1379"/>
      <c r="AU50" s="1379"/>
      <c r="AV50" s="1379"/>
      <c r="AW50" s="1379"/>
      <c r="AX50" s="1376"/>
      <c r="AY50" s="162">
        <f t="shared" si="37"/>
        <v>-4.0287226831578038E-2</v>
      </c>
      <c r="AZ50" s="162">
        <f t="shared" si="37"/>
        <v>-7.2431194334313109E-2</v>
      </c>
      <c r="BA50" s="162">
        <f t="shared" si="37"/>
        <v>-8.8166371682828037E-2</v>
      </c>
      <c r="BB50" s="162">
        <f t="shared" si="37"/>
        <v>-0.10144447054775074</v>
      </c>
      <c r="BC50" s="162">
        <f t="shared" si="37"/>
        <v>-0.137811382746582</v>
      </c>
      <c r="BD50" s="162">
        <f t="shared" si="37"/>
        <v>-0.16738697294392502</v>
      </c>
      <c r="BE50" s="162">
        <f t="shared" si="37"/>
        <v>-0.21692726942585405</v>
      </c>
      <c r="BF50" s="1128"/>
      <c r="BM50" s="4"/>
      <c r="BN50" s="4"/>
      <c r="BO50" s="4"/>
      <c r="BP50" s="772"/>
      <c r="BQ50" s="772"/>
      <c r="BR50" s="772"/>
      <c r="BS50" s="772"/>
      <c r="BT50" s="772"/>
      <c r="BU50" s="772"/>
      <c r="BV50" s="772"/>
      <c r="BW50" s="772"/>
      <c r="BX50" s="772"/>
      <c r="BY50" s="772"/>
      <c r="BZ50" s="772"/>
      <c r="CA50" s="772"/>
      <c r="CB50" s="4"/>
    </row>
    <row r="51" spans="19:80" ht="18.75">
      <c r="S51" s="765"/>
      <c r="T51" s="1519" t="s">
        <v>958</v>
      </c>
      <c r="U51" s="715">
        <v>1</v>
      </c>
      <c r="W51" s="462"/>
      <c r="X51" s="723" t="s">
        <v>962</v>
      </c>
      <c r="Y51" s="715">
        <v>1</v>
      </c>
      <c r="Z51" s="789"/>
      <c r="AA51" s="1376"/>
      <c r="AB51" s="1379"/>
      <c r="AC51" s="1379"/>
      <c r="AD51" s="1379"/>
      <c r="AE51" s="1379"/>
      <c r="AF51" s="1379"/>
      <c r="AG51" s="1379"/>
      <c r="AH51" s="1379"/>
      <c r="AI51" s="1379"/>
      <c r="AJ51" s="1379"/>
      <c r="AK51" s="1379"/>
      <c r="AL51" s="1379"/>
      <c r="AM51" s="1379"/>
      <c r="AN51" s="1379"/>
      <c r="AO51" s="1379"/>
      <c r="AP51" s="1379"/>
      <c r="AQ51" s="1379"/>
      <c r="AR51" s="1379"/>
      <c r="AS51" s="1379"/>
      <c r="AT51" s="1379"/>
      <c r="AU51" s="1379"/>
      <c r="AV51" s="1379"/>
      <c r="AW51" s="1379"/>
      <c r="AX51" s="1376"/>
      <c r="AY51" s="162">
        <f t="shared" si="37"/>
        <v>-1.7677099746684521E-2</v>
      </c>
      <c r="AZ51" s="162">
        <f t="shared" si="37"/>
        <v>-3.1212259789302088E-2</v>
      </c>
      <c r="BA51" s="162">
        <f t="shared" si="37"/>
        <v>-3.5072787013122664E-2</v>
      </c>
      <c r="BB51" s="162">
        <f t="shared" si="37"/>
        <v>-2.4796657735988825E-2</v>
      </c>
      <c r="BC51" s="162">
        <f t="shared" si="37"/>
        <v>-2.5470839067423534E-2</v>
      </c>
      <c r="BD51" s="162">
        <f t="shared" si="37"/>
        <v>-3.6467186302167387E-2</v>
      </c>
      <c r="BE51" s="162">
        <f t="shared" si="37"/>
        <v>-6.9058242029871209E-2</v>
      </c>
      <c r="BF51" s="1128"/>
      <c r="BM51" s="4"/>
      <c r="BN51" s="4"/>
      <c r="BO51" s="4"/>
      <c r="BP51" s="772"/>
      <c r="BQ51" s="772"/>
      <c r="BR51" s="772"/>
      <c r="BS51" s="772"/>
      <c r="BT51" s="772"/>
      <c r="BU51" s="772"/>
      <c r="BV51" s="772"/>
      <c r="BW51" s="772"/>
      <c r="BX51" s="772"/>
      <c r="BY51" s="772"/>
      <c r="BZ51" s="772"/>
      <c r="CA51" s="772"/>
      <c r="CB51" s="4"/>
    </row>
    <row r="52" spans="19:80" ht="18.75">
      <c r="S52" s="768" t="s">
        <v>497</v>
      </c>
      <c r="T52" s="717"/>
      <c r="U52" s="715">
        <v>25</v>
      </c>
      <c r="W52" s="42" t="s">
        <v>498</v>
      </c>
      <c r="X52" s="932"/>
      <c r="Y52" s="718">
        <v>25</v>
      </c>
      <c r="Z52" s="789"/>
      <c r="AA52" s="1376"/>
      <c r="AB52" s="1379"/>
      <c r="AC52" s="1379"/>
      <c r="AD52" s="1379"/>
      <c r="AE52" s="1379"/>
      <c r="AF52" s="1379"/>
      <c r="AG52" s="1379"/>
      <c r="AH52" s="1379"/>
      <c r="AI52" s="1379"/>
      <c r="AJ52" s="1379"/>
      <c r="AK52" s="1379"/>
      <c r="AL52" s="1379"/>
      <c r="AM52" s="1379"/>
      <c r="AN52" s="1379"/>
      <c r="AO52" s="1379"/>
      <c r="AP52" s="1379"/>
      <c r="AQ52" s="1379"/>
      <c r="AR52" s="1379"/>
      <c r="AS52" s="1379"/>
      <c r="AT52" s="1379"/>
      <c r="AU52" s="1379"/>
      <c r="AV52" s="1379"/>
      <c r="AW52" s="1379"/>
      <c r="AX52" s="1376"/>
      <c r="AY52" s="162">
        <f t="shared" si="37"/>
        <v>-1.6467033174038082E-2</v>
      </c>
      <c r="AZ52" s="162">
        <f t="shared" si="37"/>
        <v>-2.7858161554397243E-2</v>
      </c>
      <c r="BA52" s="162">
        <f t="shared" si="37"/>
        <v>-2.9316818412595369E-2</v>
      </c>
      <c r="BB52" s="162">
        <f t="shared" si="37"/>
        <v>-3.5621653821487631E-2</v>
      </c>
      <c r="BC52" s="162">
        <f t="shared" si="37"/>
        <v>-4.7821840585960174E-2</v>
      </c>
      <c r="BD52" s="162">
        <f t="shared" si="37"/>
        <v>-5.3818164059858287E-2</v>
      </c>
      <c r="BE52" s="162">
        <f t="shared" si="37"/>
        <v>-5.6486004334277307E-2</v>
      </c>
      <c r="BF52" s="1128"/>
      <c r="BM52" s="4"/>
      <c r="BN52" s="4"/>
      <c r="BO52" s="4"/>
      <c r="BP52" s="772"/>
      <c r="BQ52" s="772"/>
      <c r="BR52" s="772"/>
      <c r="BS52" s="772"/>
      <c r="BT52" s="772"/>
      <c r="BU52" s="772"/>
      <c r="BV52" s="772"/>
      <c r="BW52" s="772"/>
      <c r="BX52" s="772"/>
      <c r="BY52" s="772"/>
      <c r="BZ52" s="772"/>
      <c r="CA52" s="772"/>
      <c r="CB52" s="4"/>
    </row>
    <row r="53" spans="19:80" ht="18.75">
      <c r="S53" s="768" t="s">
        <v>268</v>
      </c>
      <c r="T53" s="717"/>
      <c r="U53" s="715">
        <v>298</v>
      </c>
      <c r="W53" s="941" t="s">
        <v>867</v>
      </c>
      <c r="X53" s="932"/>
      <c r="Y53" s="718">
        <v>298</v>
      </c>
      <c r="Z53" s="789"/>
      <c r="AA53" s="1376"/>
      <c r="AB53" s="1379"/>
      <c r="AC53" s="1379"/>
      <c r="AD53" s="1379"/>
      <c r="AE53" s="1379"/>
      <c r="AF53" s="1379"/>
      <c r="AG53" s="1379"/>
      <c r="AH53" s="1379"/>
      <c r="AI53" s="1379"/>
      <c r="AJ53" s="1379"/>
      <c r="AK53" s="1379"/>
      <c r="AL53" s="1379"/>
      <c r="AM53" s="1379"/>
      <c r="AN53" s="1379"/>
      <c r="AO53" s="1379"/>
      <c r="AP53" s="1379"/>
      <c r="AQ53" s="1379"/>
      <c r="AR53" s="1379"/>
      <c r="AS53" s="1379"/>
      <c r="AT53" s="1379"/>
      <c r="AU53" s="1379"/>
      <c r="AV53" s="1379"/>
      <c r="AW53" s="1379"/>
      <c r="AX53" s="1376"/>
      <c r="AY53" s="162">
        <f t="shared" si="37"/>
        <v>-1.9795055849775145E-2</v>
      </c>
      <c r="AZ53" s="162">
        <f t="shared" si="37"/>
        <v>-3.3287213587744113E-2</v>
      </c>
      <c r="BA53" s="162">
        <f t="shared" si="37"/>
        <v>-5.6469992088566512E-2</v>
      </c>
      <c r="BB53" s="162">
        <f t="shared" si="37"/>
        <v>-4.4726345146757551E-2</v>
      </c>
      <c r="BC53" s="162">
        <f t="shared" si="37"/>
        <v>-6.5398731259741938E-2</v>
      </c>
      <c r="BD53" s="162">
        <f t="shared" si="37"/>
        <v>-8.1498029714467068E-2</v>
      </c>
      <c r="BE53" s="162">
        <f t="shared" si="37"/>
        <v>-9.3523746665971408E-2</v>
      </c>
      <c r="BF53" s="1128"/>
      <c r="BM53" s="4"/>
      <c r="BN53" s="4"/>
      <c r="BO53" s="4"/>
      <c r="BP53" s="772"/>
      <c r="BQ53" s="772"/>
      <c r="BR53" s="772"/>
      <c r="BS53" s="772"/>
      <c r="BT53" s="772"/>
      <c r="BU53" s="772"/>
      <c r="BV53" s="772"/>
      <c r="BW53" s="772"/>
      <c r="BX53" s="772"/>
      <c r="BY53" s="772"/>
      <c r="BZ53" s="772"/>
      <c r="CA53" s="772"/>
      <c r="CB53" s="4"/>
    </row>
    <row r="54" spans="19:80" ht="15.75">
      <c r="S54" s="773" t="s">
        <v>53</v>
      </c>
      <c r="T54" s="729"/>
      <c r="U54" s="715"/>
      <c r="W54" s="773" t="s">
        <v>275</v>
      </c>
      <c r="X54" s="932"/>
      <c r="Y54" s="715"/>
      <c r="Z54" s="789"/>
      <c r="AA54" s="1376"/>
      <c r="AB54" s="1379"/>
      <c r="AC54" s="1379"/>
      <c r="AD54" s="1379"/>
      <c r="AE54" s="1379"/>
      <c r="AF54" s="1379"/>
      <c r="AG54" s="1379"/>
      <c r="AH54" s="1379"/>
      <c r="AI54" s="1379"/>
      <c r="AJ54" s="1379"/>
      <c r="AK54" s="1379"/>
      <c r="AL54" s="1379"/>
      <c r="AM54" s="1379"/>
      <c r="AN54" s="1379"/>
      <c r="AO54" s="1379"/>
      <c r="AP54" s="1379"/>
      <c r="AQ54" s="1379"/>
      <c r="AR54" s="1379"/>
      <c r="AS54" s="1379"/>
      <c r="AT54" s="1379"/>
      <c r="AU54" s="1379"/>
      <c r="AV54" s="1379"/>
      <c r="AW54" s="1379"/>
      <c r="AX54" s="1376"/>
      <c r="AY54" s="162">
        <f t="shared" si="37"/>
        <v>8.2509041903910507E-2</v>
      </c>
      <c r="AZ54" s="162">
        <f t="shared" si="37"/>
        <v>0.15691562267881953</v>
      </c>
      <c r="BA54" s="162">
        <f t="shared" si="37"/>
        <v>0.24835422228185222</v>
      </c>
      <c r="BB54" s="162">
        <f t="shared" si="37"/>
        <v>0.30411822034423541</v>
      </c>
      <c r="BC54" s="162">
        <f t="shared" si="37"/>
        <v>0.35214867770969027</v>
      </c>
      <c r="BD54" s="162">
        <f t="shared" si="37"/>
        <v>0.41735122503586575</v>
      </c>
      <c r="BE54" s="162">
        <f t="shared" si="37"/>
        <v>0.47104431543796488</v>
      </c>
      <c r="BF54" s="1128"/>
      <c r="BM54" s="4"/>
      <c r="BN54" s="4"/>
      <c r="BO54" s="4"/>
      <c r="BP54" s="772"/>
      <c r="BQ54" s="772"/>
      <c r="BR54" s="772"/>
      <c r="BS54" s="772"/>
      <c r="BT54" s="772"/>
      <c r="BU54" s="772"/>
      <c r="BV54" s="772"/>
      <c r="BW54" s="772"/>
      <c r="BX54" s="772"/>
      <c r="BY54" s="772"/>
      <c r="BZ54" s="772"/>
      <c r="CA54" s="772"/>
      <c r="CB54" s="4"/>
    </row>
    <row r="55" spans="19:80" ht="28.5">
      <c r="S55" s="774"/>
      <c r="T55" s="732" t="s">
        <v>499</v>
      </c>
      <c r="U55" s="733" t="s">
        <v>503</v>
      </c>
      <c r="W55" s="942"/>
      <c r="X55" s="937" t="s">
        <v>276</v>
      </c>
      <c r="Y55" s="733" t="s">
        <v>280</v>
      </c>
      <c r="Z55" s="789"/>
      <c r="AA55" s="1376"/>
      <c r="AB55" s="1379"/>
      <c r="AC55" s="1379"/>
      <c r="AD55" s="1379"/>
      <c r="AE55" s="1379"/>
      <c r="AF55" s="1379"/>
      <c r="AG55" s="1379"/>
      <c r="AH55" s="1379"/>
      <c r="AI55" s="1379"/>
      <c r="AJ55" s="1379"/>
      <c r="AK55" s="1379"/>
      <c r="AL55" s="1379"/>
      <c r="AM55" s="1379"/>
      <c r="AN55" s="1379"/>
      <c r="AO55" s="1379"/>
      <c r="AP55" s="1379"/>
      <c r="AQ55" s="1379"/>
      <c r="AR55" s="1379"/>
      <c r="AS55" s="1379"/>
      <c r="AT55" s="1379"/>
      <c r="AU55" s="1379"/>
      <c r="AV55" s="1379"/>
      <c r="AW55" s="1379"/>
      <c r="AX55" s="1376"/>
      <c r="AY55" s="162">
        <f t="shared" si="37"/>
        <v>0.1145811254010225</v>
      </c>
      <c r="AZ55" s="162">
        <f t="shared" si="37"/>
        <v>0.22290394093087929</v>
      </c>
      <c r="BA55" s="162">
        <f t="shared" si="37"/>
        <v>0.32755329720410797</v>
      </c>
      <c r="BB55" s="162">
        <f t="shared" si="37"/>
        <v>0.39953973828434686</v>
      </c>
      <c r="BC55" s="162">
        <f t="shared" si="37"/>
        <v>0.46458161351817706</v>
      </c>
      <c r="BD55" s="162">
        <f t="shared" si="37"/>
        <v>0.54830242962913589</v>
      </c>
      <c r="BE55" s="162">
        <f t="shared" si="37"/>
        <v>0.61034331017201593</v>
      </c>
      <c r="BF55" s="1128"/>
      <c r="BM55" s="4"/>
      <c r="BN55" s="4"/>
      <c r="BO55" s="4"/>
      <c r="BP55" s="777"/>
      <c r="BQ55" s="777"/>
      <c r="BR55" s="777"/>
      <c r="BS55" s="777"/>
      <c r="BT55" s="777"/>
      <c r="BU55" s="772"/>
      <c r="BV55" s="772"/>
      <c r="BW55" s="772"/>
      <c r="BX55" s="772"/>
      <c r="BY55" s="772"/>
      <c r="BZ55" s="772"/>
      <c r="CA55" s="772"/>
      <c r="CB55" s="4"/>
    </row>
    <row r="56" spans="19:80" ht="28.5">
      <c r="S56" s="774"/>
      <c r="T56" s="732" t="s">
        <v>500</v>
      </c>
      <c r="U56" s="733" t="s">
        <v>501</v>
      </c>
      <c r="W56" s="942"/>
      <c r="X56" s="937" t="s">
        <v>277</v>
      </c>
      <c r="Y56" s="733" t="s">
        <v>882</v>
      </c>
      <c r="Z56" s="789"/>
      <c r="AA56" s="1376"/>
      <c r="AB56" s="1379"/>
      <c r="AC56" s="1379"/>
      <c r="AD56" s="1379"/>
      <c r="AE56" s="1379"/>
      <c r="AF56" s="1379"/>
      <c r="AG56" s="1379"/>
      <c r="AH56" s="1379"/>
      <c r="AI56" s="1379"/>
      <c r="AJ56" s="1379"/>
      <c r="AK56" s="1379"/>
      <c r="AL56" s="1379"/>
      <c r="AM56" s="1379"/>
      <c r="AN56" s="1379"/>
      <c r="AO56" s="1379"/>
      <c r="AP56" s="1379"/>
      <c r="AQ56" s="1379"/>
      <c r="AR56" s="1379"/>
      <c r="AS56" s="1379"/>
      <c r="AT56" s="1379"/>
      <c r="AU56" s="1379"/>
      <c r="AV56" s="1379"/>
      <c r="AW56" s="1379"/>
      <c r="AX56" s="1376"/>
      <c r="AY56" s="162">
        <f t="shared" si="37"/>
        <v>2.3246413905391838E-2</v>
      </c>
      <c r="AZ56" s="162">
        <f t="shared" si="37"/>
        <v>6.6444943101195975E-3</v>
      </c>
      <c r="BA56" s="162">
        <f t="shared" si="37"/>
        <v>2.7100722659695986E-2</v>
      </c>
      <c r="BB56" s="162">
        <f t="shared" si="37"/>
        <v>6.9780804996001589E-2</v>
      </c>
      <c r="BC56" s="162">
        <f t="shared" si="37"/>
        <v>6.1218310087195693E-2</v>
      </c>
      <c r="BD56" s="162">
        <f t="shared" si="37"/>
        <v>4.1485579949687379E-2</v>
      </c>
      <c r="BE56" s="162">
        <f t="shared" si="37"/>
        <v>5.7289299983747544E-2</v>
      </c>
      <c r="BF56" s="1128"/>
      <c r="BM56" s="4"/>
      <c r="BN56" s="4"/>
      <c r="BO56" s="4"/>
      <c r="BP56" s="777"/>
      <c r="BQ56" s="777"/>
      <c r="BR56" s="777"/>
      <c r="BS56" s="777"/>
      <c r="BT56" s="777"/>
      <c r="BU56" s="772"/>
      <c r="BV56" s="772"/>
      <c r="BW56" s="772"/>
      <c r="BX56" s="772"/>
      <c r="BY56" s="772"/>
      <c r="BZ56" s="772"/>
      <c r="CA56" s="772"/>
      <c r="CB56" s="4"/>
    </row>
    <row r="57" spans="19:80" ht="18.75" customHeight="1">
      <c r="S57" s="774"/>
      <c r="T57" s="734" t="s">
        <v>269</v>
      </c>
      <c r="U57" s="718">
        <v>22800</v>
      </c>
      <c r="W57" s="942"/>
      <c r="X57" s="937" t="s">
        <v>870</v>
      </c>
      <c r="Y57" s="718">
        <v>22800</v>
      </c>
      <c r="Z57" s="789"/>
      <c r="AA57" s="1376"/>
      <c r="AB57" s="1376"/>
      <c r="AC57" s="1376"/>
      <c r="AD57" s="1376"/>
      <c r="AE57" s="1376"/>
      <c r="AF57" s="1376"/>
      <c r="AG57" s="1376"/>
      <c r="AH57" s="1376"/>
      <c r="AI57" s="1376"/>
      <c r="AJ57" s="1376"/>
      <c r="AK57" s="1376"/>
      <c r="AL57" s="1376"/>
      <c r="AM57" s="1376"/>
      <c r="AN57" s="1376"/>
      <c r="AO57" s="1376"/>
      <c r="AP57" s="1376"/>
      <c r="AQ57" s="1376"/>
      <c r="AR57" s="1376"/>
      <c r="AS57" s="1376"/>
      <c r="AT57" s="1376"/>
      <c r="AU57" s="1376"/>
      <c r="AV57" s="1376"/>
      <c r="AW57" s="1376"/>
      <c r="AX57" s="1376"/>
      <c r="AY57" s="162">
        <f t="shared" si="37"/>
        <v>-1.7536067866264937E-2</v>
      </c>
      <c r="AZ57" s="162">
        <f t="shared" si="37"/>
        <v>-7.0099873453188799E-5</v>
      </c>
      <c r="BA57" s="162">
        <f t="shared" si="37"/>
        <v>4.000212630530231E-2</v>
      </c>
      <c r="BB57" s="162">
        <f t="shared" si="37"/>
        <v>-2.1669311611166586E-3</v>
      </c>
      <c r="BC57" s="162">
        <f t="shared" si="37"/>
        <v>-9.7848074295882048E-3</v>
      </c>
      <c r="BD57" s="162">
        <f t="shared" si="37"/>
        <v>-3.5765315544602827E-2</v>
      </c>
      <c r="BE57" s="162">
        <f t="shared" si="37"/>
        <v>-2.2617092306850051E-2</v>
      </c>
      <c r="BF57" s="1128"/>
      <c r="BG57" s="163"/>
      <c r="BH57" s="163"/>
      <c r="BI57" s="4"/>
      <c r="BJ57" s="163"/>
      <c r="BM57" s="470"/>
      <c r="BN57" s="776"/>
      <c r="BO57" s="746"/>
      <c r="BP57" s="777"/>
      <c r="BQ57" s="777"/>
      <c r="BR57" s="777"/>
      <c r="BS57" s="777"/>
      <c r="BT57" s="777"/>
      <c r="BU57" s="772"/>
      <c r="BV57" s="772"/>
      <c r="BW57" s="772"/>
      <c r="BX57" s="772"/>
      <c r="BY57" s="772"/>
      <c r="BZ57" s="772"/>
      <c r="CA57" s="772"/>
      <c r="CB57" s="4"/>
    </row>
    <row r="58" spans="19:80" ht="18.75" customHeight="1" thickBot="1">
      <c r="S58" s="778"/>
      <c r="T58" s="736" t="s">
        <v>270</v>
      </c>
      <c r="U58" s="718">
        <v>17200</v>
      </c>
      <c r="W58" s="943"/>
      <c r="X58" s="939" t="s">
        <v>868</v>
      </c>
      <c r="Y58" s="718">
        <v>17200</v>
      </c>
      <c r="Z58" s="790"/>
      <c r="AA58" s="1377"/>
      <c r="AB58" s="1380"/>
      <c r="AC58" s="1380"/>
      <c r="AD58" s="1380"/>
      <c r="AE58" s="1380"/>
      <c r="AF58" s="1380"/>
      <c r="AG58" s="1380"/>
      <c r="AH58" s="1380"/>
      <c r="AI58" s="1380"/>
      <c r="AJ58" s="1380"/>
      <c r="AK58" s="1380"/>
      <c r="AL58" s="1380"/>
      <c r="AM58" s="1380"/>
      <c r="AN58" s="1380"/>
      <c r="AO58" s="1380"/>
      <c r="AP58" s="1380"/>
      <c r="AQ58" s="1380"/>
      <c r="AR58" s="1380"/>
      <c r="AS58" s="1380"/>
      <c r="AT58" s="1380"/>
      <c r="AU58" s="1380"/>
      <c r="AV58" s="1380"/>
      <c r="AW58" s="1380"/>
      <c r="AX58" s="1377"/>
      <c r="AY58" s="780">
        <f t="shared" si="37"/>
        <v>-0.30568798223277382</v>
      </c>
      <c r="AZ58" s="780">
        <f t="shared" si="37"/>
        <v>-0.64690954196538453</v>
      </c>
      <c r="BA58" s="780">
        <f t="shared" si="37"/>
        <v>-0.60770428782780983</v>
      </c>
      <c r="BB58" s="780">
        <f t="shared" si="37"/>
        <v>-0.72188665241335892</v>
      </c>
      <c r="BC58" s="780">
        <f t="shared" si="37"/>
        <v>-0.82532131287112831</v>
      </c>
      <c r="BD58" s="780">
        <f t="shared" si="37"/>
        <v>-0.83832139580364218</v>
      </c>
      <c r="BE58" s="780">
        <f t="shared" si="37"/>
        <v>-0.82140805400197858</v>
      </c>
      <c r="BF58" s="1128"/>
      <c r="BG58" s="163"/>
      <c r="BH58" s="163"/>
      <c r="BI58" s="4"/>
      <c r="BJ58" s="163"/>
      <c r="BM58" s="470"/>
      <c r="BN58" s="776"/>
      <c r="BO58" s="746"/>
      <c r="BP58" s="777"/>
      <c r="BQ58" s="777"/>
      <c r="BR58" s="777"/>
      <c r="BS58" s="777"/>
      <c r="BT58" s="777"/>
      <c r="BU58" s="772"/>
      <c r="BV58" s="772"/>
      <c r="BW58" s="772"/>
      <c r="BX58" s="772"/>
      <c r="BY58" s="772"/>
      <c r="BZ58" s="772"/>
      <c r="CA58" s="772"/>
      <c r="CB58" s="4"/>
    </row>
    <row r="59" spans="19:80" ht="21.75" customHeight="1" thickTop="1">
      <c r="S59" s="1210" t="s">
        <v>54</v>
      </c>
      <c r="T59" s="781"/>
      <c r="U59" s="782"/>
      <c r="W59" s="1374" t="s">
        <v>278</v>
      </c>
      <c r="X59" s="944"/>
      <c r="Y59" s="782"/>
      <c r="Z59" s="791"/>
      <c r="AA59" s="1378"/>
      <c r="AB59" s="1381"/>
      <c r="AC59" s="1381"/>
      <c r="AD59" s="1381"/>
      <c r="AE59" s="1381"/>
      <c r="AF59" s="1381"/>
      <c r="AG59" s="1381"/>
      <c r="AH59" s="1381"/>
      <c r="AI59" s="1381"/>
      <c r="AJ59" s="1381"/>
      <c r="AK59" s="1381"/>
      <c r="AL59" s="1381"/>
      <c r="AM59" s="1381"/>
      <c r="AN59" s="1381"/>
      <c r="AO59" s="1381"/>
      <c r="AP59" s="1381"/>
      <c r="AQ59" s="1381"/>
      <c r="AR59" s="1381"/>
      <c r="AS59" s="1381"/>
      <c r="AT59" s="1381"/>
      <c r="AU59" s="1381"/>
      <c r="AV59" s="1381"/>
      <c r="AW59" s="1381"/>
      <c r="AX59" s="1378"/>
      <c r="AY59" s="784">
        <f t="shared" si="37"/>
        <v>-3.4727120581008686E-2</v>
      </c>
      <c r="AZ59" s="784">
        <f t="shared" si="37"/>
        <v>-6.2090276095657315E-2</v>
      </c>
      <c r="BA59" s="784">
        <f t="shared" si="37"/>
        <v>-7.3968222166815867E-2</v>
      </c>
      <c r="BB59" s="784">
        <f t="shared" si="37"/>
        <v>-8.3411415062995542E-2</v>
      </c>
      <c r="BC59" s="784">
        <f t="shared" si="37"/>
        <v>-0.11458559610936547</v>
      </c>
      <c r="BD59" s="784">
        <f t="shared" si="37"/>
        <v>-0.13972938056035633</v>
      </c>
      <c r="BE59" s="784">
        <f t="shared" si="37"/>
        <v>-0.18382506773331408</v>
      </c>
      <c r="BF59" s="1128"/>
      <c r="BM59" s="4"/>
      <c r="BN59" s="4"/>
      <c r="BO59" s="4"/>
      <c r="BP59" s="772"/>
      <c r="BQ59" s="772"/>
      <c r="BR59" s="772"/>
      <c r="BS59" s="772"/>
      <c r="BT59" s="772"/>
      <c r="BU59" s="772"/>
      <c r="BV59" s="772"/>
      <c r="BW59" s="772"/>
      <c r="BX59" s="772"/>
      <c r="BY59" s="772"/>
      <c r="BZ59" s="772"/>
      <c r="CA59" s="772"/>
      <c r="CB59" s="4"/>
    </row>
    <row r="60" spans="19:80" ht="15.75">
      <c r="S60" s="792"/>
      <c r="T60" s="714"/>
      <c r="U60" s="744"/>
      <c r="W60" s="792"/>
      <c r="Y60" s="744"/>
      <c r="Z60" s="793"/>
      <c r="AA60" s="163"/>
      <c r="AB60" s="163"/>
      <c r="AC60" s="163"/>
      <c r="AD60" s="163"/>
      <c r="AE60" s="163"/>
      <c r="AF60" s="163"/>
      <c r="AG60" s="163"/>
      <c r="AH60" s="163"/>
      <c r="AI60" s="163"/>
      <c r="AJ60" s="163"/>
      <c r="AK60" s="163"/>
      <c r="BG60" s="163"/>
      <c r="BH60" s="163"/>
      <c r="BI60" s="163"/>
      <c r="BJ60" s="163"/>
      <c r="BM60" s="770"/>
      <c r="BN60" s="771"/>
      <c r="BO60" s="746"/>
      <c r="BP60" s="777"/>
      <c r="BQ60" s="777"/>
      <c r="BR60" s="777"/>
      <c r="BS60" s="777"/>
      <c r="BT60" s="777"/>
      <c r="BU60" s="772"/>
      <c r="BV60" s="772"/>
      <c r="BW60" s="772"/>
      <c r="BX60" s="772"/>
      <c r="BY60" s="772"/>
      <c r="BZ60" s="772"/>
      <c r="CA60" s="772"/>
      <c r="CB60" s="4"/>
    </row>
    <row r="61" spans="19:80">
      <c r="BM61" s="4"/>
      <c r="BN61" s="4"/>
      <c r="BO61" s="4"/>
      <c r="BP61" s="4"/>
      <c r="BQ61" s="4"/>
      <c r="BR61" s="4"/>
      <c r="BS61" s="4"/>
      <c r="BT61" s="4"/>
      <c r="BU61" s="4"/>
      <c r="BV61" s="4"/>
      <c r="BW61" s="4"/>
      <c r="BX61" s="4"/>
      <c r="BY61" s="4"/>
      <c r="BZ61" s="4"/>
      <c r="CA61" s="4"/>
      <c r="CB61" s="4"/>
    </row>
  </sheetData>
  <mergeCells count="2">
    <mergeCell ref="S1:T1"/>
    <mergeCell ref="W1:X1"/>
  </mergeCells>
  <phoneticPr fontId="8"/>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0" max="1048575" man="1"/>
  </colBreaks>
  <ignoredErrors>
    <ignoredError sqref="AA5:BE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J116"/>
  <sheetViews>
    <sheetView zoomScaleNormal="100" workbookViewId="0">
      <pane xSplit="26" ySplit="4" topLeftCell="AA8" activePane="bottomRight" state="frozen"/>
      <selection pane="topRight" activeCell="AA1" sqref="AA1"/>
      <selection pane="bottomLeft" activeCell="A5" sqref="A5"/>
      <selection pane="bottomRight" activeCell="AA1" sqref="AA1"/>
    </sheetView>
  </sheetViews>
  <sheetFormatPr defaultColWidth="9" defaultRowHeight="14.25"/>
  <cols>
    <col min="1" max="1" width="1.625" style="154" customWidth="1"/>
    <col min="2" max="15" width="1.625" style="1" hidden="1" customWidth="1"/>
    <col min="16" max="19" width="1.625" style="1" customWidth="1"/>
    <col min="20" max="20" width="43.125" style="1" customWidth="1"/>
    <col min="21" max="21" width="1.625" style="55" customWidth="1"/>
    <col min="22" max="23" width="1.625" style="1" customWidth="1"/>
    <col min="24" max="24" width="1.5" style="1" customWidth="1"/>
    <col min="25" max="25" width="55.125" style="1" customWidth="1"/>
    <col min="26" max="26" width="7.875" style="1" hidden="1" customWidth="1"/>
    <col min="27" max="57" width="11.125" style="1" customWidth="1"/>
    <col min="58" max="59" width="10.625" style="1" hidden="1" customWidth="1"/>
    <col min="60" max="60" width="10.625" style="154" customWidth="1"/>
    <col min="61" max="62" width="9" style="1"/>
    <col min="63" max="63" width="9" style="1" customWidth="1"/>
    <col min="64" max="72" width="9" style="1"/>
    <col min="73" max="73" width="9" style="55"/>
    <col min="74" max="87" width="9" style="1"/>
    <col min="88" max="88" width="9" style="55"/>
    <col min="89" max="16384" width="9" style="1"/>
  </cols>
  <sheetData>
    <row r="1" spans="1:87" ht="49.5" customHeight="1">
      <c r="B1" s="560"/>
      <c r="C1" s="560"/>
      <c r="D1" s="560"/>
      <c r="E1" s="560"/>
      <c r="F1" s="560"/>
      <c r="G1" s="560"/>
      <c r="H1" s="560"/>
      <c r="I1" s="560"/>
      <c r="J1" s="560"/>
      <c r="K1" s="560"/>
      <c r="L1" s="560"/>
      <c r="M1" s="560"/>
      <c r="N1" s="560"/>
      <c r="O1" s="560"/>
      <c r="Q1" s="1936" t="s">
        <v>932</v>
      </c>
      <c r="R1" s="1936"/>
      <c r="S1" s="1936"/>
      <c r="T1" s="1936"/>
      <c r="V1" s="1935" t="s">
        <v>664</v>
      </c>
      <c r="W1" s="1937"/>
      <c r="X1" s="1937"/>
      <c r="Y1" s="1937"/>
      <c r="Z1" s="560"/>
      <c r="AA1" s="464"/>
      <c r="AB1" s="464"/>
      <c r="AC1" s="464"/>
      <c r="AD1" s="294"/>
      <c r="AE1" s="294"/>
      <c r="AF1" s="294"/>
      <c r="AG1" s="294"/>
      <c r="AH1" s="294"/>
      <c r="AI1" s="294"/>
    </row>
    <row r="2" spans="1:87" ht="14.25" customHeight="1">
      <c r="A2" s="561"/>
      <c r="B2" s="294"/>
      <c r="C2" s="294"/>
      <c r="D2" s="294"/>
      <c r="E2" s="294"/>
      <c r="F2" s="294"/>
      <c r="G2" s="294"/>
      <c r="H2" s="294"/>
      <c r="I2" s="294"/>
      <c r="J2" s="294"/>
      <c r="K2" s="294"/>
      <c r="L2" s="294"/>
      <c r="M2" s="294"/>
      <c r="N2" s="294"/>
      <c r="O2" s="294"/>
      <c r="P2" s="294"/>
      <c r="Q2" s="1094" t="str">
        <f>'0.Contents'!C2</f>
        <v>＜確報値＞</v>
      </c>
      <c r="R2" s="294"/>
      <c r="S2" s="294"/>
      <c r="T2" s="562"/>
      <c r="U2" s="1899"/>
      <c r="V2" s="1141" t="str">
        <f>'0.Contents'!$E$2</f>
        <v>&lt;Final Figures&gt;</v>
      </c>
      <c r="W2" s="294"/>
      <c r="X2" s="294"/>
      <c r="Y2" s="294"/>
      <c r="Z2" s="294"/>
      <c r="AA2" s="562"/>
      <c r="AB2" s="562"/>
      <c r="AC2" s="562"/>
      <c r="AD2" s="562"/>
      <c r="AE2" s="562"/>
      <c r="AF2" s="562"/>
      <c r="AG2" s="562"/>
      <c r="AH2" s="562"/>
      <c r="AI2" s="562"/>
    </row>
    <row r="3" spans="1:87" ht="18.75" customHeight="1" thickBot="1">
      <c r="P3" s="201"/>
      <c r="Q3" s="1" t="s">
        <v>489</v>
      </c>
      <c r="V3" s="1" t="s">
        <v>478</v>
      </c>
    </row>
    <row r="4" spans="1:87" ht="15" thickBot="1">
      <c r="O4" s="55"/>
      <c r="P4" s="855"/>
      <c r="Q4" s="1532"/>
      <c r="R4" s="1533"/>
      <c r="S4" s="1533"/>
      <c r="T4" s="1534"/>
      <c r="V4" s="480"/>
      <c r="W4" s="481"/>
      <c r="X4" s="481"/>
      <c r="Y4" s="21"/>
      <c r="Z4" s="21"/>
      <c r="AA4" s="1530">
        <v>1990</v>
      </c>
      <c r="AB4" s="1530">
        <v>1991</v>
      </c>
      <c r="AC4" s="1530">
        <v>1992</v>
      </c>
      <c r="AD4" s="1530">
        <v>1993</v>
      </c>
      <c r="AE4" s="1530">
        <v>1994</v>
      </c>
      <c r="AF4" s="1530">
        <v>1995</v>
      </c>
      <c r="AG4" s="1530">
        <v>1996</v>
      </c>
      <c r="AH4" s="1530">
        <v>1997</v>
      </c>
      <c r="AI4" s="1530">
        <v>1998</v>
      </c>
      <c r="AJ4" s="1530">
        <v>1999</v>
      </c>
      <c r="AK4" s="1530">
        <v>2000</v>
      </c>
      <c r="AL4" s="1530">
        <v>2001</v>
      </c>
      <c r="AM4" s="1530">
        <v>2002</v>
      </c>
      <c r="AN4" s="1530">
        <v>2003</v>
      </c>
      <c r="AO4" s="1530">
        <v>2004</v>
      </c>
      <c r="AP4" s="1530">
        <v>2005</v>
      </c>
      <c r="AQ4" s="1530">
        <v>2006</v>
      </c>
      <c r="AR4" s="1530">
        <v>2007</v>
      </c>
      <c r="AS4" s="1530">
        <v>2008</v>
      </c>
      <c r="AT4" s="1530">
        <v>2009</v>
      </c>
      <c r="AU4" s="1530">
        <v>2010</v>
      </c>
      <c r="AV4" s="1530">
        <v>2011</v>
      </c>
      <c r="AW4" s="1530">
        <v>2012</v>
      </c>
      <c r="AX4" s="1530">
        <v>2013</v>
      </c>
      <c r="AY4" s="1530">
        <v>2014</v>
      </c>
      <c r="AZ4" s="1530">
        <v>2015</v>
      </c>
      <c r="BA4" s="1530">
        <v>2016</v>
      </c>
      <c r="BB4" s="1530">
        <v>2017</v>
      </c>
      <c r="BC4" s="1530">
        <v>2018</v>
      </c>
      <c r="BD4" s="1530">
        <v>2019</v>
      </c>
      <c r="BE4" s="1531">
        <v>2020</v>
      </c>
      <c r="BF4" s="1485" t="s">
        <v>21</v>
      </c>
      <c r="BG4" s="1488" t="s">
        <v>2</v>
      </c>
      <c r="BH4" s="1504"/>
      <c r="CF4" s="154"/>
      <c r="CG4" s="1556"/>
      <c r="CH4" s="154"/>
      <c r="CI4" s="154"/>
    </row>
    <row r="5" spans="1:87" ht="14.25" customHeight="1">
      <c r="O5" s="55"/>
      <c r="P5" s="856"/>
      <c r="Q5" s="482" t="s">
        <v>77</v>
      </c>
      <c r="R5" s="483"/>
      <c r="S5" s="483"/>
      <c r="T5" s="537"/>
      <c r="U5" s="563"/>
      <c r="V5" s="901" t="s">
        <v>490</v>
      </c>
      <c r="W5" s="483"/>
      <c r="X5" s="483"/>
      <c r="Y5" s="537"/>
      <c r="Z5" s="537"/>
      <c r="AA5" s="220">
        <f>SUM(AA6,AA14,AA29,AA35,AA42)</f>
        <v>1067561.898385541</v>
      </c>
      <c r="AB5" s="220">
        <f t="shared" ref="AB5:BB5" si="0">SUM(AB6,AB14,AB29,AB35,AB42)</f>
        <v>1077811.2664300413</v>
      </c>
      <c r="AC5" s="220">
        <f t="shared" si="0"/>
        <v>1085822.1188397971</v>
      </c>
      <c r="AD5" s="220">
        <f t="shared" si="0"/>
        <v>1081001.6257430208</v>
      </c>
      <c r="AE5" s="220">
        <f t="shared" si="0"/>
        <v>1130903.9129167625</v>
      </c>
      <c r="AF5" s="220">
        <f t="shared" si="0"/>
        <v>1142141.1813057228</v>
      </c>
      <c r="AG5" s="220">
        <f t="shared" si="0"/>
        <v>1153549.6329822021</v>
      </c>
      <c r="AH5" s="220">
        <f t="shared" si="0"/>
        <v>1147096.7505250375</v>
      </c>
      <c r="AI5" s="220">
        <f t="shared" si="0"/>
        <v>1113157.7684669045</v>
      </c>
      <c r="AJ5" s="220">
        <f t="shared" si="0"/>
        <v>1149478.6834938733</v>
      </c>
      <c r="AK5" s="220">
        <f t="shared" si="0"/>
        <v>1170300.1609849173</v>
      </c>
      <c r="AL5" s="220">
        <f t="shared" si="0"/>
        <v>1157360.1408356458</v>
      </c>
      <c r="AM5" s="220">
        <f t="shared" si="0"/>
        <v>1188990.8054189971</v>
      </c>
      <c r="AN5" s="220">
        <f t="shared" si="0"/>
        <v>1197298.2133972207</v>
      </c>
      <c r="AO5" s="220">
        <f t="shared" si="0"/>
        <v>1193442.4110291954</v>
      </c>
      <c r="AP5" s="220">
        <f t="shared" si="0"/>
        <v>1200521.1122516496</v>
      </c>
      <c r="AQ5" s="220">
        <f t="shared" si="0"/>
        <v>1178716.348024558</v>
      </c>
      <c r="AR5" s="220">
        <f t="shared" si="0"/>
        <v>1214489.3158623697</v>
      </c>
      <c r="AS5" s="220">
        <f t="shared" si="0"/>
        <v>1146922.1417937933</v>
      </c>
      <c r="AT5" s="220">
        <f t="shared" si="0"/>
        <v>1087131.5649887184</v>
      </c>
      <c r="AU5" s="220">
        <f t="shared" si="0"/>
        <v>1137029.6587623225</v>
      </c>
      <c r="AV5" s="220">
        <f t="shared" si="0"/>
        <v>1187985.0714465934</v>
      </c>
      <c r="AW5" s="220">
        <f t="shared" si="0"/>
        <v>1227315.453541572</v>
      </c>
      <c r="AX5" s="220">
        <f t="shared" si="0"/>
        <v>1235393.6393310542</v>
      </c>
      <c r="AY5" s="220">
        <f t="shared" si="0"/>
        <v>1185623.0555570354</v>
      </c>
      <c r="AZ5" s="220">
        <f t="shared" si="0"/>
        <v>1145912.6025612925</v>
      </c>
      <c r="BA5" s="220">
        <f t="shared" si="0"/>
        <v>1126473.4645511906</v>
      </c>
      <c r="BB5" s="220">
        <f t="shared" si="0"/>
        <v>1110069.7856710565</v>
      </c>
      <c r="BC5" s="1048">
        <f>SUM(BC6,BC14,BC29,BC35,BC42)</f>
        <v>1065142.3336585094</v>
      </c>
      <c r="BD5" s="220">
        <f>SUM(BD6,BD14,BD29,BD35,BD42)</f>
        <v>1028604.8376492498</v>
      </c>
      <c r="BE5" s="220">
        <f>SUM(BE6,BE14,BE29,BE35,BE42)</f>
        <v>967403.07048490038</v>
      </c>
      <c r="BF5" s="375"/>
      <c r="BG5" s="32"/>
      <c r="BH5" s="1505"/>
      <c r="BI5" s="75"/>
      <c r="BJ5" s="165"/>
      <c r="BK5" s="75"/>
      <c r="BL5" s="75"/>
    </row>
    <row r="6" spans="1:87" ht="14.25" customHeight="1">
      <c r="O6" s="55"/>
      <c r="P6" s="856"/>
      <c r="Q6" s="484"/>
      <c r="R6" s="485" t="s">
        <v>78</v>
      </c>
      <c r="S6" s="538"/>
      <c r="T6" s="564"/>
      <c r="U6" s="201"/>
      <c r="V6" s="902"/>
      <c r="W6" s="903" t="s">
        <v>907</v>
      </c>
      <c r="X6" s="911"/>
      <c r="Y6" s="912"/>
      <c r="Z6" s="912"/>
      <c r="AA6" s="219">
        <f t="shared" ref="AA6:BE6" si="1">AA7</f>
        <v>348411.79447028635</v>
      </c>
      <c r="AB6" s="219">
        <f t="shared" si="1"/>
        <v>349742.58710949577</v>
      </c>
      <c r="AC6" s="219">
        <f t="shared" si="1"/>
        <v>355126.14215324685</v>
      </c>
      <c r="AD6" s="219">
        <f t="shared" si="1"/>
        <v>338724.92179417721</v>
      </c>
      <c r="AE6" s="219">
        <f t="shared" si="1"/>
        <v>372716.52054267738</v>
      </c>
      <c r="AF6" s="219">
        <f t="shared" si="1"/>
        <v>360595.31972801586</v>
      </c>
      <c r="AG6" s="219">
        <f t="shared" si="1"/>
        <v>362469.12120510911</v>
      </c>
      <c r="AH6" s="219">
        <f t="shared" si="1"/>
        <v>357641.84247294842</v>
      </c>
      <c r="AI6" s="219">
        <f t="shared" si="1"/>
        <v>344516.84317773796</v>
      </c>
      <c r="AJ6" s="219">
        <f t="shared" si="1"/>
        <v>366226.01919401676</v>
      </c>
      <c r="AK6" s="219">
        <f t="shared" si="1"/>
        <v>374920.24083416112</v>
      </c>
      <c r="AL6" s="219">
        <f t="shared" si="1"/>
        <v>365841.75823433214</v>
      </c>
      <c r="AM6" s="219">
        <f t="shared" si="1"/>
        <v>391423.28482875729</v>
      </c>
      <c r="AN6" s="219">
        <f t="shared" si="1"/>
        <v>407746.6652632886</v>
      </c>
      <c r="AO6" s="219">
        <f t="shared" si="1"/>
        <v>403779.88285122585</v>
      </c>
      <c r="AP6" s="219">
        <f t="shared" si="1"/>
        <v>423926.84168544569</v>
      </c>
      <c r="AQ6" s="219">
        <f t="shared" si="1"/>
        <v>414870.62379360513</v>
      </c>
      <c r="AR6" s="219">
        <f t="shared" si="1"/>
        <v>467189.03156868345</v>
      </c>
      <c r="AS6" s="219">
        <f t="shared" si="1"/>
        <v>436557.15700427134</v>
      </c>
      <c r="AT6" s="219">
        <f t="shared" si="1"/>
        <v>397682.2033693656</v>
      </c>
      <c r="AU6" s="219">
        <f t="shared" si="1"/>
        <v>422047.19202207658</v>
      </c>
      <c r="AV6" s="219">
        <f t="shared" si="1"/>
        <v>479361.73875249329</v>
      </c>
      <c r="AW6" s="219">
        <f t="shared" si="1"/>
        <v>524906.88612501952</v>
      </c>
      <c r="AX6" s="219">
        <f t="shared" si="1"/>
        <v>526342.78703944432</v>
      </c>
      <c r="AY6" s="219">
        <f t="shared" si="1"/>
        <v>498946.2799872738</v>
      </c>
      <c r="AZ6" s="219">
        <f t="shared" si="1"/>
        <v>473533.65368045343</v>
      </c>
      <c r="BA6" s="219">
        <f t="shared" si="1"/>
        <v>506178.47462063562</v>
      </c>
      <c r="BB6" s="219">
        <f t="shared" si="1"/>
        <v>492589.15549526061</v>
      </c>
      <c r="BC6" s="1049">
        <f t="shared" si="1"/>
        <v>455483.52825886576</v>
      </c>
      <c r="BD6" s="219">
        <f t="shared" si="1"/>
        <v>434471.63976904185</v>
      </c>
      <c r="BE6" s="219">
        <f t="shared" si="1"/>
        <v>422313.81098736537</v>
      </c>
      <c r="BF6" s="376"/>
      <c r="BG6" s="352"/>
      <c r="BH6" s="1506"/>
      <c r="BI6" s="75"/>
      <c r="BJ6" s="165"/>
      <c r="BK6" s="75"/>
      <c r="BL6" s="75"/>
    </row>
    <row r="7" spans="1:87" ht="14.25" customHeight="1">
      <c r="O7" s="55"/>
      <c r="P7" s="856"/>
      <c r="Q7" s="484"/>
      <c r="R7" s="486"/>
      <c r="S7" s="1439" t="s">
        <v>890</v>
      </c>
      <c r="T7" s="539"/>
      <c r="U7" s="201"/>
      <c r="V7" s="902"/>
      <c r="W7" s="904"/>
      <c r="X7" s="903" t="s">
        <v>891</v>
      </c>
      <c r="Y7" s="913"/>
      <c r="Z7" s="913"/>
      <c r="AA7" s="219">
        <f>SUM(AA8:AA12)</f>
        <v>348411.79447028635</v>
      </c>
      <c r="AB7" s="219">
        <f t="shared" ref="AB7:AX7" si="2">SUM(AB8:AB12)</f>
        <v>349742.58710949577</v>
      </c>
      <c r="AC7" s="219">
        <f t="shared" si="2"/>
        <v>355126.14215324685</v>
      </c>
      <c r="AD7" s="219">
        <f t="shared" si="2"/>
        <v>338724.92179417721</v>
      </c>
      <c r="AE7" s="219">
        <f t="shared" si="2"/>
        <v>372716.52054267738</v>
      </c>
      <c r="AF7" s="219">
        <f t="shared" si="2"/>
        <v>360595.31972801586</v>
      </c>
      <c r="AG7" s="219">
        <f t="shared" si="2"/>
        <v>362469.12120510911</v>
      </c>
      <c r="AH7" s="219">
        <f t="shared" si="2"/>
        <v>357641.84247294842</v>
      </c>
      <c r="AI7" s="219">
        <f t="shared" si="2"/>
        <v>344516.84317773796</v>
      </c>
      <c r="AJ7" s="219">
        <f t="shared" si="2"/>
        <v>366226.01919401676</v>
      </c>
      <c r="AK7" s="219">
        <f t="shared" si="2"/>
        <v>374920.24083416112</v>
      </c>
      <c r="AL7" s="219">
        <f t="shared" si="2"/>
        <v>365841.75823433214</v>
      </c>
      <c r="AM7" s="219">
        <f t="shared" si="2"/>
        <v>391423.28482875729</v>
      </c>
      <c r="AN7" s="219">
        <f t="shared" si="2"/>
        <v>407746.6652632886</v>
      </c>
      <c r="AO7" s="219">
        <f t="shared" si="2"/>
        <v>403779.88285122585</v>
      </c>
      <c r="AP7" s="219">
        <f t="shared" si="2"/>
        <v>423926.84168544569</v>
      </c>
      <c r="AQ7" s="219">
        <f t="shared" si="2"/>
        <v>414870.62379360513</v>
      </c>
      <c r="AR7" s="219">
        <f t="shared" si="2"/>
        <v>467189.03156868345</v>
      </c>
      <c r="AS7" s="219">
        <f t="shared" si="2"/>
        <v>436557.15700427134</v>
      </c>
      <c r="AT7" s="219">
        <f t="shared" si="2"/>
        <v>397682.2033693656</v>
      </c>
      <c r="AU7" s="219">
        <f t="shared" si="2"/>
        <v>422047.19202207658</v>
      </c>
      <c r="AV7" s="219">
        <f t="shared" si="2"/>
        <v>479361.73875249329</v>
      </c>
      <c r="AW7" s="219">
        <f t="shared" si="2"/>
        <v>524906.88612501952</v>
      </c>
      <c r="AX7" s="219">
        <f t="shared" si="2"/>
        <v>526342.78703944432</v>
      </c>
      <c r="AY7" s="219">
        <f t="shared" ref="AY7:BD7" si="3">SUM(AY8:AY12)</f>
        <v>498946.2799872738</v>
      </c>
      <c r="AZ7" s="219">
        <f t="shared" si="3"/>
        <v>473533.65368045343</v>
      </c>
      <c r="BA7" s="1049">
        <f t="shared" si="3"/>
        <v>506178.47462063562</v>
      </c>
      <c r="BB7" s="219">
        <f t="shared" si="3"/>
        <v>492589.15549526061</v>
      </c>
      <c r="BC7" s="1049">
        <f t="shared" si="3"/>
        <v>455483.52825886576</v>
      </c>
      <c r="BD7" s="219">
        <f t="shared" si="3"/>
        <v>434471.63976904185</v>
      </c>
      <c r="BE7" s="219">
        <f>SUM(BE8:BE12)</f>
        <v>422313.81098736537</v>
      </c>
      <c r="BF7" s="376"/>
      <c r="BG7" s="352"/>
      <c r="BH7" s="1506"/>
      <c r="BI7" s="75"/>
      <c r="BJ7" s="165"/>
      <c r="BK7" s="75"/>
      <c r="BL7" s="75"/>
    </row>
    <row r="8" spans="1:87" ht="14.25" customHeight="1">
      <c r="O8" s="55"/>
      <c r="P8" s="856"/>
      <c r="Q8" s="484"/>
      <c r="R8" s="487"/>
      <c r="S8" s="487"/>
      <c r="T8" s="1440" t="s">
        <v>892</v>
      </c>
      <c r="U8" s="201"/>
      <c r="V8" s="484"/>
      <c r="W8" s="487"/>
      <c r="X8" s="487"/>
      <c r="Y8" s="586" t="s">
        <v>281</v>
      </c>
      <c r="Z8" s="586"/>
      <c r="AA8" s="238">
        <v>26645.503835655436</v>
      </c>
      <c r="AB8" s="238">
        <v>24687.621664727827</v>
      </c>
      <c r="AC8" s="238">
        <v>21945.928094620311</v>
      </c>
      <c r="AD8" s="238">
        <v>21852.890856683822</v>
      </c>
      <c r="AE8" s="238">
        <v>18501.328896728803</v>
      </c>
      <c r="AF8" s="238">
        <v>17707.842219890637</v>
      </c>
      <c r="AG8" s="238">
        <v>17152.052246668944</v>
      </c>
      <c r="AH8" s="238">
        <v>15992.046507927302</v>
      </c>
      <c r="AI8" s="238">
        <v>14042.606921240664</v>
      </c>
      <c r="AJ8" s="238">
        <v>15077.41624533289</v>
      </c>
      <c r="AK8" s="238">
        <v>15845.637868633738</v>
      </c>
      <c r="AL8" s="238">
        <v>15178.573250607415</v>
      </c>
      <c r="AM8" s="238">
        <v>14956.548866724255</v>
      </c>
      <c r="AN8" s="238">
        <v>14471.328787482576</v>
      </c>
      <c r="AO8" s="238">
        <v>14752.195215179016</v>
      </c>
      <c r="AP8" s="238">
        <v>17478.553720613527</v>
      </c>
      <c r="AQ8" s="238">
        <v>18057.757773827576</v>
      </c>
      <c r="AR8" s="238">
        <v>17766.795515754013</v>
      </c>
      <c r="AS8" s="238">
        <v>17366.458577757207</v>
      </c>
      <c r="AT8" s="238">
        <v>17086.264782185979</v>
      </c>
      <c r="AU8" s="238">
        <v>17701.25961467675</v>
      </c>
      <c r="AV8" s="238">
        <v>16553.914819816076</v>
      </c>
      <c r="AW8" s="238">
        <v>16000.37033928233</v>
      </c>
      <c r="AX8" s="238">
        <v>14056.709085941104</v>
      </c>
      <c r="AY8" s="238">
        <v>13911.679694781244</v>
      </c>
      <c r="AZ8" s="238">
        <v>13317.619252105585</v>
      </c>
      <c r="BA8" s="1050">
        <v>13549.282922635315</v>
      </c>
      <c r="BB8" s="238">
        <v>13436.647204923574</v>
      </c>
      <c r="BC8" s="1050">
        <v>14982.558296621888</v>
      </c>
      <c r="BD8" s="238">
        <v>14305.81939190919</v>
      </c>
      <c r="BE8" s="238">
        <v>12685.055859036132</v>
      </c>
      <c r="BF8" s="377"/>
      <c r="BG8" s="348"/>
      <c r="BH8" s="1507"/>
      <c r="BI8" s="75"/>
      <c r="BJ8" s="75"/>
      <c r="BK8" s="75"/>
      <c r="BL8" s="75"/>
    </row>
    <row r="9" spans="1:87" ht="14.25" customHeight="1">
      <c r="O9" s="55"/>
      <c r="P9" s="856"/>
      <c r="Q9" s="484"/>
      <c r="R9" s="487"/>
      <c r="S9" s="487"/>
      <c r="T9" s="1442" t="s">
        <v>893</v>
      </c>
      <c r="U9" s="201"/>
      <c r="V9" s="484"/>
      <c r="W9" s="487"/>
      <c r="X9" s="487"/>
      <c r="Y9" s="41" t="s">
        <v>282</v>
      </c>
      <c r="Z9" s="41"/>
      <c r="AA9" s="94">
        <v>26066.865834150361</v>
      </c>
      <c r="AB9" s="94">
        <v>26467.638934192997</v>
      </c>
      <c r="AC9" s="94">
        <v>26897.49791604768</v>
      </c>
      <c r="AD9" s="94">
        <v>28491.751800174326</v>
      </c>
      <c r="AE9" s="94">
        <v>28562.947501958894</v>
      </c>
      <c r="AF9" s="94">
        <v>28870.283035241708</v>
      </c>
      <c r="AG9" s="94">
        <v>29841.239288530251</v>
      </c>
      <c r="AH9" s="94">
        <v>32972.110753653906</v>
      </c>
      <c r="AI9" s="94">
        <v>31731.23519176984</v>
      </c>
      <c r="AJ9" s="94">
        <v>32330.203252255575</v>
      </c>
      <c r="AK9" s="94">
        <v>31951.433581354882</v>
      </c>
      <c r="AL9" s="94">
        <v>31065.519006566828</v>
      </c>
      <c r="AM9" s="94">
        <v>30081.415845145239</v>
      </c>
      <c r="AN9" s="94">
        <v>30058.73651112118</v>
      </c>
      <c r="AO9" s="94">
        <v>30223.53068713631</v>
      </c>
      <c r="AP9" s="94">
        <v>31521.414023667698</v>
      </c>
      <c r="AQ9" s="94">
        <v>30989.307953926698</v>
      </c>
      <c r="AR9" s="94">
        <v>30841.484684168805</v>
      </c>
      <c r="AS9" s="94">
        <v>28757.743569541388</v>
      </c>
      <c r="AT9" s="94">
        <v>28129.368812104916</v>
      </c>
      <c r="AU9" s="94">
        <v>28860.852945520601</v>
      </c>
      <c r="AV9" s="94">
        <v>26323.635295050823</v>
      </c>
      <c r="AW9" s="94">
        <v>26143.434275172363</v>
      </c>
      <c r="AX9" s="94">
        <v>24760.211347632408</v>
      </c>
      <c r="AY9" s="94">
        <v>24303.330634747857</v>
      </c>
      <c r="AZ9" s="94">
        <v>25314.955551311054</v>
      </c>
      <c r="BA9" s="1051">
        <v>22446.843673151954</v>
      </c>
      <c r="BB9" s="94">
        <v>21939.981388280103</v>
      </c>
      <c r="BC9" s="1051">
        <v>22771.938590738922</v>
      </c>
      <c r="BD9" s="94">
        <v>22296.015762811447</v>
      </c>
      <c r="BE9" s="94">
        <v>16446.956700654555</v>
      </c>
      <c r="BF9" s="349"/>
      <c r="BG9" s="362"/>
      <c r="BH9" s="1507"/>
      <c r="BI9" s="75"/>
      <c r="BJ9" s="75"/>
      <c r="BK9" s="75"/>
      <c r="BL9" s="75"/>
    </row>
    <row r="10" spans="1:87" ht="14.25" customHeight="1">
      <c r="O10" s="55"/>
      <c r="P10" s="856"/>
      <c r="Q10" s="484"/>
      <c r="R10" s="487"/>
      <c r="S10" s="487"/>
      <c r="T10" s="94" t="s">
        <v>132</v>
      </c>
      <c r="U10" s="201"/>
      <c r="V10" s="484"/>
      <c r="W10" s="487"/>
      <c r="X10" s="487"/>
      <c r="Y10" s="541" t="s">
        <v>283</v>
      </c>
      <c r="Z10" s="541"/>
      <c r="AA10" s="94">
        <v>1102.2867377696512</v>
      </c>
      <c r="AB10" s="94">
        <v>1102.7682576535249</v>
      </c>
      <c r="AC10" s="94">
        <v>1283.8327710617998</v>
      </c>
      <c r="AD10" s="94">
        <v>1222.3705705759169</v>
      </c>
      <c r="AE10" s="94">
        <v>945.94455930348499</v>
      </c>
      <c r="AF10" s="94">
        <v>1005.0130473018941</v>
      </c>
      <c r="AG10" s="94">
        <v>801.60536213397108</v>
      </c>
      <c r="AH10" s="94">
        <v>926.99534143362052</v>
      </c>
      <c r="AI10" s="94">
        <v>910.9868576132767</v>
      </c>
      <c r="AJ10" s="94">
        <v>946.93037570584102</v>
      </c>
      <c r="AK10" s="94">
        <v>836.7142497149265</v>
      </c>
      <c r="AL10" s="94">
        <v>813.25433894569608</v>
      </c>
      <c r="AM10" s="94">
        <v>1053.5336158291263</v>
      </c>
      <c r="AN10" s="94">
        <v>661.20852606908284</v>
      </c>
      <c r="AO10" s="94">
        <v>1192.0084360539479</v>
      </c>
      <c r="AP10" s="94">
        <v>1368.2523364321569</v>
      </c>
      <c r="AQ10" s="94">
        <v>921.56008580417154</v>
      </c>
      <c r="AR10" s="94">
        <v>2160.4071695395182</v>
      </c>
      <c r="AS10" s="94">
        <v>2245.6997759632222</v>
      </c>
      <c r="AT10" s="94">
        <v>2331.4755480382073</v>
      </c>
      <c r="AU10" s="94">
        <v>2628.0450766549043</v>
      </c>
      <c r="AV10" s="94">
        <v>2796.7050007369953</v>
      </c>
      <c r="AW10" s="94">
        <v>3783.2886287983797</v>
      </c>
      <c r="AX10" s="94">
        <v>2727.9376713920337</v>
      </c>
      <c r="AY10" s="94">
        <v>2842.3331782158493</v>
      </c>
      <c r="AZ10" s="94">
        <v>2611.1431084625528</v>
      </c>
      <c r="BA10" s="1051">
        <v>3102.3528363397777</v>
      </c>
      <c r="BB10" s="94">
        <v>2235.9784651088144</v>
      </c>
      <c r="BC10" s="1051">
        <v>1879.3297369806967</v>
      </c>
      <c r="BD10" s="94">
        <v>1137.8096670815758</v>
      </c>
      <c r="BE10" s="94">
        <v>1221.1290725816802</v>
      </c>
      <c r="BF10" s="349"/>
      <c r="BG10" s="362"/>
      <c r="BH10" s="1507"/>
      <c r="BI10" s="75"/>
      <c r="BJ10" s="75"/>
      <c r="BK10" s="75"/>
      <c r="BL10" s="75"/>
    </row>
    <row r="11" spans="1:87" ht="14.25" customHeight="1">
      <c r="O11" s="55"/>
      <c r="P11" s="856"/>
      <c r="Q11" s="484"/>
      <c r="R11" s="487"/>
      <c r="S11" s="487"/>
      <c r="T11" s="94" t="s">
        <v>133</v>
      </c>
      <c r="U11" s="201"/>
      <c r="V11" s="484"/>
      <c r="W11" s="487"/>
      <c r="X11" s="487"/>
      <c r="Y11" s="541" t="s">
        <v>903</v>
      </c>
      <c r="Z11" s="541"/>
      <c r="AA11" s="94">
        <v>294020.1217066854</v>
      </c>
      <c r="AB11" s="94">
        <v>296919.9501125731</v>
      </c>
      <c r="AC11" s="94">
        <v>304401.28994771681</v>
      </c>
      <c r="AD11" s="94">
        <v>286511.29193478992</v>
      </c>
      <c r="AE11" s="94">
        <v>323963.85316692811</v>
      </c>
      <c r="AF11" s="94">
        <v>312259.28262277035</v>
      </c>
      <c r="AG11" s="94">
        <v>313898.41067721718</v>
      </c>
      <c r="AH11" s="94">
        <v>306945.09814163693</v>
      </c>
      <c r="AI11" s="94">
        <v>296979.4588317817</v>
      </c>
      <c r="AJ11" s="94">
        <v>316951.54654091666</v>
      </c>
      <c r="AK11" s="94">
        <v>325350.88969265932</v>
      </c>
      <c r="AL11" s="94">
        <v>317894.7499392723</v>
      </c>
      <c r="AM11" s="94">
        <v>344392.50515836873</v>
      </c>
      <c r="AN11" s="94">
        <v>361665.69950280891</v>
      </c>
      <c r="AO11" s="94">
        <v>356651.00730147166</v>
      </c>
      <c r="AP11" s="94">
        <v>372494.32576738909</v>
      </c>
      <c r="AQ11" s="94">
        <v>363915.31341729872</v>
      </c>
      <c r="AR11" s="94">
        <v>415401.22767374938</v>
      </c>
      <c r="AS11" s="94">
        <v>387256.85737286421</v>
      </c>
      <c r="AT11" s="94">
        <v>349276.52784191951</v>
      </c>
      <c r="AU11" s="94">
        <v>371925.62491275539</v>
      </c>
      <c r="AV11" s="94">
        <v>432824.83753669047</v>
      </c>
      <c r="AW11" s="94">
        <v>478143.35396575177</v>
      </c>
      <c r="AX11" s="94">
        <v>483952.01128540706</v>
      </c>
      <c r="AY11" s="94">
        <v>457111.70274725993</v>
      </c>
      <c r="AZ11" s="94">
        <v>431548.66420143005</v>
      </c>
      <c r="BA11" s="1051">
        <v>466293.9520623206</v>
      </c>
      <c r="BB11" s="94">
        <v>454186.1009336203</v>
      </c>
      <c r="BC11" s="1051">
        <v>415096.99302542646</v>
      </c>
      <c r="BD11" s="94">
        <v>396020.73463917215</v>
      </c>
      <c r="BE11" s="94">
        <v>391294.32916974678</v>
      </c>
      <c r="BF11" s="349"/>
      <c r="BG11" s="362"/>
      <c r="BH11" s="1507"/>
      <c r="BI11" s="75"/>
      <c r="BJ11" s="75"/>
      <c r="BK11" s="75"/>
      <c r="BL11" s="75"/>
    </row>
    <row r="12" spans="1:87" ht="14.25" customHeight="1">
      <c r="O12" s="55"/>
      <c r="P12" s="856"/>
      <c r="Q12" s="484"/>
      <c r="R12" s="487"/>
      <c r="S12" s="487"/>
      <c r="T12" s="1638" t="s">
        <v>894</v>
      </c>
      <c r="U12" s="201"/>
      <c r="V12" s="484"/>
      <c r="W12" s="487"/>
      <c r="X12" s="487"/>
      <c r="Y12" s="540" t="s">
        <v>284</v>
      </c>
      <c r="Z12" s="540"/>
      <c r="AA12" s="94">
        <v>577.01635602545502</v>
      </c>
      <c r="AB12" s="94">
        <v>564.60814034833936</v>
      </c>
      <c r="AC12" s="94">
        <v>597.59342380024452</v>
      </c>
      <c r="AD12" s="94">
        <v>646.61663195323717</v>
      </c>
      <c r="AE12" s="94">
        <v>742.44641775805303</v>
      </c>
      <c r="AF12" s="94">
        <v>752.89880281128887</v>
      </c>
      <c r="AG12" s="94">
        <v>775.81363055879626</v>
      </c>
      <c r="AH12" s="94">
        <v>805.5917282966368</v>
      </c>
      <c r="AI12" s="94">
        <v>852.55537533250128</v>
      </c>
      <c r="AJ12" s="94">
        <v>919.92277980578399</v>
      </c>
      <c r="AK12" s="94">
        <v>935.56544179822617</v>
      </c>
      <c r="AL12" s="94">
        <v>889.66169893993083</v>
      </c>
      <c r="AM12" s="94">
        <v>939.28134268992528</v>
      </c>
      <c r="AN12" s="94">
        <v>889.6919358068335</v>
      </c>
      <c r="AO12" s="94">
        <v>961.14121138490884</v>
      </c>
      <c r="AP12" s="94">
        <v>1064.29583734321</v>
      </c>
      <c r="AQ12" s="94">
        <v>986.68456274795892</v>
      </c>
      <c r="AR12" s="94">
        <v>1019.116525471708</v>
      </c>
      <c r="AS12" s="94">
        <v>930.39770814529925</v>
      </c>
      <c r="AT12" s="94">
        <v>858.56638511701374</v>
      </c>
      <c r="AU12" s="94">
        <v>931.40947246893404</v>
      </c>
      <c r="AV12" s="94">
        <v>862.64610019888278</v>
      </c>
      <c r="AW12" s="94">
        <v>836.43891601467567</v>
      </c>
      <c r="AX12" s="94">
        <v>845.91764907160587</v>
      </c>
      <c r="AY12" s="94">
        <v>777.23373226891943</v>
      </c>
      <c r="AZ12" s="94">
        <v>741.2715671441764</v>
      </c>
      <c r="BA12" s="1051">
        <v>786.04312618796234</v>
      </c>
      <c r="BB12" s="94">
        <v>790.44750332781518</v>
      </c>
      <c r="BC12" s="1051">
        <v>752.7086090978089</v>
      </c>
      <c r="BD12" s="94">
        <v>711.26030806748201</v>
      </c>
      <c r="BE12" s="94">
        <v>666.34018534622885</v>
      </c>
      <c r="BF12" s="378"/>
      <c r="BG12" s="266"/>
      <c r="BH12" s="1507"/>
      <c r="BI12" s="75"/>
      <c r="BJ12" s="75"/>
      <c r="BK12" s="75"/>
      <c r="BL12" s="75"/>
    </row>
    <row r="13" spans="1:87">
      <c r="O13" s="55"/>
      <c r="P13" s="856"/>
      <c r="Q13" s="484"/>
      <c r="R13" s="487"/>
      <c r="S13" s="1944" t="s">
        <v>491</v>
      </c>
      <c r="T13" s="1945"/>
      <c r="U13" s="201"/>
      <c r="V13" s="484"/>
      <c r="W13" s="487"/>
      <c r="X13" s="1940" t="s">
        <v>285</v>
      </c>
      <c r="Y13" s="1941"/>
      <c r="Z13" s="1283"/>
      <c r="AA13" s="367"/>
      <c r="AB13" s="367"/>
      <c r="AC13" s="367"/>
      <c r="AD13" s="367"/>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1052"/>
      <c r="BB13" s="367"/>
      <c r="BC13" s="1052"/>
      <c r="BD13" s="367"/>
      <c r="BE13" s="367"/>
      <c r="BF13" s="379"/>
      <c r="BG13" s="368"/>
      <c r="BH13" s="1507"/>
      <c r="BI13" s="75"/>
      <c r="BJ13" s="75"/>
      <c r="BK13" s="75"/>
      <c r="BL13" s="75"/>
    </row>
    <row r="14" spans="1:87">
      <c r="O14" s="55"/>
      <c r="P14" s="856"/>
      <c r="Q14" s="484"/>
      <c r="R14" s="492" t="s">
        <v>79</v>
      </c>
      <c r="S14" s="542"/>
      <c r="T14" s="568"/>
      <c r="U14" s="201"/>
      <c r="V14" s="484"/>
      <c r="W14" s="492" t="s">
        <v>286</v>
      </c>
      <c r="X14" s="542"/>
      <c r="Y14" s="543"/>
      <c r="Z14" s="218"/>
      <c r="AA14" s="218">
        <f>SUM(AA15,AA19)</f>
        <v>378210.6228736983</v>
      </c>
      <c r="AB14" s="218">
        <f t="shared" ref="AB14:AZ14" si="4">SUM(AB15,AB19)</f>
        <v>375678.94432509819</v>
      </c>
      <c r="AC14" s="218">
        <f t="shared" si="4"/>
        <v>370187.73217414034</v>
      </c>
      <c r="AD14" s="218">
        <f t="shared" si="4"/>
        <v>372067.13300100621</v>
      </c>
      <c r="AE14" s="218">
        <f t="shared" si="4"/>
        <v>378905.13913332182</v>
      </c>
      <c r="AF14" s="218">
        <f t="shared" si="4"/>
        <v>386034.85994918592</v>
      </c>
      <c r="AG14" s="218">
        <f t="shared" si="4"/>
        <v>391169.23936445662</v>
      </c>
      <c r="AH14" s="218">
        <f t="shared" si="4"/>
        <v>386581.06399160682</v>
      </c>
      <c r="AI14" s="218">
        <f t="shared" si="4"/>
        <v>362729.48155312438</v>
      </c>
      <c r="AJ14" s="218">
        <f t="shared" si="4"/>
        <v>367538.89369023743</v>
      </c>
      <c r="AK14" s="218">
        <f t="shared" si="4"/>
        <v>377614.13855366292</v>
      </c>
      <c r="AL14" s="218">
        <f t="shared" si="4"/>
        <v>371750.7442924981</v>
      </c>
      <c r="AM14" s="218">
        <f t="shared" si="4"/>
        <v>376883.65375390265</v>
      </c>
      <c r="AN14" s="218">
        <f t="shared" si="4"/>
        <v>376605.93045852944</v>
      </c>
      <c r="AO14" s="218">
        <f t="shared" si="4"/>
        <v>377331.83089076495</v>
      </c>
      <c r="AP14" s="218">
        <f t="shared" si="4"/>
        <v>366550.08039215178</v>
      </c>
      <c r="AQ14" s="218">
        <f t="shared" si="4"/>
        <v>363229.39917785802</v>
      </c>
      <c r="AR14" s="218">
        <f t="shared" si="4"/>
        <v>359659.18670405331</v>
      </c>
      <c r="AS14" s="218">
        <f t="shared" si="4"/>
        <v>328889.49920127168</v>
      </c>
      <c r="AT14" s="218">
        <f t="shared" si="4"/>
        <v>315037.20450187678</v>
      </c>
      <c r="AU14" s="218">
        <f t="shared" si="4"/>
        <v>329658.35592618497</v>
      </c>
      <c r="AV14" s="218">
        <f t="shared" si="4"/>
        <v>327285.52861365833</v>
      </c>
      <c r="AW14" s="218">
        <f t="shared" si="4"/>
        <v>325397.75640138629</v>
      </c>
      <c r="AX14" s="218">
        <f t="shared" si="4"/>
        <v>330144.88150629832</v>
      </c>
      <c r="AY14" s="218">
        <f t="shared" si="4"/>
        <v>320802.46193786181</v>
      </c>
      <c r="AZ14" s="218">
        <f t="shared" si="4"/>
        <v>312314.32486548316</v>
      </c>
      <c r="BA14" s="1053">
        <f>SUM(BA15,BA19)</f>
        <v>298624.72625613597</v>
      </c>
      <c r="BB14" s="218">
        <f>SUM(BB15,BB19)</f>
        <v>293997.3346178729</v>
      </c>
      <c r="BC14" s="1053">
        <f>SUM(BC15,BC19)</f>
        <v>288044.25474105758</v>
      </c>
      <c r="BD14" s="218">
        <f>SUM(BD15,BD19)</f>
        <v>280480.98909101728</v>
      </c>
      <c r="BE14" s="218">
        <f>SUM(BE15,BE19)</f>
        <v>253999.14159798063</v>
      </c>
      <c r="BF14" s="380"/>
      <c r="BG14" s="267"/>
      <c r="BH14" s="1506"/>
      <c r="BI14" s="75"/>
      <c r="BJ14" s="165"/>
      <c r="BK14" s="75"/>
      <c r="BL14" s="75"/>
    </row>
    <row r="15" spans="1:87">
      <c r="O15" s="55"/>
      <c r="P15" s="857"/>
      <c r="Q15" s="484"/>
      <c r="R15" s="493"/>
      <c r="S15" s="1942" t="s">
        <v>80</v>
      </c>
      <c r="T15" s="1943"/>
      <c r="U15" s="201"/>
      <c r="V15" s="484"/>
      <c r="W15" s="493"/>
      <c r="X15" s="1938" t="s">
        <v>287</v>
      </c>
      <c r="Y15" s="1939"/>
      <c r="Z15" s="218"/>
      <c r="AA15" s="1043">
        <v>30299.541902427336</v>
      </c>
      <c r="AB15" s="1043">
        <v>30283.170526838232</v>
      </c>
      <c r="AC15" s="1043">
        <v>30389.021258149856</v>
      </c>
      <c r="AD15" s="1043">
        <v>30025.274884624065</v>
      </c>
      <c r="AE15" s="1043">
        <v>28997.688365430007</v>
      </c>
      <c r="AF15" s="1043">
        <v>28766.66366011024</v>
      </c>
      <c r="AG15" s="1043">
        <v>29188.235845004605</v>
      </c>
      <c r="AH15" s="1043">
        <v>28514.96673033859</v>
      </c>
      <c r="AI15" s="1043">
        <v>28087.892324193617</v>
      </c>
      <c r="AJ15" s="1043">
        <v>27255.91527986704</v>
      </c>
      <c r="AK15" s="1043">
        <v>26747.013752928466</v>
      </c>
      <c r="AL15" s="1043">
        <v>27360.851255557696</v>
      </c>
      <c r="AM15" s="1043">
        <v>26227.411152839588</v>
      </c>
      <c r="AN15" s="1043">
        <v>25811.910403856651</v>
      </c>
      <c r="AO15" s="1043">
        <v>26049.217820566169</v>
      </c>
      <c r="AP15" s="1043">
        <v>25130.054405774586</v>
      </c>
      <c r="AQ15" s="1043">
        <v>23933.190455656531</v>
      </c>
      <c r="AR15" s="1043">
        <v>23560.991614704177</v>
      </c>
      <c r="AS15" s="1043">
        <v>19909.31886037601</v>
      </c>
      <c r="AT15" s="1043">
        <v>23344.137952470868</v>
      </c>
      <c r="AU15" s="1043">
        <v>22306.60223151161</v>
      </c>
      <c r="AV15" s="1043">
        <v>22553.276744853432</v>
      </c>
      <c r="AW15" s="1043">
        <v>22236.421197086147</v>
      </c>
      <c r="AX15" s="1043">
        <v>19900.732205193173</v>
      </c>
      <c r="AY15" s="1043">
        <v>19752.651103545497</v>
      </c>
      <c r="AZ15" s="1043">
        <v>22025.32262528878</v>
      </c>
      <c r="BA15" s="1043">
        <v>23317.587724598838</v>
      </c>
      <c r="BB15" s="1043">
        <v>23603.76515250358</v>
      </c>
      <c r="BC15" s="1393">
        <v>20705.899339058651</v>
      </c>
      <c r="BD15" s="1043">
        <v>21604.74680011153</v>
      </c>
      <c r="BE15" s="1043">
        <v>22363.484995548599</v>
      </c>
      <c r="BF15" s="380"/>
      <c r="BG15" s="267"/>
      <c r="BH15" s="1506"/>
      <c r="BI15" s="75"/>
      <c r="BJ15" s="166"/>
      <c r="BK15" s="165"/>
      <c r="BL15" s="75"/>
    </row>
    <row r="16" spans="1:87">
      <c r="B16" s="154"/>
      <c r="C16" s="154"/>
      <c r="D16" s="154"/>
      <c r="E16" s="154"/>
      <c r="F16" s="154"/>
      <c r="G16" s="154"/>
      <c r="H16" s="154"/>
      <c r="I16" s="154"/>
      <c r="J16" s="154"/>
      <c r="K16" s="154"/>
      <c r="L16" s="154"/>
      <c r="M16" s="154"/>
      <c r="N16" s="154"/>
      <c r="O16" s="201"/>
      <c r="P16" s="856"/>
      <c r="Q16" s="484"/>
      <c r="R16" s="493"/>
      <c r="S16" s="493"/>
      <c r="T16" s="569" t="s">
        <v>81</v>
      </c>
      <c r="U16" s="201"/>
      <c r="V16" s="484"/>
      <c r="W16" s="493"/>
      <c r="X16" s="493"/>
      <c r="Y16" s="40" t="s">
        <v>1111</v>
      </c>
      <c r="Z16" s="94"/>
      <c r="AA16" s="94">
        <v>20942.211501134116</v>
      </c>
      <c r="AB16" s="94">
        <v>21478.137269790641</v>
      </c>
      <c r="AC16" s="94">
        <v>21559.915105017892</v>
      </c>
      <c r="AD16" s="94">
        <v>21033.578917001578</v>
      </c>
      <c r="AE16" s="94">
        <v>19953.01359266954</v>
      </c>
      <c r="AF16" s="94">
        <v>19723.081686608406</v>
      </c>
      <c r="AG16" s="94">
        <v>20554.56005702716</v>
      </c>
      <c r="AH16" s="94">
        <v>20327.612128044097</v>
      </c>
      <c r="AI16" s="94">
        <v>20282.918936612878</v>
      </c>
      <c r="AJ16" s="94">
        <v>19803.924245236383</v>
      </c>
      <c r="AK16" s="94">
        <v>19852.970399471924</v>
      </c>
      <c r="AL16" s="94">
        <v>20682.672104573747</v>
      </c>
      <c r="AM16" s="94">
        <v>19941.305086319589</v>
      </c>
      <c r="AN16" s="94">
        <v>19908.059283970957</v>
      </c>
      <c r="AO16" s="94">
        <v>20237.911675092681</v>
      </c>
      <c r="AP16" s="94">
        <v>19675.705293007974</v>
      </c>
      <c r="AQ16" s="94">
        <v>18612.676711711829</v>
      </c>
      <c r="AR16" s="94">
        <v>18704.156517569976</v>
      </c>
      <c r="AS16" s="94">
        <v>16018.988565349166</v>
      </c>
      <c r="AT16" s="94">
        <v>19156.905949006967</v>
      </c>
      <c r="AU16" s="94">
        <v>17799.68932324753</v>
      </c>
      <c r="AV16" s="94">
        <v>16505.256705706703</v>
      </c>
      <c r="AW16" s="94">
        <v>16186.417459524506</v>
      </c>
      <c r="AX16" s="94">
        <v>14777.149694477403</v>
      </c>
      <c r="AY16" s="94">
        <v>14730.305729936043</v>
      </c>
      <c r="AZ16" s="238">
        <v>16720.010576800945</v>
      </c>
      <c r="BA16" s="1051">
        <v>17904.702552363786</v>
      </c>
      <c r="BB16" s="94">
        <v>18057.573610536085</v>
      </c>
      <c r="BC16" s="1051">
        <v>15280.402784214059</v>
      </c>
      <c r="BD16" s="94">
        <v>16668.664031634278</v>
      </c>
      <c r="BE16" s="94">
        <v>16887.562094819346</v>
      </c>
      <c r="BF16" s="378"/>
      <c r="BG16" s="266"/>
      <c r="BH16" s="1507"/>
      <c r="BI16" s="75"/>
      <c r="BJ16" s="75"/>
      <c r="BK16" s="75"/>
      <c r="BL16" s="75"/>
    </row>
    <row r="17" spans="2:64">
      <c r="B17" s="154"/>
      <c r="C17" s="154"/>
      <c r="D17" s="154"/>
      <c r="E17" s="154"/>
      <c r="F17" s="154"/>
      <c r="G17" s="154"/>
      <c r="H17" s="154"/>
      <c r="I17" s="154"/>
      <c r="J17" s="154"/>
      <c r="K17" s="154"/>
      <c r="L17" s="154"/>
      <c r="M17" s="154"/>
      <c r="N17" s="154"/>
      <c r="O17" s="201"/>
      <c r="P17" s="856"/>
      <c r="Q17" s="484"/>
      <c r="R17" s="493"/>
      <c r="S17" s="493"/>
      <c r="T17" s="566" t="s">
        <v>82</v>
      </c>
      <c r="U17" s="201"/>
      <c r="V17" s="484"/>
      <c r="W17" s="493"/>
      <c r="X17" s="493"/>
      <c r="Y17" s="41" t="s">
        <v>1112</v>
      </c>
      <c r="Z17" s="94"/>
      <c r="AA17" s="94">
        <v>3648.2596950794346</v>
      </c>
      <c r="AB17" s="94">
        <v>3257.5198739582679</v>
      </c>
      <c r="AC17" s="94">
        <v>3152.7315471518077</v>
      </c>
      <c r="AD17" s="94">
        <v>3069.6788503280764</v>
      </c>
      <c r="AE17" s="94">
        <v>2999.0619751392583</v>
      </c>
      <c r="AF17" s="94">
        <v>2816.6091007960158</v>
      </c>
      <c r="AG17" s="94">
        <v>2714.939833521325</v>
      </c>
      <c r="AH17" s="94">
        <v>2571.8027689220644</v>
      </c>
      <c r="AI17" s="94">
        <v>2430.8442259976146</v>
      </c>
      <c r="AJ17" s="94">
        <v>2291.1941916113597</v>
      </c>
      <c r="AK17" s="94">
        <v>2132.6817210556019</v>
      </c>
      <c r="AL17" s="94">
        <v>2033.2035290738393</v>
      </c>
      <c r="AM17" s="94">
        <v>1900.0547928814644</v>
      </c>
      <c r="AN17" s="94">
        <v>1776.219745430401</v>
      </c>
      <c r="AO17" s="94">
        <v>1765.9492625347279</v>
      </c>
      <c r="AP17" s="94">
        <v>1652.2637585108328</v>
      </c>
      <c r="AQ17" s="94">
        <v>1479.4880287803117</v>
      </c>
      <c r="AR17" s="94">
        <v>1226.2543289491298</v>
      </c>
      <c r="AS17" s="94">
        <v>1071.259196994449</v>
      </c>
      <c r="AT17" s="94">
        <v>1122.3691795567697</v>
      </c>
      <c r="AU17" s="94">
        <v>1117.276248050722</v>
      </c>
      <c r="AV17" s="94">
        <v>1272.01520251482</v>
      </c>
      <c r="AW17" s="94">
        <v>1255.3721987324786</v>
      </c>
      <c r="AX17" s="94">
        <v>1059.5288586478484</v>
      </c>
      <c r="AY17" s="94">
        <v>1040.5270957496807</v>
      </c>
      <c r="AZ17" s="94">
        <v>960.2592446851562</v>
      </c>
      <c r="BA17" s="1051">
        <v>887.20422259864858</v>
      </c>
      <c r="BB17" s="94">
        <v>848.85155286861993</v>
      </c>
      <c r="BC17" s="1051">
        <v>836.60465382558971</v>
      </c>
      <c r="BD17" s="94">
        <v>843.2501694032951</v>
      </c>
      <c r="BE17" s="94">
        <v>836.02750606491782</v>
      </c>
      <c r="BF17" s="378"/>
      <c r="BG17" s="266"/>
      <c r="BH17" s="1507"/>
      <c r="BI17" s="75"/>
      <c r="BJ17" s="75"/>
      <c r="BK17" s="75"/>
      <c r="BL17" s="75"/>
    </row>
    <row r="18" spans="2:64">
      <c r="B18" s="154"/>
      <c r="C18" s="154"/>
      <c r="D18" s="154"/>
      <c r="E18" s="154"/>
      <c r="F18" s="154"/>
      <c r="G18" s="154"/>
      <c r="H18" s="154"/>
      <c r="I18" s="154"/>
      <c r="J18" s="154"/>
      <c r="K18" s="154"/>
      <c r="L18" s="154"/>
      <c r="M18" s="154"/>
      <c r="N18" s="154"/>
      <c r="O18" s="201"/>
      <c r="P18" s="856"/>
      <c r="Q18" s="484"/>
      <c r="R18" s="493"/>
      <c r="S18" s="493"/>
      <c r="T18" s="570" t="s">
        <v>492</v>
      </c>
      <c r="U18" s="201"/>
      <c r="V18" s="484"/>
      <c r="W18" s="493"/>
      <c r="X18" s="493"/>
      <c r="Y18" s="544" t="s">
        <v>1113</v>
      </c>
      <c r="Z18" s="94"/>
      <c r="AA18" s="94">
        <v>5709.0707062137908</v>
      </c>
      <c r="AB18" s="94">
        <v>5547.5133830893237</v>
      </c>
      <c r="AC18" s="94">
        <v>5676.374605980156</v>
      </c>
      <c r="AD18" s="94">
        <v>5922.0171172944165</v>
      </c>
      <c r="AE18" s="94">
        <v>6045.6127976212156</v>
      </c>
      <c r="AF18" s="94">
        <v>6226.9728727058255</v>
      </c>
      <c r="AG18" s="94">
        <v>5918.7359544561241</v>
      </c>
      <c r="AH18" s="94">
        <v>5615.551833372424</v>
      </c>
      <c r="AI18" s="94">
        <v>5374.1291615831242</v>
      </c>
      <c r="AJ18" s="94">
        <v>5160.7968430193032</v>
      </c>
      <c r="AK18" s="94">
        <v>4761.3616324009354</v>
      </c>
      <c r="AL18" s="94">
        <v>4644.9756219101155</v>
      </c>
      <c r="AM18" s="94">
        <v>4386.0512736385372</v>
      </c>
      <c r="AN18" s="94">
        <v>4127.6313744552981</v>
      </c>
      <c r="AO18" s="94">
        <v>4045.3568829387623</v>
      </c>
      <c r="AP18" s="94">
        <v>3802.0853542557734</v>
      </c>
      <c r="AQ18" s="94">
        <v>3841.0257151643932</v>
      </c>
      <c r="AR18" s="94">
        <v>3630.5807681850742</v>
      </c>
      <c r="AS18" s="94">
        <v>2819.0710980323956</v>
      </c>
      <c r="AT18" s="94">
        <v>3064.8628239071318</v>
      </c>
      <c r="AU18" s="94">
        <v>3389.6366602133544</v>
      </c>
      <c r="AV18" s="94">
        <v>4776.004836631907</v>
      </c>
      <c r="AW18" s="94">
        <v>4794.6315388291641</v>
      </c>
      <c r="AX18" s="94">
        <v>4064.0536520679161</v>
      </c>
      <c r="AY18" s="94">
        <v>3981.8182778597752</v>
      </c>
      <c r="AZ18" s="94">
        <v>4345.0528038026687</v>
      </c>
      <c r="BA18" s="1051">
        <v>4525.680949636404</v>
      </c>
      <c r="BB18" s="94">
        <v>4697.3399890988767</v>
      </c>
      <c r="BC18" s="1051">
        <v>4588.8919010190093</v>
      </c>
      <c r="BD18" s="94">
        <v>4092.8325990739554</v>
      </c>
      <c r="BE18" s="94">
        <v>4639.8953946643414</v>
      </c>
      <c r="BF18" s="378"/>
      <c r="BG18" s="266"/>
      <c r="BH18" s="1507"/>
      <c r="BI18" s="75"/>
      <c r="BJ18" s="75"/>
      <c r="BK18" s="75"/>
      <c r="BL18" s="75"/>
    </row>
    <row r="19" spans="2:64">
      <c r="O19" s="55"/>
      <c r="P19" s="857"/>
      <c r="Q19" s="484"/>
      <c r="R19" s="493"/>
      <c r="S19" s="1942" t="s">
        <v>84</v>
      </c>
      <c r="T19" s="1943"/>
      <c r="U19" s="201"/>
      <c r="V19" s="484"/>
      <c r="W19" s="493"/>
      <c r="X19" s="492" t="s">
        <v>288</v>
      </c>
      <c r="Y19" s="926"/>
      <c r="Z19" s="926"/>
      <c r="AA19" s="218">
        <f>SUM(AA20:AA28)</f>
        <v>347911.08097127097</v>
      </c>
      <c r="AB19" s="218">
        <f t="shared" ref="AB19:AZ19" si="5">SUM(AB20:AB28)</f>
        <v>345395.77379825996</v>
      </c>
      <c r="AC19" s="218">
        <f t="shared" si="5"/>
        <v>339798.71091599046</v>
      </c>
      <c r="AD19" s="218">
        <f t="shared" si="5"/>
        <v>342041.85811638215</v>
      </c>
      <c r="AE19" s="218">
        <f t="shared" si="5"/>
        <v>349907.45076789183</v>
      </c>
      <c r="AF19" s="218">
        <f t="shared" si="5"/>
        <v>357268.19628907565</v>
      </c>
      <c r="AG19" s="218">
        <f t="shared" si="5"/>
        <v>361981.003519452</v>
      </c>
      <c r="AH19" s="218">
        <f t="shared" si="5"/>
        <v>358066.09726126824</v>
      </c>
      <c r="AI19" s="218">
        <f t="shared" si="5"/>
        <v>334641.58922893077</v>
      </c>
      <c r="AJ19" s="218">
        <f t="shared" si="5"/>
        <v>340282.97841037042</v>
      </c>
      <c r="AK19" s="218">
        <f t="shared" si="5"/>
        <v>350867.12480073445</v>
      </c>
      <c r="AL19" s="218">
        <f t="shared" si="5"/>
        <v>344389.89303694043</v>
      </c>
      <c r="AM19" s="218">
        <f t="shared" si="5"/>
        <v>350656.24260106304</v>
      </c>
      <c r="AN19" s="218">
        <f t="shared" si="5"/>
        <v>350794.02005467279</v>
      </c>
      <c r="AO19" s="218">
        <f t="shared" si="5"/>
        <v>351282.6130701988</v>
      </c>
      <c r="AP19" s="218">
        <f t="shared" si="5"/>
        <v>341420.02598637721</v>
      </c>
      <c r="AQ19" s="218">
        <f t="shared" si="5"/>
        <v>339296.20872220147</v>
      </c>
      <c r="AR19" s="218">
        <f t="shared" si="5"/>
        <v>336098.19508934912</v>
      </c>
      <c r="AS19" s="218">
        <f t="shared" si="5"/>
        <v>308980.18034089566</v>
      </c>
      <c r="AT19" s="218">
        <f t="shared" si="5"/>
        <v>291693.06654940592</v>
      </c>
      <c r="AU19" s="218">
        <f t="shared" si="5"/>
        <v>307351.75369467336</v>
      </c>
      <c r="AV19" s="218">
        <f t="shared" si="5"/>
        <v>304732.25186880492</v>
      </c>
      <c r="AW19" s="218">
        <f t="shared" si="5"/>
        <v>303161.33520430012</v>
      </c>
      <c r="AX19" s="218">
        <f t="shared" si="5"/>
        <v>310244.14930110512</v>
      </c>
      <c r="AY19" s="218">
        <f t="shared" si="5"/>
        <v>301049.8108343163</v>
      </c>
      <c r="AZ19" s="218">
        <f t="shared" si="5"/>
        <v>290289.00224019436</v>
      </c>
      <c r="BA19" s="1053">
        <f>SUM(BA20:BA28)</f>
        <v>275307.13853153714</v>
      </c>
      <c r="BB19" s="218">
        <f>SUM(BB20:BB28)</f>
        <v>270393.56946536934</v>
      </c>
      <c r="BC19" s="1053">
        <f>SUM(BC20:BC28)</f>
        <v>267338.35540199891</v>
      </c>
      <c r="BD19" s="218">
        <f>SUM(BD20:BD28)</f>
        <v>258876.24229090573</v>
      </c>
      <c r="BE19" s="218">
        <f>SUM(BE20:BE28)</f>
        <v>231635.65660243202</v>
      </c>
      <c r="BF19" s="380"/>
      <c r="BG19" s="267"/>
      <c r="BH19" s="1506"/>
      <c r="BI19" s="75"/>
      <c r="BJ19" s="75"/>
      <c r="BK19" s="75"/>
      <c r="BL19" s="75"/>
    </row>
    <row r="20" spans="2:64">
      <c r="O20" s="55"/>
      <c r="P20" s="856"/>
      <c r="Q20" s="484"/>
      <c r="R20" s="493"/>
      <c r="S20" s="571"/>
      <c r="T20" s="1625" t="s">
        <v>1109</v>
      </c>
      <c r="U20" s="201"/>
      <c r="V20" s="484"/>
      <c r="W20" s="493"/>
      <c r="X20" s="493"/>
      <c r="Y20" s="567" t="s">
        <v>289</v>
      </c>
      <c r="Z20" s="495"/>
      <c r="AA20" s="238">
        <v>7649.463950571133</v>
      </c>
      <c r="AB20" s="238">
        <v>8081.9147429120358</v>
      </c>
      <c r="AC20" s="238">
        <v>8580.2053924281554</v>
      </c>
      <c r="AD20" s="238">
        <v>9077.3937114178007</v>
      </c>
      <c r="AE20" s="238">
        <v>9300.0156434634664</v>
      </c>
      <c r="AF20" s="238">
        <v>10133.338639092754</v>
      </c>
      <c r="AG20" s="238">
        <v>9958.0676115532879</v>
      </c>
      <c r="AH20" s="238">
        <v>10343.983597480576</v>
      </c>
      <c r="AI20" s="238">
        <v>11096.618290111208</v>
      </c>
      <c r="AJ20" s="238">
        <v>11557.46158346586</v>
      </c>
      <c r="AK20" s="238">
        <v>11468.170877825398</v>
      </c>
      <c r="AL20" s="238">
        <v>11881.373938242064</v>
      </c>
      <c r="AM20" s="238">
        <v>12342.889451474906</v>
      </c>
      <c r="AN20" s="238">
        <v>11996.987759677024</v>
      </c>
      <c r="AO20" s="238">
        <v>12413.950485520076</v>
      </c>
      <c r="AP20" s="238">
        <v>12169.084183944615</v>
      </c>
      <c r="AQ20" s="238">
        <v>11852.967899093621</v>
      </c>
      <c r="AR20" s="238">
        <v>10810.633057937208</v>
      </c>
      <c r="AS20" s="238">
        <v>10004.55581383995</v>
      </c>
      <c r="AT20" s="238">
        <v>9847.9817510722096</v>
      </c>
      <c r="AU20" s="238">
        <v>9829.8479309335835</v>
      </c>
      <c r="AV20" s="238">
        <v>10784.986040772157</v>
      </c>
      <c r="AW20" s="238">
        <v>10535.148412313931</v>
      </c>
      <c r="AX20" s="238">
        <v>9810.5343097026453</v>
      </c>
      <c r="AY20" s="238">
        <v>9520.7838425321934</v>
      </c>
      <c r="AZ20" s="238">
        <v>8470.9896450808592</v>
      </c>
      <c r="BA20" s="1050">
        <v>8414.0599730823178</v>
      </c>
      <c r="BB20" s="238">
        <v>7764.3039212668737</v>
      </c>
      <c r="BC20" s="1050">
        <v>8738.051079719713</v>
      </c>
      <c r="BD20" s="238">
        <v>7689.6621095376959</v>
      </c>
      <c r="BE20" s="238">
        <v>8033.8799883898346</v>
      </c>
      <c r="BF20" s="377"/>
      <c r="BG20" s="348"/>
      <c r="BH20" s="1507"/>
      <c r="BI20" s="75"/>
      <c r="BJ20" s="75"/>
      <c r="BK20" s="75"/>
      <c r="BL20" s="75"/>
    </row>
    <row r="21" spans="2:64">
      <c r="O21" s="55"/>
      <c r="P21" s="856"/>
      <c r="Q21" s="484"/>
      <c r="R21" s="493"/>
      <c r="S21" s="493"/>
      <c r="T21" s="570" t="s">
        <v>493</v>
      </c>
      <c r="U21" s="201"/>
      <c r="V21" s="484"/>
      <c r="W21" s="493"/>
      <c r="X21" s="493"/>
      <c r="Y21" s="570" t="s">
        <v>290</v>
      </c>
      <c r="Z21" s="570"/>
      <c r="AA21" s="94">
        <v>15932.291789626499</v>
      </c>
      <c r="AB21" s="94">
        <v>15236.882991023911</v>
      </c>
      <c r="AC21" s="94">
        <v>15154.928640617709</v>
      </c>
      <c r="AD21" s="94">
        <v>14836.361919218094</v>
      </c>
      <c r="AE21" s="94">
        <v>14755.418666305937</v>
      </c>
      <c r="AF21" s="94">
        <v>14730.788654002838</v>
      </c>
      <c r="AG21" s="94">
        <v>14387.834805153745</v>
      </c>
      <c r="AH21" s="94">
        <v>14504.796050234654</v>
      </c>
      <c r="AI21" s="94">
        <v>14635.59727464708</v>
      </c>
      <c r="AJ21" s="94">
        <v>13853.959567766829</v>
      </c>
      <c r="AK21" s="94">
        <v>12947.42216136455</v>
      </c>
      <c r="AL21" s="94">
        <v>12665.566454609841</v>
      </c>
      <c r="AM21" s="94">
        <v>12490.092132799418</v>
      </c>
      <c r="AN21" s="94">
        <v>12328.553613478714</v>
      </c>
      <c r="AO21" s="94">
        <v>11626.269358340895</v>
      </c>
      <c r="AP21" s="94">
        <v>9661.5943031869538</v>
      </c>
      <c r="AQ21" s="94">
        <v>8848.4852737879191</v>
      </c>
      <c r="AR21" s="94">
        <v>7909.5974387304123</v>
      </c>
      <c r="AS21" s="94">
        <v>6778.9522054429799</v>
      </c>
      <c r="AT21" s="94">
        <v>6432.3616880636491</v>
      </c>
      <c r="AU21" s="94">
        <v>6994.3762315588519</v>
      </c>
      <c r="AV21" s="94">
        <v>6438.150510701953</v>
      </c>
      <c r="AW21" s="94">
        <v>5937.0222434674251</v>
      </c>
      <c r="AX21" s="94">
        <v>6745.4487898853495</v>
      </c>
      <c r="AY21" s="94">
        <v>6525.4455807303002</v>
      </c>
      <c r="AZ21" s="94">
        <v>6685.7170540978441</v>
      </c>
      <c r="BA21" s="1051">
        <v>5975.1689655719274</v>
      </c>
      <c r="BB21" s="94">
        <v>5853.9181821258226</v>
      </c>
      <c r="BC21" s="1051">
        <v>5595.9083633946939</v>
      </c>
      <c r="BD21" s="94">
        <v>5262.4651614544182</v>
      </c>
      <c r="BE21" s="94">
        <v>4999.7403687695423</v>
      </c>
      <c r="BF21" s="378"/>
      <c r="BG21" s="266"/>
      <c r="BH21" s="1507"/>
      <c r="BI21" s="75"/>
      <c r="BJ21" s="75"/>
      <c r="BK21" s="75"/>
      <c r="BL21" s="75"/>
    </row>
    <row r="22" spans="2:64">
      <c r="O22" s="55"/>
      <c r="P22" s="856"/>
      <c r="Q22" s="484"/>
      <c r="R22" s="493"/>
      <c r="S22" s="493"/>
      <c r="T22" s="570" t="s">
        <v>1108</v>
      </c>
      <c r="U22" s="201"/>
      <c r="V22" s="484"/>
      <c r="W22" s="493"/>
      <c r="X22" s="493"/>
      <c r="Y22" s="570" t="s">
        <v>291</v>
      </c>
      <c r="Z22" s="570"/>
      <c r="AA22" s="94">
        <v>26495.608815196632</v>
      </c>
      <c r="AB22" s="94">
        <v>26887.561959374907</v>
      </c>
      <c r="AC22" s="94">
        <v>26691.351660746917</v>
      </c>
      <c r="AD22" s="94">
        <v>27497.380461556204</v>
      </c>
      <c r="AE22" s="94">
        <v>28748.737352909309</v>
      </c>
      <c r="AF22" s="94">
        <v>30613.755246896086</v>
      </c>
      <c r="AG22" s="94">
        <v>30606.896533381689</v>
      </c>
      <c r="AH22" s="94">
        <v>30487.509296276745</v>
      </c>
      <c r="AI22" s="94">
        <v>29571.096801559932</v>
      </c>
      <c r="AJ22" s="94">
        <v>30024.124402598194</v>
      </c>
      <c r="AK22" s="94">
        <v>30763.81528108599</v>
      </c>
      <c r="AL22" s="94">
        <v>30226.849166078471</v>
      </c>
      <c r="AM22" s="94">
        <v>29832.238725555173</v>
      </c>
      <c r="AN22" s="94">
        <v>29428.555220619037</v>
      </c>
      <c r="AO22" s="94">
        <v>29409.337891677475</v>
      </c>
      <c r="AP22" s="94">
        <v>27932.838204885269</v>
      </c>
      <c r="AQ22" s="94">
        <v>25981.588243703904</v>
      </c>
      <c r="AR22" s="94">
        <v>24615.822332185802</v>
      </c>
      <c r="AS22" s="94">
        <v>22738.953370851887</v>
      </c>
      <c r="AT22" s="94">
        <v>21191.980145393223</v>
      </c>
      <c r="AU22" s="94">
        <v>20278.725823677138</v>
      </c>
      <c r="AV22" s="94">
        <v>20782.873881502848</v>
      </c>
      <c r="AW22" s="94">
        <v>21298.767763805736</v>
      </c>
      <c r="AX22" s="94">
        <v>21256.453153240342</v>
      </c>
      <c r="AY22" s="94">
        <v>20246.829930287553</v>
      </c>
      <c r="AZ22" s="94">
        <v>20719.696637731682</v>
      </c>
      <c r="BA22" s="1051">
        <v>18249.021455842878</v>
      </c>
      <c r="BB22" s="94">
        <v>17877.828052822184</v>
      </c>
      <c r="BC22" s="1051">
        <v>17572.344048012044</v>
      </c>
      <c r="BD22" s="94">
        <v>16417.775179428456</v>
      </c>
      <c r="BE22" s="94">
        <v>15262.280202982383</v>
      </c>
      <c r="BF22" s="378"/>
      <c r="BG22" s="266"/>
      <c r="BH22" s="1507"/>
      <c r="BI22" s="75"/>
      <c r="BJ22" s="75"/>
      <c r="BK22" s="75"/>
      <c r="BL22" s="75"/>
    </row>
    <row r="23" spans="2:64">
      <c r="O23" s="55"/>
      <c r="P23" s="856"/>
      <c r="Q23" s="484"/>
      <c r="R23" s="493"/>
      <c r="S23" s="493"/>
      <c r="T23" s="1392" t="s">
        <v>1264</v>
      </c>
      <c r="U23" s="201"/>
      <c r="V23" s="484"/>
      <c r="W23" s="493"/>
      <c r="X23" s="493"/>
      <c r="Y23" s="566" t="s">
        <v>1093</v>
      </c>
      <c r="Z23" s="570"/>
      <c r="AA23" s="94">
        <v>69685.639599186223</v>
      </c>
      <c r="AB23" s="94">
        <v>71124.095959887622</v>
      </c>
      <c r="AC23" s="94">
        <v>71656.728697603161</v>
      </c>
      <c r="AD23" s="94">
        <v>73176.180573869875</v>
      </c>
      <c r="AE23" s="94">
        <v>76176.225327533437</v>
      </c>
      <c r="AF23" s="94">
        <v>78008.305101715116</v>
      </c>
      <c r="AG23" s="94">
        <v>80946.23295073284</v>
      </c>
      <c r="AH23" s="94">
        <v>79768.863571096386</v>
      </c>
      <c r="AI23" s="94">
        <v>70576.568628050198</v>
      </c>
      <c r="AJ23" s="94">
        <v>71909.367268010479</v>
      </c>
      <c r="AK23" s="94">
        <v>76155.126225213724</v>
      </c>
      <c r="AL23" s="94">
        <v>74135.406919500878</v>
      </c>
      <c r="AM23" s="94">
        <v>74346.383587093093</v>
      </c>
      <c r="AN23" s="94">
        <v>74981.661982586433</v>
      </c>
      <c r="AO23" s="94">
        <v>77166.123972106827</v>
      </c>
      <c r="AP23" s="94">
        <v>75884.998236136467</v>
      </c>
      <c r="AQ23" s="94">
        <v>75440.518724350768</v>
      </c>
      <c r="AR23" s="94">
        <v>74808.295789965137</v>
      </c>
      <c r="AS23" s="94">
        <v>70977.856631547766</v>
      </c>
      <c r="AT23" s="94">
        <v>69995.459708210561</v>
      </c>
      <c r="AU23" s="94">
        <v>70209.337680344004</v>
      </c>
      <c r="AV23" s="94">
        <v>69341.574600731226</v>
      </c>
      <c r="AW23" s="94">
        <v>66180.147728961849</v>
      </c>
      <c r="AX23" s="94">
        <v>68247.25950350966</v>
      </c>
      <c r="AY23" s="94">
        <v>64941.845683059197</v>
      </c>
      <c r="AZ23" s="94">
        <v>63024.29984518663</v>
      </c>
      <c r="BA23" s="1051">
        <v>58616.053872545599</v>
      </c>
      <c r="BB23" s="94">
        <v>58855.561806183396</v>
      </c>
      <c r="BC23" s="1051">
        <v>58026.379537021254</v>
      </c>
      <c r="BD23" s="94">
        <v>56633.759425452634</v>
      </c>
      <c r="BE23" s="94">
        <v>53514.230885422694</v>
      </c>
      <c r="BF23" s="378"/>
      <c r="BG23" s="266"/>
      <c r="BH23" s="1507"/>
      <c r="BI23" s="75"/>
      <c r="BJ23" s="75"/>
      <c r="BK23" s="75"/>
      <c r="BL23" s="75"/>
    </row>
    <row r="24" spans="2:64">
      <c r="O24" s="55"/>
      <c r="P24" s="856"/>
      <c r="Q24" s="484"/>
      <c r="R24" s="493"/>
      <c r="S24" s="493"/>
      <c r="T24" s="1392" t="s">
        <v>895</v>
      </c>
      <c r="U24" s="201"/>
      <c r="V24" s="484"/>
      <c r="W24" s="493"/>
      <c r="X24" s="493"/>
      <c r="Y24" s="566" t="s">
        <v>1266</v>
      </c>
      <c r="Z24" s="570"/>
      <c r="AA24" s="94">
        <v>43437.322469349725</v>
      </c>
      <c r="AB24" s="94">
        <v>43972.692092922043</v>
      </c>
      <c r="AC24" s="94">
        <v>44401.004427939282</v>
      </c>
      <c r="AD24" s="94">
        <v>44916.768571918794</v>
      </c>
      <c r="AE24" s="94">
        <v>45587.84346578749</v>
      </c>
      <c r="AF24" s="94">
        <v>45968.860114434952</v>
      </c>
      <c r="AG24" s="94">
        <v>45853.18447549596</v>
      </c>
      <c r="AH24" s="94">
        <v>44836.718540327158</v>
      </c>
      <c r="AI24" s="94">
        <v>40014.350211220633</v>
      </c>
      <c r="AJ24" s="94">
        <v>39573.905959596079</v>
      </c>
      <c r="AK24" s="94">
        <v>39221.042786830716</v>
      </c>
      <c r="AL24" s="94">
        <v>37932.148639986852</v>
      </c>
      <c r="AM24" s="94">
        <v>37493.945734582543</v>
      </c>
      <c r="AN24" s="94">
        <v>37379.930647582551</v>
      </c>
      <c r="AO24" s="94">
        <v>35408.66117096768</v>
      </c>
      <c r="AP24" s="94">
        <v>34354.834620757472</v>
      </c>
      <c r="AQ24" s="94">
        <v>34347.848305175212</v>
      </c>
      <c r="AR24" s="94">
        <v>33173.289250109934</v>
      </c>
      <c r="AS24" s="94">
        <v>31427.793345085582</v>
      </c>
      <c r="AT24" s="94">
        <v>27858.707591965587</v>
      </c>
      <c r="AU24" s="94">
        <v>27391.672522975754</v>
      </c>
      <c r="AV24" s="94">
        <v>27269.820919695441</v>
      </c>
      <c r="AW24" s="94">
        <v>27481.18545808001</v>
      </c>
      <c r="AX24" s="94">
        <v>28350.832698807979</v>
      </c>
      <c r="AY24" s="94">
        <v>27352.527245515168</v>
      </c>
      <c r="AZ24" s="94">
        <v>26468.957140971153</v>
      </c>
      <c r="BA24" s="1051">
        <v>25385.663275204162</v>
      </c>
      <c r="BB24" s="94">
        <v>25104.979496399275</v>
      </c>
      <c r="BC24" s="1051">
        <v>25031.742955621936</v>
      </c>
      <c r="BD24" s="94">
        <v>23796.270633343069</v>
      </c>
      <c r="BE24" s="94">
        <v>23072.529499072883</v>
      </c>
      <c r="BF24" s="378"/>
      <c r="BG24" s="266"/>
      <c r="BH24" s="1507"/>
      <c r="BI24" s="75"/>
      <c r="BJ24" s="75"/>
      <c r="BK24" s="75"/>
      <c r="BL24" s="75"/>
    </row>
    <row r="25" spans="2:64">
      <c r="O25" s="55"/>
      <c r="P25" s="856"/>
      <c r="Q25" s="484"/>
      <c r="R25" s="493"/>
      <c r="S25" s="493"/>
      <c r="T25" s="570" t="s">
        <v>85</v>
      </c>
      <c r="U25" s="201"/>
      <c r="V25" s="484"/>
      <c r="W25" s="493"/>
      <c r="X25" s="493"/>
      <c r="Y25" s="570" t="s">
        <v>292</v>
      </c>
      <c r="Z25" s="570"/>
      <c r="AA25" s="94">
        <v>150690.94784260771</v>
      </c>
      <c r="AB25" s="94">
        <v>146223.47741802403</v>
      </c>
      <c r="AC25" s="94">
        <v>139451.38130245489</v>
      </c>
      <c r="AD25" s="94">
        <v>139320.03964087437</v>
      </c>
      <c r="AE25" s="94">
        <v>141560.60854721768</v>
      </c>
      <c r="AF25" s="94">
        <v>143097.21435748952</v>
      </c>
      <c r="AG25" s="94">
        <v>145624.48241152987</v>
      </c>
      <c r="AH25" s="94">
        <v>147971.34959980418</v>
      </c>
      <c r="AI25" s="94">
        <v>140104.80192133476</v>
      </c>
      <c r="AJ25" s="94">
        <v>144097.80913785391</v>
      </c>
      <c r="AK25" s="94">
        <v>151794.27444781724</v>
      </c>
      <c r="AL25" s="94">
        <v>149040.40002461313</v>
      </c>
      <c r="AM25" s="94">
        <v>154899.55747070641</v>
      </c>
      <c r="AN25" s="94">
        <v>156230.80175869749</v>
      </c>
      <c r="AO25" s="94">
        <v>156924.58488741206</v>
      </c>
      <c r="AP25" s="94">
        <v>153529.00447483739</v>
      </c>
      <c r="AQ25" s="94">
        <v>155620.31288327026</v>
      </c>
      <c r="AR25" s="94">
        <v>159817.89780791345</v>
      </c>
      <c r="AS25" s="94">
        <v>144374.95867673689</v>
      </c>
      <c r="AT25" s="94">
        <v>135187.15558686812</v>
      </c>
      <c r="AU25" s="94">
        <v>152605.56507810132</v>
      </c>
      <c r="AV25" s="94">
        <v>148390.51782962878</v>
      </c>
      <c r="AW25" s="94">
        <v>150748.30392335891</v>
      </c>
      <c r="AX25" s="94">
        <v>157075.32105049287</v>
      </c>
      <c r="AY25" s="94">
        <v>154520.96904028146</v>
      </c>
      <c r="AZ25" s="94">
        <v>148316.02478394756</v>
      </c>
      <c r="BA25" s="1051">
        <v>142166.52787539118</v>
      </c>
      <c r="BB25" s="94">
        <v>139125.65707095183</v>
      </c>
      <c r="BC25" s="1051">
        <v>135647.7744553675</v>
      </c>
      <c r="BD25" s="94">
        <v>133569.38065210643</v>
      </c>
      <c r="BE25" s="94">
        <v>111576.90373297501</v>
      </c>
      <c r="BF25" s="378"/>
      <c r="BG25" s="266"/>
      <c r="BH25" s="1507"/>
      <c r="BI25" s="75"/>
      <c r="BJ25" s="75"/>
      <c r="BK25" s="75"/>
      <c r="BL25" s="75"/>
    </row>
    <row r="26" spans="2:64">
      <c r="O26" s="55"/>
      <c r="P26" s="856"/>
      <c r="Q26" s="484"/>
      <c r="R26" s="493"/>
      <c r="S26" s="493"/>
      <c r="T26" s="1392" t="s">
        <v>896</v>
      </c>
      <c r="U26" s="201"/>
      <c r="V26" s="484"/>
      <c r="W26" s="493"/>
      <c r="X26" s="493"/>
      <c r="Y26" s="570" t="s">
        <v>293</v>
      </c>
      <c r="Z26" s="570"/>
      <c r="AA26" s="94">
        <v>8309.9000223837829</v>
      </c>
      <c r="AB26" s="94">
        <v>8175.2840260091325</v>
      </c>
      <c r="AC26" s="94">
        <v>8207.4493479542507</v>
      </c>
      <c r="AD26" s="94">
        <v>7878.1789447530782</v>
      </c>
      <c r="AE26" s="94">
        <v>7673.3030382854286</v>
      </c>
      <c r="AF26" s="94">
        <v>7317.6141720774367</v>
      </c>
      <c r="AG26" s="94">
        <v>6617.926167058371</v>
      </c>
      <c r="AH26" s="94">
        <v>6794.6685486830083</v>
      </c>
      <c r="AI26" s="94">
        <v>6629.1614833008616</v>
      </c>
      <c r="AJ26" s="94">
        <v>6550.9138348599608</v>
      </c>
      <c r="AK26" s="94">
        <v>6259.9726188975737</v>
      </c>
      <c r="AL26" s="94">
        <v>6278.3888104347507</v>
      </c>
      <c r="AM26" s="94">
        <v>6221.1007330638804</v>
      </c>
      <c r="AN26" s="94">
        <v>6240.3043569709844</v>
      </c>
      <c r="AO26" s="94">
        <v>6142.2826317757426</v>
      </c>
      <c r="AP26" s="94">
        <v>5669.6753857889889</v>
      </c>
      <c r="AQ26" s="94">
        <v>5612.2483661493525</v>
      </c>
      <c r="AR26" s="94">
        <v>5006.7338167752841</v>
      </c>
      <c r="AS26" s="94">
        <v>4770.965555021603</v>
      </c>
      <c r="AT26" s="94">
        <v>4043.998590155697</v>
      </c>
      <c r="AU26" s="94">
        <v>3962.4084847726681</v>
      </c>
      <c r="AV26" s="94">
        <v>3832.5823765187833</v>
      </c>
      <c r="AW26" s="94">
        <v>3993.541154236394</v>
      </c>
      <c r="AX26" s="94">
        <v>3743.002718150859</v>
      </c>
      <c r="AY26" s="94">
        <v>3635.3274281165986</v>
      </c>
      <c r="AZ26" s="94">
        <v>3242.015271876337</v>
      </c>
      <c r="BA26" s="1051">
        <v>3499.0177202944883</v>
      </c>
      <c r="BB26" s="94">
        <v>3122.299661283851</v>
      </c>
      <c r="BC26" s="1051">
        <v>3283.6368016548099</v>
      </c>
      <c r="BD26" s="94">
        <v>2870.8261513927628</v>
      </c>
      <c r="BE26" s="94">
        <v>2771.1915640446259</v>
      </c>
      <c r="BF26" s="378"/>
      <c r="BG26" s="266"/>
      <c r="BH26" s="1507"/>
      <c r="BI26" s="75"/>
      <c r="BJ26" s="75"/>
      <c r="BK26" s="75"/>
      <c r="BL26" s="75"/>
    </row>
    <row r="27" spans="2:64">
      <c r="O27" s="55"/>
      <c r="P27" s="856"/>
      <c r="Q27" s="484"/>
      <c r="R27" s="493"/>
      <c r="S27" s="493"/>
      <c r="T27" s="570" t="s">
        <v>86</v>
      </c>
      <c r="U27" s="201"/>
      <c r="V27" s="484"/>
      <c r="W27" s="493"/>
      <c r="X27" s="493"/>
      <c r="Y27" s="570" t="s">
        <v>294</v>
      </c>
      <c r="Z27" s="570"/>
      <c r="AA27" s="94">
        <v>20928.797646162482</v>
      </c>
      <c r="AB27" s="94">
        <v>20877.444429382911</v>
      </c>
      <c r="AC27" s="94">
        <v>20781.207809385578</v>
      </c>
      <c r="AD27" s="94">
        <v>20460.966981443329</v>
      </c>
      <c r="AE27" s="94">
        <v>21155.890896515197</v>
      </c>
      <c r="AF27" s="94">
        <v>22249.362939748105</v>
      </c>
      <c r="AG27" s="94">
        <v>22936.075140488778</v>
      </c>
      <c r="AH27" s="94">
        <v>18046.238751296692</v>
      </c>
      <c r="AI27" s="94">
        <v>16353.84733301981</v>
      </c>
      <c r="AJ27" s="94">
        <v>16892.230579452727</v>
      </c>
      <c r="AK27" s="94">
        <v>16591.110429133892</v>
      </c>
      <c r="AL27" s="94">
        <v>16395.326231140214</v>
      </c>
      <c r="AM27" s="94">
        <v>16980.148109539521</v>
      </c>
      <c r="AN27" s="94">
        <v>16288.966456689446</v>
      </c>
      <c r="AO27" s="94">
        <v>16166.52120220878</v>
      </c>
      <c r="AP27" s="94">
        <v>16413.840263431179</v>
      </c>
      <c r="AQ27" s="94">
        <v>16414.242697434034</v>
      </c>
      <c r="AR27" s="94">
        <v>15546.074142417816</v>
      </c>
      <c r="AS27" s="94">
        <v>13549.700896173512</v>
      </c>
      <c r="AT27" s="94">
        <v>13013.181690603837</v>
      </c>
      <c r="AU27" s="94">
        <v>12292.72204783939</v>
      </c>
      <c r="AV27" s="94">
        <v>13649.605747968135</v>
      </c>
      <c r="AW27" s="94">
        <v>13038.531855681471</v>
      </c>
      <c r="AX27" s="94">
        <v>11257.00174325769</v>
      </c>
      <c r="AY27" s="94">
        <v>10505.324935768687</v>
      </c>
      <c r="AZ27" s="94">
        <v>9802.4002396532796</v>
      </c>
      <c r="BA27" s="1051">
        <v>9615.8420149307858</v>
      </c>
      <c r="BB27" s="94">
        <v>9596.5036966769276</v>
      </c>
      <c r="BC27" s="1051">
        <v>10241.959680037571</v>
      </c>
      <c r="BD27" s="94">
        <v>9417.1201667667665</v>
      </c>
      <c r="BE27" s="94">
        <v>9240.855531540723</v>
      </c>
      <c r="BF27" s="378"/>
      <c r="BG27" s="266"/>
      <c r="BH27" s="1507"/>
      <c r="BI27" s="75"/>
      <c r="BJ27" s="75"/>
      <c r="BK27" s="75"/>
      <c r="BL27" s="75"/>
    </row>
    <row r="28" spans="2:64">
      <c r="O28" s="55"/>
      <c r="P28" s="856"/>
      <c r="Q28" s="484"/>
      <c r="R28" s="493"/>
      <c r="S28" s="493"/>
      <c r="T28" s="1237" t="s">
        <v>930</v>
      </c>
      <c r="U28" s="201"/>
      <c r="V28" s="484"/>
      <c r="W28" s="493"/>
      <c r="X28" s="493"/>
      <c r="Y28" s="544" t="s">
        <v>486</v>
      </c>
      <c r="Z28" s="570"/>
      <c r="AA28" s="94">
        <v>4781.1088361867405</v>
      </c>
      <c r="AB28" s="94">
        <v>4816.4201787233551</v>
      </c>
      <c r="AC28" s="94">
        <v>4874.4536368605668</v>
      </c>
      <c r="AD28" s="94">
        <v>4878.5873113306152</v>
      </c>
      <c r="AE28" s="94">
        <v>4949.4078298738832</v>
      </c>
      <c r="AF28" s="94">
        <v>5148.9570636188955</v>
      </c>
      <c r="AG28" s="94">
        <v>5050.3034240574952</v>
      </c>
      <c r="AH28" s="94">
        <v>5311.9693060688351</v>
      </c>
      <c r="AI28" s="94">
        <v>5659.5472856862198</v>
      </c>
      <c r="AJ28" s="94">
        <v>5823.2060767663452</v>
      </c>
      <c r="AK28" s="94">
        <v>5666.189972565382</v>
      </c>
      <c r="AL28" s="94">
        <v>5834.4328523342274</v>
      </c>
      <c r="AM28" s="94">
        <v>6049.8866562480835</v>
      </c>
      <c r="AN28" s="94">
        <v>5918.2582583711055</v>
      </c>
      <c r="AO28" s="94">
        <v>6024.8814701892588</v>
      </c>
      <c r="AP28" s="94">
        <v>5804.1563134088319</v>
      </c>
      <c r="AQ28" s="94">
        <v>5177.9963292363618</v>
      </c>
      <c r="AR28" s="94">
        <v>4409.8514533140606</v>
      </c>
      <c r="AS28" s="94">
        <v>4356.4438461954796</v>
      </c>
      <c r="AT28" s="94">
        <v>4122.2397970730317</v>
      </c>
      <c r="AU28" s="94">
        <v>3787.0978944706521</v>
      </c>
      <c r="AV28" s="94">
        <v>4242.1399612855548</v>
      </c>
      <c r="AW28" s="94">
        <v>3948.6866643944063</v>
      </c>
      <c r="AX28" s="94">
        <v>3758.2953340577842</v>
      </c>
      <c r="AY28" s="94">
        <v>3800.7571480251509</v>
      </c>
      <c r="AZ28" s="94">
        <v>3558.9016216489676</v>
      </c>
      <c r="BA28" s="1051">
        <v>3385.7833786737756</v>
      </c>
      <c r="BB28" s="94">
        <v>3092.5175776591932</v>
      </c>
      <c r="BC28" s="1051">
        <v>3200.5584811693816</v>
      </c>
      <c r="BD28" s="94">
        <v>3218.9828114234956</v>
      </c>
      <c r="BE28" s="94">
        <v>3164.0448292343249</v>
      </c>
      <c r="BF28" s="378"/>
      <c r="BG28" s="266"/>
      <c r="BH28" s="1507"/>
      <c r="BI28" s="1136"/>
      <c r="BJ28" s="75"/>
      <c r="BK28" s="75"/>
      <c r="BL28" s="75"/>
    </row>
    <row r="29" spans="2:64">
      <c r="O29" s="55"/>
      <c r="P29" s="857"/>
      <c r="Q29" s="484"/>
      <c r="R29" s="499" t="s">
        <v>161</v>
      </c>
      <c r="S29" s="545"/>
      <c r="T29" s="573"/>
      <c r="U29" s="201"/>
      <c r="V29" s="484"/>
      <c r="W29" s="499" t="s">
        <v>295</v>
      </c>
      <c r="X29" s="545"/>
      <c r="Y29" s="573"/>
      <c r="Z29" s="243"/>
      <c r="AA29" s="1044">
        <v>81021.562303552215</v>
      </c>
      <c r="AB29" s="1044">
        <v>79570.688309552017</v>
      </c>
      <c r="AC29" s="1044">
        <v>78217.640727621489</v>
      </c>
      <c r="AD29" s="1044">
        <v>80718.973413412052</v>
      </c>
      <c r="AE29" s="1044">
        <v>82380.703237059759</v>
      </c>
      <c r="AF29" s="1044">
        <v>85639.754918111445</v>
      </c>
      <c r="AG29" s="1044">
        <v>80925.93348030551</v>
      </c>
      <c r="AH29" s="1044">
        <v>85352.162466595415</v>
      </c>
      <c r="AI29" s="1044">
        <v>90241.013313465868</v>
      </c>
      <c r="AJ29" s="1044">
        <v>94131.013872844065</v>
      </c>
      <c r="AK29" s="1044">
        <v>92967.192954715385</v>
      </c>
      <c r="AL29" s="1044">
        <v>94500.930743491015</v>
      </c>
      <c r="AM29" s="1044">
        <v>96273.495253799818</v>
      </c>
      <c r="AN29" s="1044">
        <v>95958.619933713577</v>
      </c>
      <c r="AO29" s="1044">
        <v>101189.62706223171</v>
      </c>
      <c r="AP29" s="1044">
        <v>102037.72325188325</v>
      </c>
      <c r="AQ29" s="1044">
        <v>99592.440142517022</v>
      </c>
      <c r="AR29" s="1044">
        <v>90113.729210921694</v>
      </c>
      <c r="AS29" s="1044">
        <v>95289.036705164661</v>
      </c>
      <c r="AT29" s="1044">
        <v>91865.77194150076</v>
      </c>
      <c r="AU29" s="1044">
        <v>99477.537623764729</v>
      </c>
      <c r="AV29" s="1044">
        <v>101954.12222047406</v>
      </c>
      <c r="AW29" s="1044">
        <v>96647.687905877596</v>
      </c>
      <c r="AX29" s="1044">
        <v>103738.78297810366</v>
      </c>
      <c r="AY29" s="1044">
        <v>97963.427366346761</v>
      </c>
      <c r="AZ29" s="1044">
        <v>96035.988214780155</v>
      </c>
      <c r="BA29" s="1054">
        <v>59109.780123139302</v>
      </c>
      <c r="BB29" s="1044">
        <v>59182.369885470493</v>
      </c>
      <c r="BC29" s="1054">
        <v>66678.532569682298</v>
      </c>
      <c r="BD29" s="1044">
        <v>61944.634360346769</v>
      </c>
      <c r="BE29" s="1044">
        <v>57857.336208815163</v>
      </c>
      <c r="BF29" s="381"/>
      <c r="BG29" s="276"/>
      <c r="BH29" s="1506"/>
      <c r="BI29" s="75"/>
      <c r="BJ29" s="75"/>
      <c r="BK29" s="75"/>
      <c r="BL29" s="75"/>
    </row>
    <row r="30" spans="2:64" ht="29.25" customHeight="1">
      <c r="B30" s="154"/>
      <c r="C30" s="154"/>
      <c r="D30" s="154"/>
      <c r="E30" s="154"/>
      <c r="F30" s="154"/>
      <c r="G30" s="154"/>
      <c r="H30" s="154"/>
      <c r="I30" s="154"/>
      <c r="J30" s="154"/>
      <c r="K30" s="154"/>
      <c r="L30" s="154"/>
      <c r="M30" s="154"/>
      <c r="N30" s="154"/>
      <c r="O30" s="201"/>
      <c r="P30" s="856"/>
      <c r="Q30" s="484"/>
      <c r="R30" s="500"/>
      <c r="S30" s="1952" t="s">
        <v>1267</v>
      </c>
      <c r="T30" s="1953"/>
      <c r="U30" s="201"/>
      <c r="V30" s="484"/>
      <c r="W30" s="500"/>
      <c r="X30" s="1960" t="s">
        <v>1114</v>
      </c>
      <c r="Y30" s="1953"/>
      <c r="Z30" s="927"/>
      <c r="AA30" s="238">
        <v>11809.744968205188</v>
      </c>
      <c r="AB30" s="238">
        <v>10904.669087780178</v>
      </c>
      <c r="AC30" s="238">
        <v>10191.25443908445</v>
      </c>
      <c r="AD30" s="238">
        <v>8519.1512442701878</v>
      </c>
      <c r="AE30" s="238">
        <v>8861.7524218036961</v>
      </c>
      <c r="AF30" s="238">
        <v>8010.9481663936676</v>
      </c>
      <c r="AG30" s="238">
        <v>7785.7125468606346</v>
      </c>
      <c r="AH30" s="238">
        <v>8400.3755809223985</v>
      </c>
      <c r="AI30" s="238">
        <v>8468.0764992318545</v>
      </c>
      <c r="AJ30" s="238">
        <v>7966.2023726101515</v>
      </c>
      <c r="AK30" s="238">
        <v>6968.0998355675965</v>
      </c>
      <c r="AL30" s="238">
        <v>7471.6008506842154</v>
      </c>
      <c r="AM30" s="238">
        <v>8043.2102800521152</v>
      </c>
      <c r="AN30" s="238">
        <v>8335.5019473919783</v>
      </c>
      <c r="AO30" s="238">
        <v>8453.5433015966591</v>
      </c>
      <c r="AP30" s="238">
        <v>7760.6884856624692</v>
      </c>
      <c r="AQ30" s="238">
        <v>7402.0203926539962</v>
      </c>
      <c r="AR30" s="238">
        <v>6239.2549044179923</v>
      </c>
      <c r="AS30" s="238">
        <v>18467.490241290961</v>
      </c>
      <c r="AT30" s="238">
        <v>27233.410785007494</v>
      </c>
      <c r="AU30" s="238">
        <v>35654.814010737231</v>
      </c>
      <c r="AV30" s="238">
        <v>40186.002419040175</v>
      </c>
      <c r="AW30" s="238">
        <v>42223.3132387683</v>
      </c>
      <c r="AX30" s="238">
        <v>41852.685907823608</v>
      </c>
      <c r="AY30" s="238">
        <v>40216.57013408115</v>
      </c>
      <c r="AZ30" s="238">
        <v>40738.749464256078</v>
      </c>
      <c r="BA30" s="1050">
        <v>8329.6369266218007</v>
      </c>
      <c r="BB30" s="238">
        <v>7466.8810242497457</v>
      </c>
      <c r="BC30" s="1050">
        <v>13174.529489991939</v>
      </c>
      <c r="BD30" s="238">
        <v>11421.589664267212</v>
      </c>
      <c r="BE30" s="238">
        <v>10945.165450714396</v>
      </c>
      <c r="BF30" s="377"/>
      <c r="BG30" s="348"/>
      <c r="BH30" s="1507"/>
      <c r="BI30" s="75"/>
      <c r="BJ30" s="75"/>
      <c r="BK30" s="75"/>
      <c r="BL30" s="75"/>
    </row>
    <row r="31" spans="2:64" ht="29.25" customHeight="1">
      <c r="B31" s="154"/>
      <c r="C31" s="154"/>
      <c r="D31" s="154"/>
      <c r="E31" s="154"/>
      <c r="F31" s="154"/>
      <c r="G31" s="154"/>
      <c r="H31" s="154"/>
      <c r="I31" s="154"/>
      <c r="J31" s="154"/>
      <c r="K31" s="154"/>
      <c r="L31" s="154"/>
      <c r="M31" s="154"/>
      <c r="N31" s="154"/>
      <c r="O31" s="201"/>
      <c r="P31" s="856"/>
      <c r="Q31" s="484"/>
      <c r="R31" s="500"/>
      <c r="S31" s="1958" t="s">
        <v>87</v>
      </c>
      <c r="T31" s="1959"/>
      <c r="U31" s="201"/>
      <c r="V31" s="484"/>
      <c r="W31" s="500"/>
      <c r="X31" s="1961" t="s">
        <v>1115</v>
      </c>
      <c r="Y31" s="1957"/>
      <c r="Z31" s="928"/>
      <c r="AA31" s="94">
        <v>5501.6227895059201</v>
      </c>
      <c r="AB31" s="94">
        <v>5512.2999618650147</v>
      </c>
      <c r="AC31" s="94">
        <v>5501.3784303984012</v>
      </c>
      <c r="AD31" s="94">
        <v>5615.6854042155555</v>
      </c>
      <c r="AE31" s="94">
        <v>5458.5391068509434</v>
      </c>
      <c r="AF31" s="94">
        <v>5797.0388621982593</v>
      </c>
      <c r="AG31" s="94">
        <v>5693.4141918685182</v>
      </c>
      <c r="AH31" s="94">
        <v>5750.133215624156</v>
      </c>
      <c r="AI31" s="94">
        <v>5988.216021156888</v>
      </c>
      <c r="AJ31" s="94">
        <v>6224.5484567250978</v>
      </c>
      <c r="AK31" s="94">
        <v>6054.9620950377503</v>
      </c>
      <c r="AL31" s="94">
        <v>6364.1082301263286</v>
      </c>
      <c r="AM31" s="94">
        <v>6697.4397309457345</v>
      </c>
      <c r="AN31" s="94">
        <v>6605.3532592008505</v>
      </c>
      <c r="AO31" s="94">
        <v>6732.7087755892635</v>
      </c>
      <c r="AP31" s="94">
        <v>6703.306266167293</v>
      </c>
      <c r="AQ31" s="94">
        <v>7006.9518608174239</v>
      </c>
      <c r="AR31" s="94">
        <v>6645.8115457974855</v>
      </c>
      <c r="AS31" s="94">
        <v>5690.7332607604731</v>
      </c>
      <c r="AT31" s="94">
        <v>5844.4311321339264</v>
      </c>
      <c r="AU31" s="94">
        <v>6588.9308215697693</v>
      </c>
      <c r="AV31" s="94">
        <v>6574.1325918596349</v>
      </c>
      <c r="AW31" s="94">
        <v>5985.5790914490244</v>
      </c>
      <c r="AX31" s="94">
        <v>5674.1071469534936</v>
      </c>
      <c r="AY31" s="94">
        <v>5970.1316993794462</v>
      </c>
      <c r="AZ31" s="94">
        <v>5060.3006860943215</v>
      </c>
      <c r="BA31" s="1051">
        <v>5383.6507211792332</v>
      </c>
      <c r="BB31" s="94">
        <v>4859.30442202216</v>
      </c>
      <c r="BC31" s="1051">
        <v>5565.7526462705373</v>
      </c>
      <c r="BD31" s="94">
        <v>5051.1856300098689</v>
      </c>
      <c r="BE31" s="94">
        <v>5181.1405664062158</v>
      </c>
      <c r="BF31" s="378"/>
      <c r="BG31" s="266"/>
      <c r="BH31" s="1507"/>
      <c r="BI31" s="75"/>
      <c r="BJ31" s="75"/>
      <c r="BK31" s="75"/>
      <c r="BL31" s="75"/>
    </row>
    <row r="32" spans="2:64" ht="29.25" customHeight="1">
      <c r="B32" s="154"/>
      <c r="C32" s="154"/>
      <c r="D32" s="154"/>
      <c r="E32" s="154"/>
      <c r="F32" s="154"/>
      <c r="G32" s="154"/>
      <c r="H32" s="154"/>
      <c r="I32" s="154"/>
      <c r="J32" s="154"/>
      <c r="K32" s="154"/>
      <c r="L32" s="154"/>
      <c r="M32" s="154"/>
      <c r="N32" s="154"/>
      <c r="O32" s="201"/>
      <c r="P32" s="856"/>
      <c r="Q32" s="484"/>
      <c r="R32" s="500"/>
      <c r="S32" s="1958" t="s">
        <v>88</v>
      </c>
      <c r="T32" s="1959"/>
      <c r="U32" s="201"/>
      <c r="V32" s="484"/>
      <c r="W32" s="500"/>
      <c r="X32" s="1961" t="s">
        <v>1116</v>
      </c>
      <c r="Y32" s="1957"/>
      <c r="Z32" s="928"/>
      <c r="AA32" s="94">
        <v>13660.36339396131</v>
      </c>
      <c r="AB32" s="94">
        <v>14314.775683981818</v>
      </c>
      <c r="AC32" s="94">
        <v>15491.233500869221</v>
      </c>
      <c r="AD32" s="94">
        <v>16872.384544065244</v>
      </c>
      <c r="AE32" s="94">
        <v>16837.930657625904</v>
      </c>
      <c r="AF32" s="94">
        <v>18925.238216916041</v>
      </c>
      <c r="AG32" s="94">
        <v>18829.109664645497</v>
      </c>
      <c r="AH32" s="94">
        <v>19765.120945337774</v>
      </c>
      <c r="AI32" s="94">
        <v>21391.673574012981</v>
      </c>
      <c r="AJ32" s="94">
        <v>22662.749985239428</v>
      </c>
      <c r="AK32" s="94">
        <v>22545.484984693881</v>
      </c>
      <c r="AL32" s="94">
        <v>23360.933544480969</v>
      </c>
      <c r="AM32" s="94">
        <v>24234.722848061272</v>
      </c>
      <c r="AN32" s="94">
        <v>23231.651253932636</v>
      </c>
      <c r="AO32" s="94">
        <v>23565.772508740123</v>
      </c>
      <c r="AP32" s="94">
        <v>23045.450857053038</v>
      </c>
      <c r="AQ32" s="94">
        <v>23279.142001928249</v>
      </c>
      <c r="AR32" s="94">
        <v>20923.786132642439</v>
      </c>
      <c r="AS32" s="94">
        <v>20915.290252708204</v>
      </c>
      <c r="AT32" s="94">
        <v>18323.524866740761</v>
      </c>
      <c r="AU32" s="94">
        <v>17716.976200940244</v>
      </c>
      <c r="AV32" s="94">
        <v>19040.583162513427</v>
      </c>
      <c r="AW32" s="94">
        <v>18591.160988864078</v>
      </c>
      <c r="AX32" s="94">
        <v>17231.186510642099</v>
      </c>
      <c r="AY32" s="94">
        <v>16726.610928266826</v>
      </c>
      <c r="AZ32" s="94">
        <v>16594.816141568233</v>
      </c>
      <c r="BA32" s="1051">
        <v>14549.207190186593</v>
      </c>
      <c r="BB32" s="94">
        <v>14199.835576598476</v>
      </c>
      <c r="BC32" s="1051">
        <v>16222.067600997445</v>
      </c>
      <c r="BD32" s="94">
        <v>13498.443317973048</v>
      </c>
      <c r="BE32" s="94">
        <v>13090.771713299499</v>
      </c>
      <c r="BF32" s="378"/>
      <c r="BG32" s="266"/>
      <c r="BH32" s="1507"/>
      <c r="BI32" s="75"/>
      <c r="BJ32" s="166"/>
      <c r="BK32" s="165"/>
      <c r="BL32" s="75"/>
    </row>
    <row r="33" spans="2:64" ht="29.25" customHeight="1">
      <c r="B33" s="154"/>
      <c r="C33" s="154"/>
      <c r="D33" s="154"/>
      <c r="E33" s="154"/>
      <c r="F33" s="154"/>
      <c r="G33" s="154"/>
      <c r="H33" s="154"/>
      <c r="I33" s="154"/>
      <c r="J33" s="154"/>
      <c r="K33" s="154"/>
      <c r="L33" s="154"/>
      <c r="M33" s="154"/>
      <c r="N33" s="154"/>
      <c r="O33" s="201"/>
      <c r="P33" s="856"/>
      <c r="Q33" s="484"/>
      <c r="R33" s="500"/>
      <c r="S33" s="1956" t="s">
        <v>1117</v>
      </c>
      <c r="T33" s="1957"/>
      <c r="U33" s="201"/>
      <c r="V33" s="484"/>
      <c r="W33" s="500"/>
      <c r="X33" s="1961" t="s">
        <v>1118</v>
      </c>
      <c r="Y33" s="1957"/>
      <c r="Z33" s="928"/>
      <c r="AA33" s="94">
        <v>12704.282722360735</v>
      </c>
      <c r="AB33" s="94">
        <v>13345.795729847052</v>
      </c>
      <c r="AC33" s="94">
        <v>14019.753138941673</v>
      </c>
      <c r="AD33" s="94">
        <v>14871.691103419185</v>
      </c>
      <c r="AE33" s="94">
        <v>15096.148844654694</v>
      </c>
      <c r="AF33" s="94">
        <v>16504.930703230755</v>
      </c>
      <c r="AG33" s="94">
        <v>16856.177459842158</v>
      </c>
      <c r="AH33" s="94">
        <v>17800.207688015766</v>
      </c>
      <c r="AI33" s="94">
        <v>19477.507649467232</v>
      </c>
      <c r="AJ33" s="94">
        <v>20973.067243439767</v>
      </c>
      <c r="AK33" s="94">
        <v>21365.607489682268</v>
      </c>
      <c r="AL33" s="94">
        <v>21638.439099174695</v>
      </c>
      <c r="AM33" s="94">
        <v>22018.721557860183</v>
      </c>
      <c r="AN33" s="94">
        <v>21179.274952864311</v>
      </c>
      <c r="AO33" s="94">
        <v>21086.583918388416</v>
      </c>
      <c r="AP33" s="94">
        <v>20355.697982555997</v>
      </c>
      <c r="AQ33" s="94">
        <v>19230.422029091096</v>
      </c>
      <c r="AR33" s="94">
        <v>17748.191234011396</v>
      </c>
      <c r="AS33" s="94">
        <v>15717.659169590641</v>
      </c>
      <c r="AT33" s="94">
        <v>15286.783652988972</v>
      </c>
      <c r="AU33" s="94">
        <v>15511.904047370248</v>
      </c>
      <c r="AV33" s="94">
        <v>16886.048049507277</v>
      </c>
      <c r="AW33" s="94">
        <v>16008.70381935246</v>
      </c>
      <c r="AX33" s="94">
        <v>17802.934123543342</v>
      </c>
      <c r="AY33" s="94">
        <v>17229.050229455082</v>
      </c>
      <c r="AZ33" s="94">
        <v>18144.079708628622</v>
      </c>
      <c r="BA33" s="1051">
        <v>18540.170223658435</v>
      </c>
      <c r="BB33" s="94">
        <v>16230.447573662927</v>
      </c>
      <c r="BC33" s="1051">
        <v>16893.22697284085</v>
      </c>
      <c r="BD33" s="94">
        <v>15630.095184904862</v>
      </c>
      <c r="BE33" s="94">
        <v>16866.856607711627</v>
      </c>
      <c r="BF33" s="378"/>
      <c r="BG33" s="266"/>
      <c r="BH33" s="1507"/>
      <c r="BI33" s="75"/>
      <c r="BJ33" s="75"/>
      <c r="BK33" s="75"/>
      <c r="BL33" s="75"/>
    </row>
    <row r="34" spans="2:64">
      <c r="B34" s="154"/>
      <c r="C34" s="154"/>
      <c r="D34" s="154"/>
      <c r="E34" s="154"/>
      <c r="F34" s="154"/>
      <c r="G34" s="154"/>
      <c r="H34" s="154"/>
      <c r="I34" s="154"/>
      <c r="J34" s="154"/>
      <c r="K34" s="154"/>
      <c r="L34" s="154"/>
      <c r="M34" s="154"/>
      <c r="N34" s="154"/>
      <c r="O34" s="201"/>
      <c r="P34" s="856"/>
      <c r="Q34" s="484"/>
      <c r="R34" s="500"/>
      <c r="S34" s="1954" t="s">
        <v>90</v>
      </c>
      <c r="T34" s="1955"/>
      <c r="U34" s="201"/>
      <c r="V34" s="484"/>
      <c r="W34" s="500"/>
      <c r="X34" s="1954" t="s">
        <v>296</v>
      </c>
      <c r="Y34" s="1955"/>
      <c r="Z34" s="928"/>
      <c r="AA34" s="94">
        <v>37345.548429519076</v>
      </c>
      <c r="AB34" s="94">
        <v>35493.147846077969</v>
      </c>
      <c r="AC34" s="94">
        <v>33014.02121832774</v>
      </c>
      <c r="AD34" s="94">
        <v>34840.06111744191</v>
      </c>
      <c r="AE34" s="94">
        <v>36126.332206124513</v>
      </c>
      <c r="AF34" s="94">
        <v>36401.598969372724</v>
      </c>
      <c r="AG34" s="94">
        <v>31761.519617088703</v>
      </c>
      <c r="AH34" s="94">
        <v>33636.325036695293</v>
      </c>
      <c r="AI34" s="94">
        <v>34915.539569596884</v>
      </c>
      <c r="AJ34" s="94">
        <v>36304.445814829618</v>
      </c>
      <c r="AK34" s="94">
        <v>36033.038549733894</v>
      </c>
      <c r="AL34" s="94">
        <v>35665.849019024805</v>
      </c>
      <c r="AM34" s="94">
        <v>35279.400836880537</v>
      </c>
      <c r="AN34" s="94">
        <v>36606.838520323799</v>
      </c>
      <c r="AO34" s="94">
        <v>41351.018557917247</v>
      </c>
      <c r="AP34" s="94">
        <v>44172.579660444469</v>
      </c>
      <c r="AQ34" s="94">
        <v>42673.903858026242</v>
      </c>
      <c r="AR34" s="94">
        <v>38556.685394052387</v>
      </c>
      <c r="AS34" s="94">
        <v>34497.863780814361</v>
      </c>
      <c r="AT34" s="94">
        <v>25177.621504629609</v>
      </c>
      <c r="AU34" s="94">
        <v>24004.912543147231</v>
      </c>
      <c r="AV34" s="94">
        <v>19267.355997553528</v>
      </c>
      <c r="AW34" s="94">
        <v>13838.930767443726</v>
      </c>
      <c r="AX34" s="94">
        <v>21177.869289141116</v>
      </c>
      <c r="AY34" s="94">
        <v>17821.06437516422</v>
      </c>
      <c r="AZ34" s="94">
        <v>15498.042214232917</v>
      </c>
      <c r="BA34" s="1051">
        <v>12307.115061493245</v>
      </c>
      <c r="BB34" s="94">
        <v>16425.901288937166</v>
      </c>
      <c r="BC34" s="1051">
        <v>14822.955859581525</v>
      </c>
      <c r="BD34" s="94">
        <v>16343.320563191783</v>
      </c>
      <c r="BE34" s="94">
        <v>11773.401870683429</v>
      </c>
      <c r="BF34" s="378"/>
      <c r="BG34" s="266"/>
      <c r="BH34" s="1507"/>
      <c r="BI34" s="75"/>
      <c r="BJ34" s="75"/>
      <c r="BK34" s="75"/>
      <c r="BL34" s="75"/>
    </row>
    <row r="35" spans="2:64">
      <c r="O35" s="55"/>
      <c r="P35" s="858"/>
      <c r="Q35" s="484"/>
      <c r="R35" s="502" t="s">
        <v>91</v>
      </c>
      <c r="S35" s="547"/>
      <c r="T35" s="574"/>
      <c r="U35" s="201"/>
      <c r="V35" s="484"/>
      <c r="W35" s="502" t="s">
        <v>297</v>
      </c>
      <c r="X35" s="547"/>
      <c r="Y35" s="548"/>
      <c r="Z35" s="548"/>
      <c r="AA35" s="221">
        <f>SUM(AA36,AA39)</f>
        <v>201750.75122950022</v>
      </c>
      <c r="AB35" s="221">
        <f t="shared" ref="AB35:BA35" si="6">SUM(AB36,AB39)</f>
        <v>213517.71428380648</v>
      </c>
      <c r="AC35" s="221">
        <f t="shared" si="6"/>
        <v>220072.55047809496</v>
      </c>
      <c r="AD35" s="221">
        <f t="shared" si="6"/>
        <v>223847.34779942888</v>
      </c>
      <c r="AE35" s="221">
        <f t="shared" si="6"/>
        <v>233068.13668133548</v>
      </c>
      <c r="AF35" s="221">
        <f t="shared" si="6"/>
        <v>242394.01897470775</v>
      </c>
      <c r="AG35" s="221">
        <f t="shared" si="6"/>
        <v>249104.971974502</v>
      </c>
      <c r="AH35" s="221">
        <f t="shared" si="6"/>
        <v>250791.47647310357</v>
      </c>
      <c r="AI35" s="221">
        <f t="shared" si="6"/>
        <v>248895.16616030876</v>
      </c>
      <c r="AJ35" s="221">
        <f t="shared" si="6"/>
        <v>252993.92199342317</v>
      </c>
      <c r="AK35" s="221">
        <f t="shared" si="6"/>
        <v>252572.34663611645</v>
      </c>
      <c r="AL35" s="221">
        <f t="shared" si="6"/>
        <v>256713.57182647695</v>
      </c>
      <c r="AM35" s="221">
        <f t="shared" si="6"/>
        <v>253075.47839250034</v>
      </c>
      <c r="AN35" s="221">
        <f t="shared" si="6"/>
        <v>249072.13560618076</v>
      </c>
      <c r="AO35" s="221">
        <f t="shared" si="6"/>
        <v>243134.66039097507</v>
      </c>
      <c r="AP35" s="221">
        <f t="shared" si="6"/>
        <v>237610.98837208439</v>
      </c>
      <c r="AQ35" s="221">
        <f t="shared" si="6"/>
        <v>234900.81465119985</v>
      </c>
      <c r="AR35" s="221">
        <f t="shared" si="6"/>
        <v>232123.4663520733</v>
      </c>
      <c r="AS35" s="221">
        <f t="shared" si="6"/>
        <v>224482.31637104554</v>
      </c>
      <c r="AT35" s="221">
        <f t="shared" si="6"/>
        <v>221195.48797517453</v>
      </c>
      <c r="AU35" s="221">
        <f t="shared" si="6"/>
        <v>221629.63127802304</v>
      </c>
      <c r="AV35" s="221">
        <f t="shared" si="6"/>
        <v>216842.75329127169</v>
      </c>
      <c r="AW35" s="221">
        <f t="shared" si="6"/>
        <v>217736.68489174946</v>
      </c>
      <c r="AX35" s="221">
        <f t="shared" si="6"/>
        <v>214847.91333662378</v>
      </c>
      <c r="AY35" s="221">
        <f t="shared" si="6"/>
        <v>209897.1307327103</v>
      </c>
      <c r="AZ35" s="221">
        <f t="shared" si="6"/>
        <v>208637.12677399468</v>
      </c>
      <c r="BA35" s="1055">
        <f t="shared" si="6"/>
        <v>206848.74279200303</v>
      </c>
      <c r="BB35" s="221">
        <f>SUM(BB36,BB39)</f>
        <v>205040.97771791267</v>
      </c>
      <c r="BC35" s="1055">
        <f>SUM(BC36,BC39)</f>
        <v>202779.71301699401</v>
      </c>
      <c r="BD35" s="221">
        <f>SUM(BD36,BD39)</f>
        <v>198346.85061881237</v>
      </c>
      <c r="BE35" s="221">
        <f>SUM(BE36,BE39)</f>
        <v>177425.76103362552</v>
      </c>
      <c r="BF35" s="382"/>
      <c r="BG35" s="268"/>
      <c r="BH35" s="1506"/>
      <c r="BI35" s="75"/>
      <c r="BJ35" s="75"/>
      <c r="BK35" s="75"/>
      <c r="BL35" s="75"/>
    </row>
    <row r="36" spans="2:64">
      <c r="O36" s="55"/>
      <c r="P36" s="858"/>
      <c r="Q36" s="484"/>
      <c r="R36" s="549"/>
      <c r="S36" s="531" t="s">
        <v>1156</v>
      </c>
      <c r="T36" s="803"/>
      <c r="U36" s="201"/>
      <c r="V36" s="484"/>
      <c r="W36" s="549"/>
      <c r="X36" s="502" t="s">
        <v>298</v>
      </c>
      <c r="Y36" s="548"/>
      <c r="Z36" s="548"/>
      <c r="AA36" s="221">
        <v>99665.527599680863</v>
      </c>
      <c r="AB36" s="221">
        <v>107358.54126801949</v>
      </c>
      <c r="AC36" s="221">
        <v>113632.0284417424</v>
      </c>
      <c r="AD36" s="221">
        <v>117262.28579892662</v>
      </c>
      <c r="AE36" s="221">
        <v>122505.76789528901</v>
      </c>
      <c r="AF36" s="221">
        <v>129633.35242839661</v>
      </c>
      <c r="AG36" s="221">
        <v>135449.82669707565</v>
      </c>
      <c r="AH36" s="221">
        <v>139954.1724274763</v>
      </c>
      <c r="AI36" s="221">
        <v>140631.47741508059</v>
      </c>
      <c r="AJ36" s="221">
        <v>145225.85021859937</v>
      </c>
      <c r="AK36" s="221">
        <v>145488.6692544687</v>
      </c>
      <c r="AL36" s="221">
        <v>149995.32140321881</v>
      </c>
      <c r="AM36" s="221">
        <v>149981.28671044065</v>
      </c>
      <c r="AN36" s="221">
        <v>147816.95201431791</v>
      </c>
      <c r="AO36" s="221">
        <v>142497.07735762527</v>
      </c>
      <c r="AP36" s="221">
        <v>137873.35632666794</v>
      </c>
      <c r="AQ36" s="221">
        <v>134578.098055957</v>
      </c>
      <c r="AR36" s="221">
        <v>133563.40393960243</v>
      </c>
      <c r="AS36" s="221">
        <v>128949.84755635534</v>
      </c>
      <c r="AT36" s="221">
        <v>130265.2193213111</v>
      </c>
      <c r="AU36" s="221">
        <v>129515.41903738468</v>
      </c>
      <c r="AV36" s="221">
        <v>127970.71151702412</v>
      </c>
      <c r="AW36" s="221">
        <v>128931.46257874864</v>
      </c>
      <c r="AX36" s="221">
        <v>125810.29785351595</v>
      </c>
      <c r="AY36" s="221">
        <v>120894.36701874442</v>
      </c>
      <c r="AZ36" s="221">
        <v>120279.68640876078</v>
      </c>
      <c r="BA36" s="1055">
        <v>119853.80755913677</v>
      </c>
      <c r="BB36" s="221">
        <v>118947.12868639108</v>
      </c>
      <c r="BC36" s="1055">
        <v>117448.19399577564</v>
      </c>
      <c r="BD36" s="221">
        <v>114326.83330594235</v>
      </c>
      <c r="BE36" s="221">
        <v>97243.380416304572</v>
      </c>
      <c r="BF36" s="382"/>
      <c r="BG36" s="268"/>
      <c r="BH36" s="1506"/>
      <c r="BI36" s="75"/>
      <c r="BJ36" s="75"/>
      <c r="BK36" s="75"/>
      <c r="BL36" s="75"/>
    </row>
    <row r="37" spans="2:64">
      <c r="O37" s="55"/>
      <c r="P37" s="856"/>
      <c r="Q37" s="484"/>
      <c r="R37" s="503"/>
      <c r="S37" s="503"/>
      <c r="T37" s="1549" t="s">
        <v>1107</v>
      </c>
      <c r="U37" s="201"/>
      <c r="V37" s="484"/>
      <c r="W37" s="503"/>
      <c r="X37" s="503"/>
      <c r="Y37" s="541" t="s">
        <v>299</v>
      </c>
      <c r="Z37" s="540"/>
      <c r="AA37" s="238">
        <v>88359.778126812336</v>
      </c>
      <c r="AB37" s="238">
        <v>95035.155832889577</v>
      </c>
      <c r="AC37" s="238">
        <v>100949.08465468255</v>
      </c>
      <c r="AD37" s="238">
        <v>104075.88077019436</v>
      </c>
      <c r="AE37" s="238">
        <v>108981.3881084032</v>
      </c>
      <c r="AF37" s="238">
        <v>114888.60930146443</v>
      </c>
      <c r="AG37" s="238">
        <v>120371.92550301366</v>
      </c>
      <c r="AH37" s="238">
        <v>123130.87591296475</v>
      </c>
      <c r="AI37" s="238">
        <v>125308.02933943717</v>
      </c>
      <c r="AJ37" s="238">
        <v>130270.43472756316</v>
      </c>
      <c r="AK37" s="238">
        <v>130438.87835082336</v>
      </c>
      <c r="AL37" s="238">
        <v>135387.82281358543</v>
      </c>
      <c r="AM37" s="238">
        <v>134613.50960600338</v>
      </c>
      <c r="AN37" s="238">
        <v>132418.02947084006</v>
      </c>
      <c r="AO37" s="238">
        <v>128033.3202300675</v>
      </c>
      <c r="AP37" s="238">
        <v>123290.18727250867</v>
      </c>
      <c r="AQ37" s="238">
        <v>120030.51235096497</v>
      </c>
      <c r="AR37" s="238">
        <v>119618.05189668186</v>
      </c>
      <c r="AS37" s="238">
        <v>115869.73723877057</v>
      </c>
      <c r="AT37" s="238">
        <v>117858.75451516897</v>
      </c>
      <c r="AU37" s="238">
        <v>117798.80347951667</v>
      </c>
      <c r="AV37" s="238">
        <v>116462.05135964062</v>
      </c>
      <c r="AW37" s="238">
        <v>116788.13413313215</v>
      </c>
      <c r="AX37" s="238">
        <v>113146.3795020479</v>
      </c>
      <c r="AY37" s="238">
        <v>108270.53848774522</v>
      </c>
      <c r="AZ37" s="238">
        <v>107816.72766086303</v>
      </c>
      <c r="BA37" s="1050">
        <v>107252.08470923196</v>
      </c>
      <c r="BB37" s="238">
        <v>106087.59679184624</v>
      </c>
      <c r="BC37" s="1050">
        <v>104438.11168825428</v>
      </c>
      <c r="BD37" s="238">
        <v>101372.80260825148</v>
      </c>
      <c r="BE37" s="238">
        <v>89345.209740317136</v>
      </c>
      <c r="BF37" s="377"/>
      <c r="BG37" s="348"/>
      <c r="BH37" s="1507"/>
      <c r="BI37" s="75"/>
      <c r="BJ37" s="75"/>
      <c r="BK37" s="75"/>
      <c r="BL37" s="75"/>
    </row>
    <row r="38" spans="2:64">
      <c r="O38" s="55"/>
      <c r="P38" s="856"/>
      <c r="Q38" s="484"/>
      <c r="R38" s="505"/>
      <c r="S38" s="503"/>
      <c r="T38" s="1548" t="s">
        <v>1122</v>
      </c>
      <c r="U38" s="201"/>
      <c r="V38" s="484"/>
      <c r="W38" s="505"/>
      <c r="X38" s="505"/>
      <c r="Y38" s="41" t="s">
        <v>1120</v>
      </c>
      <c r="Z38" s="544"/>
      <c r="AA38" s="94">
        <v>11305.749472868525</v>
      </c>
      <c r="AB38" s="94">
        <v>12323.385435129912</v>
      </c>
      <c r="AC38" s="94">
        <v>12682.943787059881</v>
      </c>
      <c r="AD38" s="94">
        <v>13186.405028732253</v>
      </c>
      <c r="AE38" s="94">
        <v>13524.379786885813</v>
      </c>
      <c r="AF38" s="94">
        <v>14744.743126932204</v>
      </c>
      <c r="AG38" s="94">
        <v>15077.90119406196</v>
      </c>
      <c r="AH38" s="94">
        <v>16823.296514511523</v>
      </c>
      <c r="AI38" s="94">
        <v>15323.448075643395</v>
      </c>
      <c r="AJ38" s="94">
        <v>14955.415491036223</v>
      </c>
      <c r="AK38" s="94">
        <v>15049.790903645342</v>
      </c>
      <c r="AL38" s="94">
        <v>14607.498589633393</v>
      </c>
      <c r="AM38" s="94">
        <v>15367.777104437184</v>
      </c>
      <c r="AN38" s="94">
        <v>15398.922543477856</v>
      </c>
      <c r="AO38" s="94">
        <v>14463.757127557776</v>
      </c>
      <c r="AP38" s="94">
        <v>14583.169054159242</v>
      </c>
      <c r="AQ38" s="94">
        <v>14547.585704992056</v>
      </c>
      <c r="AR38" s="94">
        <v>13945.352042920604</v>
      </c>
      <c r="AS38" s="94">
        <v>13080.110317584807</v>
      </c>
      <c r="AT38" s="94">
        <v>12406.464806142118</v>
      </c>
      <c r="AU38" s="94">
        <v>11716.615557868005</v>
      </c>
      <c r="AV38" s="94">
        <v>11508.66015738348</v>
      </c>
      <c r="AW38" s="94">
        <v>12143.328445616495</v>
      </c>
      <c r="AX38" s="94">
        <v>12663.91835146803</v>
      </c>
      <c r="AY38" s="94">
        <v>12623.828530999182</v>
      </c>
      <c r="AZ38" s="94">
        <v>12462.958747897716</v>
      </c>
      <c r="BA38" s="1051">
        <v>12601.7228499048</v>
      </c>
      <c r="BB38" s="94">
        <v>12859.531894544823</v>
      </c>
      <c r="BC38" s="1051">
        <v>13010.082307521363</v>
      </c>
      <c r="BD38" s="94">
        <v>12954.030697690832</v>
      </c>
      <c r="BE38" s="94">
        <v>7898.1706759874214</v>
      </c>
      <c r="BF38" s="378"/>
      <c r="BG38" s="266"/>
      <c r="BH38" s="1507"/>
      <c r="BI38" s="75"/>
      <c r="BJ38" s="75"/>
      <c r="BK38" s="75"/>
      <c r="BL38" s="75"/>
    </row>
    <row r="39" spans="2:64">
      <c r="B39" s="154"/>
      <c r="C39" s="154"/>
      <c r="D39" s="154"/>
      <c r="E39" s="154"/>
      <c r="F39" s="154"/>
      <c r="G39" s="154"/>
      <c r="H39" s="154"/>
      <c r="I39" s="154"/>
      <c r="J39" s="154"/>
      <c r="K39" s="154"/>
      <c r="L39" s="154"/>
      <c r="M39" s="154"/>
      <c r="N39" s="154"/>
      <c r="O39" s="201"/>
      <c r="P39" s="856"/>
      <c r="Q39" s="484"/>
      <c r="R39" s="505"/>
      <c r="S39" s="531" t="s">
        <v>1157</v>
      </c>
      <c r="T39" s="803"/>
      <c r="U39" s="201"/>
      <c r="V39" s="484"/>
      <c r="W39" s="505"/>
      <c r="X39" s="502" t="s">
        <v>300</v>
      </c>
      <c r="Y39" s="548"/>
      <c r="Z39" s="548"/>
      <c r="AA39" s="221">
        <v>102085.22362981936</v>
      </c>
      <c r="AB39" s="221">
        <v>106159.17301578699</v>
      </c>
      <c r="AC39" s="221">
        <v>106440.52203635256</v>
      </c>
      <c r="AD39" s="221">
        <v>106585.06200050226</v>
      </c>
      <c r="AE39" s="221">
        <v>110562.36878604647</v>
      </c>
      <c r="AF39" s="221">
        <v>112760.66654631113</v>
      </c>
      <c r="AG39" s="221">
        <v>113655.14527742635</v>
      </c>
      <c r="AH39" s="221">
        <v>110837.30404562729</v>
      </c>
      <c r="AI39" s="221">
        <v>108263.68874522817</v>
      </c>
      <c r="AJ39" s="221">
        <v>107768.07177482379</v>
      </c>
      <c r="AK39" s="221">
        <v>107083.67738164774</v>
      </c>
      <c r="AL39" s="221">
        <v>106718.25042325813</v>
      </c>
      <c r="AM39" s="221">
        <v>103094.1916820597</v>
      </c>
      <c r="AN39" s="221">
        <v>101255.18359186286</v>
      </c>
      <c r="AO39" s="221">
        <v>100637.58303334979</v>
      </c>
      <c r="AP39" s="221">
        <v>99737.632045416438</v>
      </c>
      <c r="AQ39" s="221">
        <v>100322.71659524285</v>
      </c>
      <c r="AR39" s="221">
        <v>98560.062412470885</v>
      </c>
      <c r="AS39" s="221">
        <v>95532.46881469019</v>
      </c>
      <c r="AT39" s="221">
        <v>90930.26865386343</v>
      </c>
      <c r="AU39" s="221">
        <v>92114.212240638357</v>
      </c>
      <c r="AV39" s="221">
        <v>88872.041774247555</v>
      </c>
      <c r="AW39" s="221">
        <v>88805.222313000821</v>
      </c>
      <c r="AX39" s="221">
        <v>89037.615483107831</v>
      </c>
      <c r="AY39" s="221">
        <v>89002.763713965891</v>
      </c>
      <c r="AZ39" s="221">
        <v>88357.440365233895</v>
      </c>
      <c r="BA39" s="1055">
        <v>86994.93523286625</v>
      </c>
      <c r="BB39" s="221">
        <v>86093.849031521589</v>
      </c>
      <c r="BC39" s="1055">
        <v>85331.519021218366</v>
      </c>
      <c r="BD39" s="221">
        <v>84020.017312870041</v>
      </c>
      <c r="BE39" s="221">
        <v>80182.38061732093</v>
      </c>
      <c r="BF39" s="382"/>
      <c r="BG39" s="268"/>
      <c r="BH39" s="1506"/>
      <c r="BI39" s="75"/>
      <c r="BJ39" s="75"/>
      <c r="BK39" s="75"/>
      <c r="BL39" s="75"/>
    </row>
    <row r="40" spans="2:64">
      <c r="O40" s="55"/>
      <c r="P40" s="856"/>
      <c r="Q40" s="484"/>
      <c r="R40" s="505"/>
      <c r="S40" s="503"/>
      <c r="T40" s="1549" t="s">
        <v>1350</v>
      </c>
      <c r="U40" s="201"/>
      <c r="V40" s="484"/>
      <c r="W40" s="505"/>
      <c r="X40" s="505"/>
      <c r="Y40" s="541" t="s">
        <v>299</v>
      </c>
      <c r="Z40" s="540"/>
      <c r="AA40" s="238">
        <v>91993.070356667304</v>
      </c>
      <c r="AB40" s="238">
        <v>95910.624182551765</v>
      </c>
      <c r="AC40" s="238">
        <v>96292.077299183948</v>
      </c>
      <c r="AD40" s="238">
        <v>96732.245868523227</v>
      </c>
      <c r="AE40" s="238">
        <v>100294.99568601296</v>
      </c>
      <c r="AF40" s="238">
        <v>102123.74696112778</v>
      </c>
      <c r="AG40" s="238">
        <v>102708.28757681258</v>
      </c>
      <c r="AH40" s="238">
        <v>99997.96317336327</v>
      </c>
      <c r="AI40" s="238">
        <v>97768.722492731467</v>
      </c>
      <c r="AJ40" s="238">
        <v>97203.825792928707</v>
      </c>
      <c r="AK40" s="238">
        <v>96236.561887250631</v>
      </c>
      <c r="AL40" s="238">
        <v>95866.964617315927</v>
      </c>
      <c r="AM40" s="238">
        <v>92653.279800669232</v>
      </c>
      <c r="AN40" s="238">
        <v>91172.121438354618</v>
      </c>
      <c r="AO40" s="238">
        <v>91199.785266410894</v>
      </c>
      <c r="AP40" s="238">
        <v>90301.249384804221</v>
      </c>
      <c r="AQ40" s="238">
        <v>90753.868454446812</v>
      </c>
      <c r="AR40" s="238">
        <v>89215.49209383165</v>
      </c>
      <c r="AS40" s="238">
        <v>86791.706943719779</v>
      </c>
      <c r="AT40" s="238">
        <v>82854.548339475106</v>
      </c>
      <c r="AU40" s="238">
        <v>83645.689123865508</v>
      </c>
      <c r="AV40" s="238">
        <v>80673.914752525438</v>
      </c>
      <c r="AW40" s="238">
        <v>80358.931707347903</v>
      </c>
      <c r="AX40" s="238">
        <v>80279.584400275868</v>
      </c>
      <c r="AY40" s="238">
        <v>80257.80040607923</v>
      </c>
      <c r="AZ40" s="238">
        <v>79813.854853806391</v>
      </c>
      <c r="BA40" s="1050">
        <v>78459.730144925707</v>
      </c>
      <c r="BB40" s="238">
        <v>77705.396029925862</v>
      </c>
      <c r="BC40" s="1050">
        <v>77001.497981869368</v>
      </c>
      <c r="BD40" s="238">
        <v>75801.095428050045</v>
      </c>
      <c r="BE40" s="238">
        <v>72491.472767612548</v>
      </c>
      <c r="BF40" s="377"/>
      <c r="BG40" s="348"/>
      <c r="BH40" s="1507"/>
      <c r="BI40" s="75"/>
      <c r="BJ40" s="75"/>
      <c r="BK40" s="75"/>
      <c r="BL40" s="75"/>
    </row>
    <row r="41" spans="2:64">
      <c r="O41" s="55"/>
      <c r="P41" s="856"/>
      <c r="Q41" s="484"/>
      <c r="R41" s="505"/>
      <c r="S41" s="503"/>
      <c r="T41" s="1548" t="s">
        <v>1170</v>
      </c>
      <c r="U41" s="201"/>
      <c r="V41" s="484"/>
      <c r="W41" s="505"/>
      <c r="X41" s="505"/>
      <c r="Y41" s="41" t="s">
        <v>1120</v>
      </c>
      <c r="Z41" s="544"/>
      <c r="AA41" s="94">
        <v>10092.153273152067</v>
      </c>
      <c r="AB41" s="94">
        <v>10248.548833235218</v>
      </c>
      <c r="AC41" s="94">
        <v>10148.444737168616</v>
      </c>
      <c r="AD41" s="94">
        <v>9852.8161319790652</v>
      </c>
      <c r="AE41" s="94">
        <v>10267.373100033508</v>
      </c>
      <c r="AF41" s="94">
        <v>10636.919585183359</v>
      </c>
      <c r="AG41" s="94">
        <v>10946.857700613769</v>
      </c>
      <c r="AH41" s="94">
        <v>10839.340872264036</v>
      </c>
      <c r="AI41" s="94">
        <v>10494.966252496692</v>
      </c>
      <c r="AJ41" s="94">
        <v>10564.245981895097</v>
      </c>
      <c r="AK41" s="94">
        <v>10847.115494397101</v>
      </c>
      <c r="AL41" s="94">
        <v>10851.285805942178</v>
      </c>
      <c r="AM41" s="94">
        <v>10440.911881390461</v>
      </c>
      <c r="AN41" s="94">
        <v>10083.062153508268</v>
      </c>
      <c r="AO41" s="94">
        <v>9437.7977669388947</v>
      </c>
      <c r="AP41" s="94">
        <v>9436.3826606122348</v>
      </c>
      <c r="AQ41" s="94">
        <v>9568.8481407960298</v>
      </c>
      <c r="AR41" s="94">
        <v>9344.5703186392493</v>
      </c>
      <c r="AS41" s="94">
        <v>8740.7618709704202</v>
      </c>
      <c r="AT41" s="94">
        <v>8075.7203143883162</v>
      </c>
      <c r="AU41" s="94">
        <v>8468.5231167728598</v>
      </c>
      <c r="AV41" s="94">
        <v>8198.1270217221172</v>
      </c>
      <c r="AW41" s="94">
        <v>8446.2906056529064</v>
      </c>
      <c r="AX41" s="94">
        <v>8758.0310828319616</v>
      </c>
      <c r="AY41" s="94">
        <v>8744.9633078866573</v>
      </c>
      <c r="AZ41" s="94">
        <v>8543.5855114275037</v>
      </c>
      <c r="BA41" s="1051">
        <v>8535.2050879405469</v>
      </c>
      <c r="BB41" s="94">
        <v>8388.4530015957207</v>
      </c>
      <c r="BC41" s="1051">
        <v>8330.021039349007</v>
      </c>
      <c r="BD41" s="94">
        <v>8218.9218848200035</v>
      </c>
      <c r="BE41" s="94">
        <v>7690.9078497083783</v>
      </c>
      <c r="BF41" s="378"/>
      <c r="BG41" s="266"/>
      <c r="BH41" s="1507"/>
      <c r="BI41" s="75"/>
      <c r="BJ41" s="75"/>
      <c r="BK41" s="75"/>
      <c r="BL41" s="75"/>
    </row>
    <row r="42" spans="2:64" ht="15" thickBot="1">
      <c r="O42" s="55"/>
      <c r="P42" s="856"/>
      <c r="Q42" s="484"/>
      <c r="R42" s="507" t="s">
        <v>92</v>
      </c>
      <c r="S42" s="550"/>
      <c r="T42" s="1149"/>
      <c r="U42" s="201"/>
      <c r="V42" s="484"/>
      <c r="W42" s="507" t="s">
        <v>301</v>
      </c>
      <c r="X42" s="550"/>
      <c r="Y42" s="1146"/>
      <c r="Z42" s="1146"/>
      <c r="AA42" s="1147">
        <v>58167.167508504077</v>
      </c>
      <c r="AB42" s="1147">
        <v>59301.332402088716</v>
      </c>
      <c r="AC42" s="1147">
        <v>62218.053306693371</v>
      </c>
      <c r="AD42" s="1147">
        <v>65643.249734996381</v>
      </c>
      <c r="AE42" s="1147">
        <v>63833.413322368237</v>
      </c>
      <c r="AF42" s="1147">
        <v>67477.227735701614</v>
      </c>
      <c r="AG42" s="1147">
        <v>69880.366957828868</v>
      </c>
      <c r="AH42" s="1147">
        <v>66730.205120783328</v>
      </c>
      <c r="AI42" s="1147">
        <v>66775.264262267563</v>
      </c>
      <c r="AJ42" s="1147">
        <v>68588.834743351952</v>
      </c>
      <c r="AK42" s="1147">
        <v>72226.24200626128</v>
      </c>
      <c r="AL42" s="1147">
        <v>68553.135738847646</v>
      </c>
      <c r="AM42" s="1147">
        <v>71334.893190037037</v>
      </c>
      <c r="AN42" s="1147">
        <v>67914.862135508374</v>
      </c>
      <c r="AO42" s="1147">
        <v>68006.409833997866</v>
      </c>
      <c r="AP42" s="1147">
        <v>70395.478550084488</v>
      </c>
      <c r="AQ42" s="1147">
        <v>66123.070259378132</v>
      </c>
      <c r="AR42" s="1147">
        <v>65403.902026637894</v>
      </c>
      <c r="AS42" s="1147">
        <v>61704.132512039876</v>
      </c>
      <c r="AT42" s="1147">
        <v>61350.897200800668</v>
      </c>
      <c r="AU42" s="1147">
        <v>64216.941912273163</v>
      </c>
      <c r="AV42" s="1147">
        <v>62540.92856869613</v>
      </c>
      <c r="AW42" s="1147">
        <v>62626.438217539071</v>
      </c>
      <c r="AX42" s="1147">
        <v>60319.27447058422</v>
      </c>
      <c r="AY42" s="1147">
        <v>58013.755532842835</v>
      </c>
      <c r="AZ42" s="1147">
        <v>55391.50902658113</v>
      </c>
      <c r="BA42" s="1148">
        <v>55711.740759276734</v>
      </c>
      <c r="BB42" s="1147">
        <v>59259.947954539712</v>
      </c>
      <c r="BC42" s="1056">
        <v>52156.305071909723</v>
      </c>
      <c r="BD42" s="222">
        <v>53360.723810031515</v>
      </c>
      <c r="BE42" s="222">
        <v>55807.020657113506</v>
      </c>
      <c r="BF42" s="383"/>
      <c r="BG42" s="353"/>
      <c r="BH42" s="1506"/>
      <c r="BI42" s="75"/>
      <c r="BJ42" s="75"/>
      <c r="BK42" s="75"/>
      <c r="BL42" s="75"/>
    </row>
    <row r="43" spans="2:64" ht="18.75">
      <c r="O43" s="55"/>
      <c r="P43" s="856"/>
      <c r="Q43" s="1284" t="s">
        <v>712</v>
      </c>
      <c r="R43" s="1152"/>
      <c r="S43" s="1152"/>
      <c r="T43" s="1153"/>
      <c r="U43" s="201"/>
      <c r="V43" s="1468" t="s">
        <v>917</v>
      </c>
      <c r="W43" s="1152"/>
      <c r="X43" s="1152"/>
      <c r="Y43" s="1182"/>
      <c r="Z43" s="1182"/>
      <c r="AA43" s="1183">
        <f>AA44+AA56+AA60</f>
        <v>96115.957606863769</v>
      </c>
      <c r="AB43" s="1183">
        <f t="shared" ref="AB43:BA43" si="7">AB44+AB56+AB60</f>
        <v>97338.295316529533</v>
      </c>
      <c r="AC43" s="1183">
        <f t="shared" si="7"/>
        <v>98779.615735993983</v>
      </c>
      <c r="AD43" s="1183">
        <f t="shared" si="7"/>
        <v>96361.942432701806</v>
      </c>
      <c r="AE43" s="1183">
        <f t="shared" si="7"/>
        <v>101475.45716034799</v>
      </c>
      <c r="AF43" s="1183">
        <f t="shared" si="7"/>
        <v>102535.72963525062</v>
      </c>
      <c r="AG43" s="1183">
        <f t="shared" si="7"/>
        <v>103694.83654779248</v>
      </c>
      <c r="AH43" s="1183">
        <f t="shared" si="7"/>
        <v>102674.08718565368</v>
      </c>
      <c r="AI43" s="1183">
        <f t="shared" si="7"/>
        <v>96335.601019526905</v>
      </c>
      <c r="AJ43" s="1183">
        <f t="shared" si="7"/>
        <v>96595.396554580002</v>
      </c>
      <c r="AK43" s="1183">
        <f t="shared" si="7"/>
        <v>98600.281769257708</v>
      </c>
      <c r="AL43" s="1183">
        <f t="shared" si="7"/>
        <v>96485.734754357793</v>
      </c>
      <c r="AM43" s="1183">
        <f t="shared" si="7"/>
        <v>93970.802115335755</v>
      </c>
      <c r="AN43" s="1183">
        <f t="shared" si="7"/>
        <v>93843.025802952994</v>
      </c>
      <c r="AO43" s="1183">
        <f t="shared" si="7"/>
        <v>92993.445039668935</v>
      </c>
      <c r="AP43" s="1183">
        <f t="shared" si="7"/>
        <v>93334.585877994657</v>
      </c>
      <c r="AQ43" s="1183">
        <f t="shared" si="7"/>
        <v>92096.585174621185</v>
      </c>
      <c r="AR43" s="1183">
        <f t="shared" si="7"/>
        <v>91906.84120659747</v>
      </c>
      <c r="AS43" s="1183">
        <f t="shared" si="7"/>
        <v>88311.551368491739</v>
      </c>
      <c r="AT43" s="1183">
        <f t="shared" si="7"/>
        <v>78779.96388927997</v>
      </c>
      <c r="AU43" s="1183">
        <f t="shared" si="7"/>
        <v>80493.310331244924</v>
      </c>
      <c r="AV43" s="1183">
        <f t="shared" si="7"/>
        <v>79425.922522284352</v>
      </c>
      <c r="AW43" s="1183">
        <f t="shared" si="7"/>
        <v>81165.303859587424</v>
      </c>
      <c r="AX43" s="1183">
        <f t="shared" si="7"/>
        <v>82480.333205037445</v>
      </c>
      <c r="AY43" s="1183">
        <f t="shared" si="7"/>
        <v>81022.320127832209</v>
      </c>
      <c r="AZ43" s="1183">
        <f t="shared" si="7"/>
        <v>79905.9356175336</v>
      </c>
      <c r="BA43" s="1183">
        <f t="shared" si="7"/>
        <v>79587.518045765755</v>
      </c>
      <c r="BB43" s="1183">
        <f>BB44+BB56+BB60</f>
        <v>80435.096612601788</v>
      </c>
      <c r="BC43" s="1394">
        <f>BC44+BC56+BC60</f>
        <v>80379.489911744458</v>
      </c>
      <c r="BD43" s="1183">
        <f>BD44+BD56+BD60</f>
        <v>79472.507527784488</v>
      </c>
      <c r="BE43" s="1183">
        <f>BE44+BE56+BE60</f>
        <v>76784.386391859516</v>
      </c>
      <c r="BF43" s="1183"/>
      <c r="BG43" s="1184"/>
      <c r="BH43" s="1506"/>
      <c r="BI43" s="75"/>
      <c r="BJ43" s="75"/>
      <c r="BK43" s="75"/>
      <c r="BL43" s="75"/>
    </row>
    <row r="44" spans="2:64">
      <c r="O44" s="55"/>
      <c r="P44" s="858"/>
      <c r="Q44" s="1200"/>
      <c r="R44" s="1195" t="s">
        <v>691</v>
      </c>
      <c r="S44" s="1150"/>
      <c r="T44" s="1151"/>
      <c r="U44" s="201"/>
      <c r="V44" s="1192"/>
      <c r="W44" s="1185" t="s">
        <v>775</v>
      </c>
      <c r="X44" s="1150"/>
      <c r="Y44" s="1178"/>
      <c r="Z44" s="1178"/>
      <c r="AA44" s="1179">
        <v>65645.020523434985</v>
      </c>
      <c r="AB44" s="1179">
        <v>66882.681557986027</v>
      </c>
      <c r="AC44" s="1179">
        <v>66795.002273478312</v>
      </c>
      <c r="AD44" s="1179">
        <v>65487.730552855697</v>
      </c>
      <c r="AE44" s="1179">
        <v>67171.368887803881</v>
      </c>
      <c r="AF44" s="1179">
        <v>67514.062202758854</v>
      </c>
      <c r="AG44" s="1179">
        <v>68105.413837848828</v>
      </c>
      <c r="AH44" s="1179">
        <v>65518.912983466376</v>
      </c>
      <c r="AI44" s="1179">
        <v>59447.124673832397</v>
      </c>
      <c r="AJ44" s="1179">
        <v>59782.099414586512</v>
      </c>
      <c r="AK44" s="1179">
        <v>60316.184635125595</v>
      </c>
      <c r="AL44" s="1179">
        <v>59000.326945340843</v>
      </c>
      <c r="AM44" s="1179">
        <v>56399.259824235814</v>
      </c>
      <c r="AN44" s="1179">
        <v>55579.15995767586</v>
      </c>
      <c r="AO44" s="1179">
        <v>55566.558195161379</v>
      </c>
      <c r="AP44" s="1179">
        <v>56650.290243206779</v>
      </c>
      <c r="AQ44" s="1179">
        <v>57006.13553793844</v>
      </c>
      <c r="AR44" s="1179">
        <v>56217.386985066696</v>
      </c>
      <c r="AS44" s="1179">
        <v>51839.417646776361</v>
      </c>
      <c r="AT44" s="1179">
        <v>46267.980623906195</v>
      </c>
      <c r="AU44" s="1179">
        <v>47348.305525719312</v>
      </c>
      <c r="AV44" s="1179">
        <v>47157.153276635821</v>
      </c>
      <c r="AW44" s="1179">
        <v>47207.768442428103</v>
      </c>
      <c r="AX44" s="1179">
        <v>48989.365956979316</v>
      </c>
      <c r="AY44" s="1179">
        <v>48374.960454040731</v>
      </c>
      <c r="AZ44" s="1179">
        <v>46973.816634314862</v>
      </c>
      <c r="BA44" s="1180">
        <v>46552.011347830732</v>
      </c>
      <c r="BB44" s="1179">
        <v>47175.029392966549</v>
      </c>
      <c r="BC44" s="1180">
        <v>46461.398425893043</v>
      </c>
      <c r="BD44" s="1179">
        <v>45121.466032867378</v>
      </c>
      <c r="BE44" s="1179">
        <v>42748.428166441641</v>
      </c>
      <c r="BF44" s="1179"/>
      <c r="BG44" s="1181"/>
      <c r="BH44" s="1506"/>
      <c r="BI44" s="75"/>
      <c r="BJ44" s="75"/>
      <c r="BK44" s="75"/>
      <c r="BL44" s="75"/>
    </row>
    <row r="45" spans="2:64">
      <c r="B45" s="154"/>
      <c r="C45" s="154"/>
      <c r="D45" s="154"/>
      <c r="E45" s="154"/>
      <c r="F45" s="154"/>
      <c r="G45" s="154"/>
      <c r="H45" s="154"/>
      <c r="I45" s="154"/>
      <c r="J45" s="154"/>
      <c r="K45" s="154"/>
      <c r="L45" s="154"/>
      <c r="M45" s="154"/>
      <c r="N45" s="154"/>
      <c r="O45" s="201"/>
      <c r="P45" s="856"/>
      <c r="Q45" s="1193"/>
      <c r="R45" s="1196"/>
      <c r="S45" s="485" t="s">
        <v>93</v>
      </c>
      <c r="T45" s="575"/>
      <c r="U45" s="201"/>
      <c r="V45" s="1193"/>
      <c r="W45" s="1186"/>
      <c r="X45" s="538" t="s">
        <v>701</v>
      </c>
      <c r="Y45" s="915"/>
      <c r="Z45" s="369"/>
      <c r="AA45" s="369">
        <f>SUM(AA46:AA49)</f>
        <v>49230.453171007663</v>
      </c>
      <c r="AB45" s="369">
        <f>SUM(AB46:AB49)</f>
        <v>50548.374636445682</v>
      </c>
      <c r="AC45" s="369">
        <f t="shared" ref="AC45:AZ45" si="8">SUM(AC46:AC49)</f>
        <v>50964.269778796952</v>
      </c>
      <c r="AD45" s="369">
        <f t="shared" si="8"/>
        <v>50252.446857538147</v>
      </c>
      <c r="AE45" s="369">
        <f t="shared" si="8"/>
        <v>51265.726300697854</v>
      </c>
      <c r="AF45" s="369">
        <f t="shared" si="8"/>
        <v>51145.782033745963</v>
      </c>
      <c r="AG45" s="369">
        <f t="shared" si="8"/>
        <v>51489.504367389847</v>
      </c>
      <c r="AH45" s="369">
        <f t="shared" si="8"/>
        <v>48840.191570982322</v>
      </c>
      <c r="AI45" s="369">
        <f t="shared" si="8"/>
        <v>43863.253819318896</v>
      </c>
      <c r="AJ45" s="369">
        <f t="shared" si="8"/>
        <v>43579.970693433563</v>
      </c>
      <c r="AK45" s="369">
        <f t="shared" si="8"/>
        <v>43918.613554418276</v>
      </c>
      <c r="AL45" s="369">
        <f t="shared" si="8"/>
        <v>42970.482669977093</v>
      </c>
      <c r="AM45" s="369">
        <f t="shared" si="8"/>
        <v>40482.923617369728</v>
      </c>
      <c r="AN45" s="369">
        <f t="shared" si="8"/>
        <v>40145.771524280746</v>
      </c>
      <c r="AO45" s="369">
        <f t="shared" si="8"/>
        <v>39819.615137475252</v>
      </c>
      <c r="AP45" s="369">
        <f t="shared" si="8"/>
        <v>41230.069171019641</v>
      </c>
      <c r="AQ45" s="369">
        <f t="shared" si="8"/>
        <v>41196.759622478443</v>
      </c>
      <c r="AR45" s="369">
        <f t="shared" si="8"/>
        <v>40204.204551113799</v>
      </c>
      <c r="AS45" s="369">
        <f t="shared" si="8"/>
        <v>37435.956104495308</v>
      </c>
      <c r="AT45" s="369">
        <f t="shared" si="8"/>
        <v>32779.385372691417</v>
      </c>
      <c r="AU45" s="369">
        <f t="shared" si="8"/>
        <v>32752.226033078736</v>
      </c>
      <c r="AV45" s="369">
        <f t="shared" si="8"/>
        <v>33089.335254862766</v>
      </c>
      <c r="AW45" s="369">
        <f t="shared" si="8"/>
        <v>33629.277927911207</v>
      </c>
      <c r="AX45" s="369">
        <f t="shared" si="8"/>
        <v>35003.537944427138</v>
      </c>
      <c r="AY45" s="369">
        <f t="shared" si="8"/>
        <v>34730.786764092853</v>
      </c>
      <c r="AZ45" s="369">
        <f t="shared" si="8"/>
        <v>33659.057557810847</v>
      </c>
      <c r="BA45" s="1057">
        <f>SUM(BA46:BA49)</f>
        <v>33533.504068524438</v>
      </c>
      <c r="BB45" s="369">
        <f>SUM(BB46:BB49)</f>
        <v>33970.641824162682</v>
      </c>
      <c r="BC45" s="1057">
        <f>SUM(BC46:BC49)</f>
        <v>33644.91380677378</v>
      </c>
      <c r="BD45" s="369">
        <f>SUM(BD46:BD49)</f>
        <v>32481.028704925175</v>
      </c>
      <c r="BE45" s="369">
        <f>SUM(BE46:BE49)</f>
        <v>31217.20989218148</v>
      </c>
      <c r="BF45" s="798"/>
      <c r="BG45" s="271"/>
      <c r="BH45" s="1508"/>
      <c r="BI45" s="75"/>
      <c r="BJ45" s="75"/>
      <c r="BK45" s="75"/>
      <c r="BL45" s="75"/>
    </row>
    <row r="46" spans="2:64" ht="15" customHeight="1">
      <c r="B46" s="154"/>
      <c r="C46" s="154"/>
      <c r="D46" s="154"/>
      <c r="E46" s="154"/>
      <c r="F46" s="154"/>
      <c r="G46" s="154"/>
      <c r="H46" s="154"/>
      <c r="I46" s="154"/>
      <c r="J46" s="154"/>
      <c r="K46" s="154"/>
      <c r="L46" s="154"/>
      <c r="M46" s="154"/>
      <c r="N46" s="154"/>
      <c r="O46" s="201"/>
      <c r="P46" s="1543"/>
      <c r="Q46" s="1193"/>
      <c r="R46" s="1196"/>
      <c r="S46" s="488"/>
      <c r="T46" s="1235" t="s">
        <v>745</v>
      </c>
      <c r="U46" s="201"/>
      <c r="V46" s="1193"/>
      <c r="W46" s="1186"/>
      <c r="X46" s="488"/>
      <c r="Y46" s="1142" t="s">
        <v>697</v>
      </c>
      <c r="Z46" s="100"/>
      <c r="AA46" s="1155">
        <v>38701.103416042592</v>
      </c>
      <c r="AB46" s="1155">
        <v>40346.744742035473</v>
      </c>
      <c r="AC46" s="1155">
        <v>41665.79114506545</v>
      </c>
      <c r="AD46" s="1155">
        <v>41224.494256585334</v>
      </c>
      <c r="AE46" s="1155">
        <v>42297.116417365723</v>
      </c>
      <c r="AF46" s="1155">
        <v>42142.02726535382</v>
      </c>
      <c r="AG46" s="1155">
        <v>42559.539804125336</v>
      </c>
      <c r="AH46" s="1155">
        <v>39926.083389390726</v>
      </c>
      <c r="AI46" s="1155">
        <v>35362.599382577479</v>
      </c>
      <c r="AJ46" s="1155">
        <v>35010.124942594921</v>
      </c>
      <c r="AK46" s="1155">
        <v>35085.742906855594</v>
      </c>
      <c r="AL46" s="1155">
        <v>34374.185269382258</v>
      </c>
      <c r="AM46" s="1155">
        <v>32417.253435765444</v>
      </c>
      <c r="AN46" s="1155">
        <v>31935.273453308597</v>
      </c>
      <c r="AO46" s="1155">
        <v>31276.189983420805</v>
      </c>
      <c r="AP46" s="1155">
        <v>32279.645554026018</v>
      </c>
      <c r="AQ46" s="1155">
        <v>31990.873871774482</v>
      </c>
      <c r="AR46" s="1155">
        <v>30658.349937916188</v>
      </c>
      <c r="AS46" s="1155">
        <v>28552.561480293498</v>
      </c>
      <c r="AT46" s="1155">
        <v>25308.481718967807</v>
      </c>
      <c r="AU46" s="1155">
        <v>24321.270937421363</v>
      </c>
      <c r="AV46" s="1155">
        <v>24982.895526650263</v>
      </c>
      <c r="AW46" s="1155">
        <v>25624.79533860795</v>
      </c>
      <c r="AX46" s="1155">
        <v>26805.206128279013</v>
      </c>
      <c r="AY46" s="1155">
        <v>26557.37523672733</v>
      </c>
      <c r="AZ46" s="1155">
        <v>25936.139788924989</v>
      </c>
      <c r="BA46" s="1156">
        <v>25969.470794926132</v>
      </c>
      <c r="BB46" s="1155">
        <v>26428.778063772283</v>
      </c>
      <c r="BC46" s="1156">
        <v>26182.943719015086</v>
      </c>
      <c r="BD46" s="1155">
        <v>25328.005761907836</v>
      </c>
      <c r="BE46" s="1155">
        <v>24490.267324230699</v>
      </c>
      <c r="BF46" s="1448"/>
      <c r="BG46" s="1449"/>
      <c r="BH46" s="1508"/>
      <c r="BI46" s="75"/>
      <c r="BJ46" s="75"/>
      <c r="BK46" s="75"/>
      <c r="BL46" s="75"/>
    </row>
    <row r="47" spans="2:64" ht="15" customHeight="1">
      <c r="B47" s="154"/>
      <c r="C47" s="154"/>
      <c r="D47" s="154"/>
      <c r="E47" s="154"/>
      <c r="F47" s="154"/>
      <c r="G47" s="154"/>
      <c r="H47" s="154"/>
      <c r="I47" s="154"/>
      <c r="J47" s="154"/>
      <c r="K47" s="154"/>
      <c r="L47" s="154"/>
      <c r="M47" s="154"/>
      <c r="N47" s="154"/>
      <c r="O47" s="201"/>
      <c r="P47" s="1543"/>
      <c r="Q47" s="1193"/>
      <c r="R47" s="1196"/>
      <c r="S47" s="488"/>
      <c r="T47" s="1236" t="s">
        <v>746</v>
      </c>
      <c r="U47" s="201"/>
      <c r="V47" s="1193"/>
      <c r="W47" s="1186"/>
      <c r="X47" s="488"/>
      <c r="Y47" s="1143" t="s">
        <v>698</v>
      </c>
      <c r="Z47" s="101"/>
      <c r="AA47" s="350">
        <v>6674.4490046098017</v>
      </c>
      <c r="AB47" s="350">
        <v>6524.5328569297908</v>
      </c>
      <c r="AC47" s="350">
        <v>5945.8339540571315</v>
      </c>
      <c r="AD47" s="350">
        <v>5842.3534676861227</v>
      </c>
      <c r="AE47" s="350">
        <v>5740.0247792311475</v>
      </c>
      <c r="AF47" s="350">
        <v>5795.1316308500946</v>
      </c>
      <c r="AG47" s="350">
        <v>5789.0719316293616</v>
      </c>
      <c r="AH47" s="350">
        <v>5903.8352801359188</v>
      </c>
      <c r="AI47" s="350">
        <v>5638.1994106625216</v>
      </c>
      <c r="AJ47" s="350">
        <v>5703.2053582387407</v>
      </c>
      <c r="AK47" s="350">
        <v>5899.9845210859867</v>
      </c>
      <c r="AL47" s="350">
        <v>5594.9262706926866</v>
      </c>
      <c r="AM47" s="350">
        <v>5605.2257994031515</v>
      </c>
      <c r="AN47" s="350">
        <v>6010.9337107231668</v>
      </c>
      <c r="AO47" s="350">
        <v>6398.6869967575658</v>
      </c>
      <c r="AP47" s="350">
        <v>6645.7105523034497</v>
      </c>
      <c r="AQ47" s="350">
        <v>6788.1886315874181</v>
      </c>
      <c r="AR47" s="350">
        <v>7012.0890129308336</v>
      </c>
      <c r="AS47" s="350">
        <v>6591.818326146341</v>
      </c>
      <c r="AT47" s="350">
        <v>5364.6005099960857</v>
      </c>
      <c r="AU47" s="350">
        <v>6284.7190568659153</v>
      </c>
      <c r="AV47" s="350">
        <v>5895.7907835699853</v>
      </c>
      <c r="AW47" s="350">
        <v>5679.325140228646</v>
      </c>
      <c r="AX47" s="350">
        <v>5766.6750900500374</v>
      </c>
      <c r="AY47" s="350">
        <v>5811.9451381047556</v>
      </c>
      <c r="AZ47" s="350">
        <v>5477.0464397639898</v>
      </c>
      <c r="BA47" s="1076">
        <v>5504.0022085956616</v>
      </c>
      <c r="BB47" s="350">
        <v>5583.2353800745541</v>
      </c>
      <c r="BC47" s="1076">
        <v>5615.0174032474997</v>
      </c>
      <c r="BD47" s="350">
        <v>5481.3607322591242</v>
      </c>
      <c r="BE47" s="350">
        <v>5470.0472942152464</v>
      </c>
      <c r="BF47" s="1450"/>
      <c r="BG47" s="363"/>
      <c r="BH47" s="1508"/>
      <c r="BI47" s="75"/>
      <c r="BJ47" s="75"/>
      <c r="BK47" s="75"/>
      <c r="BL47" s="75"/>
    </row>
    <row r="48" spans="2:64" ht="15" customHeight="1">
      <c r="B48" s="154"/>
      <c r="C48" s="154"/>
      <c r="D48" s="154"/>
      <c r="E48" s="154"/>
      <c r="F48" s="154"/>
      <c r="G48" s="154"/>
      <c r="H48" s="154"/>
      <c r="I48" s="154"/>
      <c r="J48" s="154"/>
      <c r="K48" s="154"/>
      <c r="L48" s="154"/>
      <c r="M48" s="154"/>
      <c r="N48" s="154"/>
      <c r="O48" s="201"/>
      <c r="P48" s="1543"/>
      <c r="Q48" s="1193"/>
      <c r="R48" s="1196"/>
      <c r="S48" s="488"/>
      <c r="T48" s="1236" t="s">
        <v>747</v>
      </c>
      <c r="U48" s="201"/>
      <c r="V48" s="1193"/>
      <c r="W48" s="1186"/>
      <c r="X48" s="488"/>
      <c r="Y48" s="1144" t="s">
        <v>699</v>
      </c>
      <c r="Z48" s="101"/>
      <c r="AA48" s="350">
        <v>312.87952823101125</v>
      </c>
      <c r="AB48" s="350">
        <v>307.81152289698383</v>
      </c>
      <c r="AC48" s="350">
        <v>295.29687962532591</v>
      </c>
      <c r="AD48" s="350">
        <v>290.6346731752509</v>
      </c>
      <c r="AE48" s="350">
        <v>290.02818822876907</v>
      </c>
      <c r="AF48" s="350">
        <v>283.40724792134836</v>
      </c>
      <c r="AG48" s="350">
        <v>282.81616108587912</v>
      </c>
      <c r="AH48" s="350">
        <v>270.45053169397875</v>
      </c>
      <c r="AI48" s="350">
        <v>231.01486186880234</v>
      </c>
      <c r="AJ48" s="350">
        <v>236.17622947190571</v>
      </c>
      <c r="AK48" s="350">
        <v>232.76960989831676</v>
      </c>
      <c r="AL48" s="350">
        <v>223.3438161401109</v>
      </c>
      <c r="AM48" s="350">
        <v>216.97477839910331</v>
      </c>
      <c r="AN48" s="350">
        <v>253.04393249130098</v>
      </c>
      <c r="AO48" s="350">
        <v>261.79082358227498</v>
      </c>
      <c r="AP48" s="350">
        <v>251.57731073682558</v>
      </c>
      <c r="AQ48" s="350">
        <v>236.62608987874859</v>
      </c>
      <c r="AR48" s="350">
        <v>213.21281309999526</v>
      </c>
      <c r="AS48" s="350">
        <v>172.58037395747235</v>
      </c>
      <c r="AT48" s="350">
        <v>139.89475701298232</v>
      </c>
      <c r="AU48" s="350">
        <v>164.08408670446047</v>
      </c>
      <c r="AV48" s="350">
        <v>168.2548242548468</v>
      </c>
      <c r="AW48" s="350">
        <v>179.01572288015117</v>
      </c>
      <c r="AX48" s="350">
        <v>193.47603040294115</v>
      </c>
      <c r="AY48" s="350">
        <v>194.15574325469387</v>
      </c>
      <c r="AZ48" s="350">
        <v>193.02950553279041</v>
      </c>
      <c r="BA48" s="1076">
        <v>188.5420493712293</v>
      </c>
      <c r="BB48" s="350">
        <v>195.90219672259826</v>
      </c>
      <c r="BC48" s="1076">
        <v>198.92256950584962</v>
      </c>
      <c r="BD48" s="350">
        <v>191.36521281645793</v>
      </c>
      <c r="BE48" s="350">
        <v>190.64934833957886</v>
      </c>
      <c r="BF48" s="1450"/>
      <c r="BG48" s="363"/>
      <c r="BH48" s="1508"/>
      <c r="BI48" s="75"/>
      <c r="BJ48" s="75"/>
      <c r="BK48" s="75"/>
      <c r="BL48" s="75"/>
    </row>
    <row r="49" spans="2:64" ht="15" customHeight="1">
      <c r="B49" s="154"/>
      <c r="C49" s="154"/>
      <c r="D49" s="154"/>
      <c r="E49" s="154"/>
      <c r="F49" s="154"/>
      <c r="G49" s="154"/>
      <c r="H49" s="154"/>
      <c r="I49" s="154"/>
      <c r="J49" s="154"/>
      <c r="K49" s="154"/>
      <c r="L49" s="154"/>
      <c r="M49" s="154"/>
      <c r="N49" s="154"/>
      <c r="O49" s="201"/>
      <c r="P49" s="1543"/>
      <c r="Q49" s="1193"/>
      <c r="R49" s="1196"/>
      <c r="S49" s="489"/>
      <c r="T49" s="1237" t="s">
        <v>751</v>
      </c>
      <c r="U49" s="201"/>
      <c r="V49" s="1193"/>
      <c r="W49" s="1186"/>
      <c r="X49" s="488"/>
      <c r="Y49" s="1145" t="s">
        <v>700</v>
      </c>
      <c r="Z49" s="102"/>
      <c r="AA49" s="1077">
        <v>3542.021222124265</v>
      </c>
      <c r="AB49" s="1077">
        <v>3369.2855145834346</v>
      </c>
      <c r="AC49" s="1077">
        <v>3057.3478000490459</v>
      </c>
      <c r="AD49" s="1077">
        <v>2894.9644600914435</v>
      </c>
      <c r="AE49" s="1077">
        <v>2938.556915872211</v>
      </c>
      <c r="AF49" s="1077">
        <v>2925.2158896206997</v>
      </c>
      <c r="AG49" s="1077">
        <v>2858.076470549267</v>
      </c>
      <c r="AH49" s="1077">
        <v>2739.8223697616959</v>
      </c>
      <c r="AI49" s="1077">
        <v>2631.4401642100925</v>
      </c>
      <c r="AJ49" s="1077">
        <v>2630.4641631279924</v>
      </c>
      <c r="AK49" s="1077">
        <v>2700.1165165783791</v>
      </c>
      <c r="AL49" s="1077">
        <v>2778.0273137620284</v>
      </c>
      <c r="AM49" s="1077">
        <v>2243.4696038020288</v>
      </c>
      <c r="AN49" s="1077">
        <v>1946.5204277576754</v>
      </c>
      <c r="AO49" s="1077">
        <v>1882.947333714603</v>
      </c>
      <c r="AP49" s="1077">
        <v>2053.135753953346</v>
      </c>
      <c r="AQ49" s="1077">
        <v>2181.0710292377894</v>
      </c>
      <c r="AR49" s="1077">
        <v>2320.5527871667846</v>
      </c>
      <c r="AS49" s="1077">
        <v>2118.995924098002</v>
      </c>
      <c r="AT49" s="1077">
        <v>1966.4083867145414</v>
      </c>
      <c r="AU49" s="1077">
        <v>1982.1519520869942</v>
      </c>
      <c r="AV49" s="1077">
        <v>2042.3941203876684</v>
      </c>
      <c r="AW49" s="1077">
        <v>2146.1417261944657</v>
      </c>
      <c r="AX49" s="1077">
        <v>2238.1806956951505</v>
      </c>
      <c r="AY49" s="1077">
        <v>2167.3106460060758</v>
      </c>
      <c r="AZ49" s="1077">
        <v>2052.8418235890717</v>
      </c>
      <c r="BA49" s="1077">
        <v>1871.4890156314157</v>
      </c>
      <c r="BB49" s="351">
        <v>1762.7261835932416</v>
      </c>
      <c r="BC49" s="1077">
        <v>1648.0301150053424</v>
      </c>
      <c r="BD49" s="351">
        <v>1480.2969979417585</v>
      </c>
      <c r="BE49" s="351">
        <v>1066.2459253959532</v>
      </c>
      <c r="BF49" s="1451"/>
      <c r="BG49" s="364"/>
      <c r="BH49" s="1508"/>
      <c r="BI49" s="312"/>
      <c r="BJ49" s="165"/>
      <c r="BK49" s="75"/>
      <c r="BL49" s="75"/>
    </row>
    <row r="50" spans="2:64">
      <c r="B50" s="154"/>
      <c r="C50" s="154"/>
      <c r="D50" s="154"/>
      <c r="E50" s="154"/>
      <c r="F50" s="154"/>
      <c r="G50" s="154"/>
      <c r="H50" s="154"/>
      <c r="I50" s="154"/>
      <c r="J50" s="154"/>
      <c r="K50" s="154"/>
      <c r="L50" s="154"/>
      <c r="M50" s="154"/>
      <c r="N50" s="154"/>
      <c r="O50" s="201"/>
      <c r="P50" s="856"/>
      <c r="Q50" s="1193"/>
      <c r="R50" s="1196"/>
      <c r="S50" s="518" t="s">
        <v>94</v>
      </c>
      <c r="T50" s="576"/>
      <c r="U50" s="201"/>
      <c r="V50" s="1193"/>
      <c r="W50" s="1186"/>
      <c r="X50" s="1643" t="s">
        <v>704</v>
      </c>
      <c r="Y50" s="552"/>
      <c r="Z50" s="370"/>
      <c r="AA50" s="1058">
        <v>7040.8033814727314</v>
      </c>
      <c r="AB50" s="1058">
        <v>7009.5685451768513</v>
      </c>
      <c r="AC50" s="1058">
        <v>6825.8714020182988</v>
      </c>
      <c r="AD50" s="1058">
        <v>6388.5835213042628</v>
      </c>
      <c r="AE50" s="1058">
        <v>6806.5660371260965</v>
      </c>
      <c r="AF50" s="1058">
        <v>7013.9549604528893</v>
      </c>
      <c r="AG50" s="1058">
        <v>7068.2445258757907</v>
      </c>
      <c r="AH50" s="1058">
        <v>7061.2165473727891</v>
      </c>
      <c r="AI50" s="1058">
        <v>6419.8587378638094</v>
      </c>
      <c r="AJ50" s="1058">
        <v>6937.7079462429228</v>
      </c>
      <c r="AK50" s="1058">
        <v>6810.3448797778219</v>
      </c>
      <c r="AL50" s="1058">
        <v>6346.7757321820918</v>
      </c>
      <c r="AM50" s="1058">
        <v>6249.7321813854496</v>
      </c>
      <c r="AN50" s="1058">
        <v>6051.8733017484938</v>
      </c>
      <c r="AO50" s="1058">
        <v>6134.8767753380089</v>
      </c>
      <c r="AP50" s="1058">
        <v>5794.6829692556239</v>
      </c>
      <c r="AQ50" s="1058">
        <v>5874.7858293424979</v>
      </c>
      <c r="AR50" s="1058">
        <v>5966.4292018672513</v>
      </c>
      <c r="AS50" s="1058">
        <v>5107.1196855795279</v>
      </c>
      <c r="AT50" s="1058">
        <v>4872.0015080504827</v>
      </c>
      <c r="AU50" s="1058">
        <v>5427.0220270136588</v>
      </c>
      <c r="AV50" s="1058">
        <v>5103.2076687218187</v>
      </c>
      <c r="AW50" s="1058">
        <v>4652.1661059634598</v>
      </c>
      <c r="AX50" s="1058">
        <v>4786.8877993268261</v>
      </c>
      <c r="AY50" s="1058">
        <v>4683.4283473128908</v>
      </c>
      <c r="AZ50" s="1058">
        <v>4590.7115554076472</v>
      </c>
      <c r="BA50" s="1058">
        <v>4300.1132589460285</v>
      </c>
      <c r="BB50" s="370">
        <v>4484.9883514917583</v>
      </c>
      <c r="BC50" s="1058">
        <v>4220.1307121923346</v>
      </c>
      <c r="BD50" s="370">
        <v>4347.7888375623606</v>
      </c>
      <c r="BE50" s="370">
        <v>3671.105222613262</v>
      </c>
      <c r="BF50" s="799"/>
      <c r="BG50" s="354"/>
      <c r="BH50" s="1508"/>
      <c r="BI50" s="312"/>
      <c r="BJ50" s="165"/>
      <c r="BK50" s="75"/>
      <c r="BL50" s="75"/>
    </row>
    <row r="51" spans="2:64" ht="15" customHeight="1">
      <c r="B51" s="154"/>
      <c r="C51" s="154"/>
      <c r="D51" s="154"/>
      <c r="E51" s="154"/>
      <c r="F51" s="154"/>
      <c r="G51" s="154"/>
      <c r="H51" s="154"/>
      <c r="I51" s="154"/>
      <c r="J51" s="154"/>
      <c r="K51" s="154"/>
      <c r="L51" s="154"/>
      <c r="M51" s="154"/>
      <c r="N51" s="154"/>
      <c r="O51" s="201"/>
      <c r="P51" s="1543"/>
      <c r="Q51" s="1193"/>
      <c r="R51" s="1196"/>
      <c r="S51" s="519"/>
      <c r="T51" s="1235" t="s">
        <v>748</v>
      </c>
      <c r="U51" s="201"/>
      <c r="V51" s="1193"/>
      <c r="W51" s="1186"/>
      <c r="X51" s="519"/>
      <c r="Y51" s="1142" t="s">
        <v>702</v>
      </c>
      <c r="Z51" s="100"/>
      <c r="AA51" s="1156">
        <v>3417.7405137833202</v>
      </c>
      <c r="AB51" s="1156">
        <v>3364.3238915193861</v>
      </c>
      <c r="AC51" s="1156">
        <v>3391.5558741950354</v>
      </c>
      <c r="AD51" s="1156">
        <v>3217.4669648339104</v>
      </c>
      <c r="AE51" s="1156">
        <v>3422.8389440786377</v>
      </c>
      <c r="AF51" s="1156">
        <v>3456.8155123008878</v>
      </c>
      <c r="AG51" s="1156">
        <v>3482.2507055771052</v>
      </c>
      <c r="AH51" s="1156">
        <v>3392.1119138316312</v>
      </c>
      <c r="AI51" s="1156">
        <v>3007.6817553714827</v>
      </c>
      <c r="AJ51" s="1156">
        <v>3305.6498677465934</v>
      </c>
      <c r="AK51" s="1156">
        <v>3183.6043912674263</v>
      </c>
      <c r="AL51" s="1156">
        <v>2968.1790499953418</v>
      </c>
      <c r="AM51" s="1156">
        <v>2738.3139467509864</v>
      </c>
      <c r="AN51" s="1156">
        <v>2460.2558112997931</v>
      </c>
      <c r="AO51" s="1156">
        <v>2470.538328057758</v>
      </c>
      <c r="AP51" s="1156">
        <v>2167.3505128396782</v>
      </c>
      <c r="AQ51" s="1156">
        <v>2200.366432366598</v>
      </c>
      <c r="AR51" s="1156">
        <v>2260.0248909812894</v>
      </c>
      <c r="AS51" s="1156">
        <v>2007.2670092715346</v>
      </c>
      <c r="AT51" s="1156">
        <v>1923.1201899212144</v>
      </c>
      <c r="AU51" s="1156">
        <v>2122.8843217272179</v>
      </c>
      <c r="AV51" s="1156">
        <v>2008.0848022151829</v>
      </c>
      <c r="AW51" s="1156">
        <v>1855.4539224438442</v>
      </c>
      <c r="AX51" s="1156">
        <v>1932.304615562253</v>
      </c>
      <c r="AY51" s="1156">
        <v>1889.9734100685228</v>
      </c>
      <c r="AZ51" s="1156">
        <v>1946.9722075338834</v>
      </c>
      <c r="BA51" s="1156">
        <v>1658.1260762968163</v>
      </c>
      <c r="BB51" s="1155">
        <v>1725.6364470935714</v>
      </c>
      <c r="BC51" s="1156">
        <v>1457.959373647813</v>
      </c>
      <c r="BD51" s="1155">
        <v>1704.479058441493</v>
      </c>
      <c r="BE51" s="1155">
        <v>1409.5415968094242</v>
      </c>
      <c r="BF51" s="1155"/>
      <c r="BG51" s="1449"/>
      <c r="BH51" s="1508"/>
      <c r="BI51" s="75"/>
      <c r="BJ51" s="75"/>
      <c r="BK51" s="75"/>
      <c r="BL51" s="75"/>
    </row>
    <row r="52" spans="2:64" ht="15" customHeight="1">
      <c r="B52" s="154"/>
      <c r="C52" s="154"/>
      <c r="D52" s="154"/>
      <c r="E52" s="154"/>
      <c r="F52" s="154"/>
      <c r="G52" s="154"/>
      <c r="H52" s="154"/>
      <c r="I52" s="154"/>
      <c r="J52" s="154"/>
      <c r="K52" s="154"/>
      <c r="L52" s="154"/>
      <c r="M52" s="154"/>
      <c r="N52" s="154"/>
      <c r="O52" s="201"/>
      <c r="P52" s="1543"/>
      <c r="Q52" s="1193"/>
      <c r="R52" s="1196"/>
      <c r="S52" s="520"/>
      <c r="T52" s="1237" t="s">
        <v>749</v>
      </c>
      <c r="U52" s="201"/>
      <c r="V52" s="1193"/>
      <c r="W52" s="1186"/>
      <c r="X52" s="519"/>
      <c r="Y52" s="1145" t="s">
        <v>703</v>
      </c>
      <c r="Z52" s="102"/>
      <c r="AA52" s="351">
        <f>AA50-AA51</f>
        <v>3623.0628676894112</v>
      </c>
      <c r="AB52" s="351">
        <f>AB50-AB51</f>
        <v>3645.2446536574653</v>
      </c>
      <c r="AC52" s="351">
        <f t="shared" ref="AC52:BA52" si="9">AC50-AC51</f>
        <v>3434.3155278232634</v>
      </c>
      <c r="AD52" s="351">
        <f t="shared" si="9"/>
        <v>3171.1165564703524</v>
      </c>
      <c r="AE52" s="351">
        <f t="shared" si="9"/>
        <v>3383.7270930474588</v>
      </c>
      <c r="AF52" s="351">
        <f t="shared" si="9"/>
        <v>3557.1394481520015</v>
      </c>
      <c r="AG52" s="351">
        <f t="shared" si="9"/>
        <v>3585.9938202986855</v>
      </c>
      <c r="AH52" s="351">
        <f t="shared" si="9"/>
        <v>3669.1046335411579</v>
      </c>
      <c r="AI52" s="351">
        <f t="shared" si="9"/>
        <v>3412.1769824923267</v>
      </c>
      <c r="AJ52" s="351">
        <f t="shared" si="9"/>
        <v>3632.0580784963295</v>
      </c>
      <c r="AK52" s="351">
        <f t="shared" si="9"/>
        <v>3626.7404885103956</v>
      </c>
      <c r="AL52" s="351">
        <f t="shared" si="9"/>
        <v>3378.5966821867501</v>
      </c>
      <c r="AM52" s="351">
        <f t="shared" si="9"/>
        <v>3511.4182346344633</v>
      </c>
      <c r="AN52" s="351">
        <f t="shared" si="9"/>
        <v>3591.6174904487007</v>
      </c>
      <c r="AO52" s="351">
        <f t="shared" si="9"/>
        <v>3664.3384472802509</v>
      </c>
      <c r="AP52" s="351">
        <f t="shared" si="9"/>
        <v>3627.3324564159457</v>
      </c>
      <c r="AQ52" s="351">
        <f t="shared" si="9"/>
        <v>3674.4193969758999</v>
      </c>
      <c r="AR52" s="351">
        <f t="shared" si="9"/>
        <v>3706.4043108859619</v>
      </c>
      <c r="AS52" s="351">
        <f t="shared" si="9"/>
        <v>3099.8526763079935</v>
      </c>
      <c r="AT52" s="351">
        <f t="shared" si="9"/>
        <v>2948.881318129268</v>
      </c>
      <c r="AU52" s="351">
        <f t="shared" si="9"/>
        <v>3304.1377052864409</v>
      </c>
      <c r="AV52" s="351">
        <f t="shared" si="9"/>
        <v>3095.1228665066355</v>
      </c>
      <c r="AW52" s="351">
        <f t="shared" si="9"/>
        <v>2796.7121835196158</v>
      </c>
      <c r="AX52" s="351">
        <f t="shared" si="9"/>
        <v>2854.5831837645728</v>
      </c>
      <c r="AY52" s="351">
        <f t="shared" si="9"/>
        <v>2793.454937244368</v>
      </c>
      <c r="AZ52" s="351">
        <f t="shared" si="9"/>
        <v>2643.739347873764</v>
      </c>
      <c r="BA52" s="1077">
        <f t="shared" si="9"/>
        <v>2641.9871826492122</v>
      </c>
      <c r="BB52" s="351">
        <f>BB50-BB51</f>
        <v>2759.3519043981869</v>
      </c>
      <c r="BC52" s="1077">
        <f>BC50-BC51</f>
        <v>2762.1713385445219</v>
      </c>
      <c r="BD52" s="351">
        <f>BD50-BD51</f>
        <v>2643.3097791208675</v>
      </c>
      <c r="BE52" s="351">
        <f>BE50-BE51</f>
        <v>2261.5636258038376</v>
      </c>
      <c r="BF52" s="351"/>
      <c r="BG52" s="364"/>
      <c r="BH52" s="1508"/>
      <c r="BI52" s="75"/>
      <c r="BJ52" s="75"/>
      <c r="BK52" s="75"/>
      <c r="BL52" s="75"/>
    </row>
    <row r="53" spans="2:64">
      <c r="B53" s="154"/>
      <c r="C53" s="154"/>
      <c r="D53" s="154"/>
      <c r="E53" s="154"/>
      <c r="F53" s="154"/>
      <c r="G53" s="154"/>
      <c r="H53" s="154"/>
      <c r="I53" s="154"/>
      <c r="J53" s="154"/>
      <c r="K53" s="154"/>
      <c r="L53" s="154"/>
      <c r="M53" s="154"/>
      <c r="N53" s="154"/>
      <c r="O53" s="201"/>
      <c r="P53" s="1543"/>
      <c r="Q53" s="1193"/>
      <c r="R53" s="1196"/>
      <c r="S53" s="1234" t="s">
        <v>750</v>
      </c>
      <c r="T53" s="522"/>
      <c r="U53" s="201"/>
      <c r="V53" s="1193"/>
      <c r="W53" s="1186"/>
      <c r="X53" s="909" t="s">
        <v>1334</v>
      </c>
      <c r="Y53" s="917"/>
      <c r="Z53" s="917"/>
      <c r="AA53" s="1059">
        <v>7269.330016533122</v>
      </c>
      <c r="AB53" s="1059">
        <v>7122.0092485771402</v>
      </c>
      <c r="AC53" s="1059">
        <v>6830.7989243575121</v>
      </c>
      <c r="AD53" s="1059">
        <v>6693.3023498901985</v>
      </c>
      <c r="AE53" s="1059">
        <v>6706.0110499155853</v>
      </c>
      <c r="AF53" s="1059">
        <v>6905.9304021904272</v>
      </c>
      <c r="AG53" s="1059">
        <v>6934.2020741520782</v>
      </c>
      <c r="AH53" s="1059">
        <v>6905.1670364530464</v>
      </c>
      <c r="AI53" s="1059">
        <v>6617.6586801390267</v>
      </c>
      <c r="AJ53" s="1059">
        <v>6550.9465642452469</v>
      </c>
      <c r="AK53" s="1059">
        <v>6841.8556725671369</v>
      </c>
      <c r="AL53" s="1059">
        <v>6876.9893057484696</v>
      </c>
      <c r="AM53" s="1059">
        <v>6736.4136586495733</v>
      </c>
      <c r="AN53" s="1059">
        <v>6515.1494904062711</v>
      </c>
      <c r="AO53" s="1059">
        <v>6651.2038321624541</v>
      </c>
      <c r="AP53" s="1059">
        <v>6670.4917019880595</v>
      </c>
      <c r="AQ53" s="1059">
        <v>6768.246317266965</v>
      </c>
      <c r="AR53" s="1059">
        <v>6913.0859915925639</v>
      </c>
      <c r="AS53" s="1059">
        <v>6445.9347570594982</v>
      </c>
      <c r="AT53" s="1059">
        <v>5679.9368975624257</v>
      </c>
      <c r="AU53" s="1059">
        <v>6343.7696042888274</v>
      </c>
      <c r="AV53" s="1059">
        <v>6175.8330028795881</v>
      </c>
      <c r="AW53" s="1059">
        <v>6275.7463164417668</v>
      </c>
      <c r="AX53" s="1059">
        <v>6420.5001692107026</v>
      </c>
      <c r="AY53" s="1059">
        <v>6343.3084599390622</v>
      </c>
      <c r="AZ53" s="1059">
        <v>6140.8371963105637</v>
      </c>
      <c r="BA53" s="1059">
        <v>6028.9038794686649</v>
      </c>
      <c r="BB53" s="371">
        <v>5919.3698700448886</v>
      </c>
      <c r="BC53" s="1059">
        <v>5833.2094953449168</v>
      </c>
      <c r="BD53" s="371">
        <v>5631.6696266787148</v>
      </c>
      <c r="BE53" s="371">
        <v>5429.704681686173</v>
      </c>
      <c r="BF53" s="800"/>
      <c r="BG53" s="272"/>
      <c r="BH53" s="1508"/>
      <c r="BI53" s="75"/>
      <c r="BJ53" s="75"/>
      <c r="BK53" s="75"/>
      <c r="BL53" s="75"/>
    </row>
    <row r="54" spans="2:64" ht="29.25" customHeight="1">
      <c r="B54" s="154"/>
      <c r="C54" s="154"/>
      <c r="D54" s="154"/>
      <c r="E54" s="154"/>
      <c r="F54" s="154"/>
      <c r="G54" s="154"/>
      <c r="H54" s="154"/>
      <c r="I54" s="154"/>
      <c r="J54" s="154"/>
      <c r="K54" s="154"/>
      <c r="L54" s="154"/>
      <c r="M54" s="154"/>
      <c r="N54" s="154"/>
      <c r="O54" s="201"/>
      <c r="P54" s="1543"/>
      <c r="Q54" s="1193"/>
      <c r="R54" s="1196"/>
      <c r="S54" s="1962" t="s">
        <v>752</v>
      </c>
      <c r="T54" s="1963"/>
      <c r="U54" s="201"/>
      <c r="V54" s="1193"/>
      <c r="W54" s="1186"/>
      <c r="X54" s="1946" t="s">
        <v>705</v>
      </c>
      <c r="Y54" s="1947"/>
      <c r="Z54" s="918"/>
      <c r="AA54" s="373">
        <v>2039.8207474214641</v>
      </c>
      <c r="AB54" s="373">
        <v>2135.9254287863546</v>
      </c>
      <c r="AC54" s="373">
        <v>2108.693688305545</v>
      </c>
      <c r="AD54" s="373">
        <v>2093.7183811230925</v>
      </c>
      <c r="AE54" s="373">
        <v>2325.9627930643519</v>
      </c>
      <c r="AF54" s="373">
        <v>2376.547168369565</v>
      </c>
      <c r="AG54" s="373">
        <v>2533.613162431117</v>
      </c>
      <c r="AH54" s="373">
        <v>2625.9809496582247</v>
      </c>
      <c r="AI54" s="373">
        <v>2459.6175385106635</v>
      </c>
      <c r="AJ54" s="373">
        <v>2623.9051706647697</v>
      </c>
      <c r="AK54" s="373">
        <v>2658.7016803623533</v>
      </c>
      <c r="AL54" s="373">
        <v>2727.2519354331953</v>
      </c>
      <c r="AM54" s="373">
        <v>2849.53370683106</v>
      </c>
      <c r="AN54" s="373">
        <v>2780.1639392403536</v>
      </c>
      <c r="AO54" s="373">
        <v>2873.7360631856632</v>
      </c>
      <c r="AP54" s="373">
        <v>2864.8187939434551</v>
      </c>
      <c r="AQ54" s="373">
        <v>3078.5463068505278</v>
      </c>
      <c r="AR54" s="373">
        <v>3046.9575014930911</v>
      </c>
      <c r="AS54" s="373">
        <v>2777.915537642024</v>
      </c>
      <c r="AT54" s="373">
        <v>2864.4711626018707</v>
      </c>
      <c r="AU54" s="373">
        <v>2748.4956623380867</v>
      </c>
      <c r="AV54" s="373">
        <v>2700.6610481716402</v>
      </c>
      <c r="AW54" s="373">
        <v>2550.671395111679</v>
      </c>
      <c r="AX54" s="373">
        <v>2684.9138580146446</v>
      </c>
      <c r="AY54" s="373">
        <v>2526.8373956959285</v>
      </c>
      <c r="AZ54" s="373">
        <v>2486.473942785798</v>
      </c>
      <c r="BA54" s="373">
        <v>2582.5376588916038</v>
      </c>
      <c r="BB54" s="373">
        <v>2689.3914472672182</v>
      </c>
      <c r="BC54" s="373">
        <v>2657.8145665820111</v>
      </c>
      <c r="BD54" s="373">
        <v>2561.1417717011209</v>
      </c>
      <c r="BE54" s="373">
        <v>2343.674836960723</v>
      </c>
      <c r="BF54" s="801"/>
      <c r="BG54" s="355"/>
      <c r="BH54" s="1508"/>
      <c r="BI54" s="75"/>
      <c r="BJ54" s="75"/>
      <c r="BK54" s="75"/>
      <c r="BL54" s="75"/>
    </row>
    <row r="55" spans="2:64" ht="15" thickBot="1">
      <c r="B55" s="154"/>
      <c r="C55" s="154"/>
      <c r="D55" s="154"/>
      <c r="E55" s="154"/>
      <c r="F55" s="154"/>
      <c r="G55" s="154"/>
      <c r="H55" s="154"/>
      <c r="I55" s="154"/>
      <c r="J55" s="154"/>
      <c r="K55" s="154"/>
      <c r="L55" s="154"/>
      <c r="M55" s="154"/>
      <c r="N55" s="154"/>
      <c r="O55" s="201"/>
      <c r="P55" s="1543"/>
      <c r="Q55" s="1193"/>
      <c r="R55" s="1197"/>
      <c r="S55" s="1365" t="s">
        <v>863</v>
      </c>
      <c r="T55" s="524"/>
      <c r="U55" s="201"/>
      <c r="V55" s="1193"/>
      <c r="W55" s="1187"/>
      <c r="X55" s="919" t="s">
        <v>864</v>
      </c>
      <c r="Y55" s="920"/>
      <c r="Z55" s="920"/>
      <c r="AA55" s="1257">
        <v>64.613207000000031</v>
      </c>
      <c r="AB55" s="1257">
        <v>66.803699000000023</v>
      </c>
      <c r="AC55" s="1257">
        <v>65.368480000000034</v>
      </c>
      <c r="AD55" s="1257">
        <v>59.679443000000013</v>
      </c>
      <c r="AE55" s="1257">
        <v>67.102707000000024</v>
      </c>
      <c r="AF55" s="1257">
        <v>71.847638000000018</v>
      </c>
      <c r="AG55" s="1257">
        <v>79.849708000000021</v>
      </c>
      <c r="AH55" s="1257">
        <v>86.356879000000049</v>
      </c>
      <c r="AI55" s="1257">
        <v>86.735898000000077</v>
      </c>
      <c r="AJ55" s="1257">
        <v>89.569040000000015</v>
      </c>
      <c r="AK55" s="1257">
        <v>86.668848000000054</v>
      </c>
      <c r="AL55" s="1257">
        <v>78.827302000000017</v>
      </c>
      <c r="AM55" s="1257">
        <v>80.656660000000073</v>
      </c>
      <c r="AN55" s="1257">
        <v>86.201701999999983</v>
      </c>
      <c r="AO55" s="1257">
        <v>87.126387000000008</v>
      </c>
      <c r="AP55" s="1257">
        <v>90.227606999999992</v>
      </c>
      <c r="AQ55" s="1257">
        <v>87.797462000000053</v>
      </c>
      <c r="AR55" s="1257">
        <v>86.709739000000042</v>
      </c>
      <c r="AS55" s="1257">
        <v>72.491562000000002</v>
      </c>
      <c r="AT55" s="1257">
        <v>72.185683000000026</v>
      </c>
      <c r="AU55" s="1257">
        <v>76.792199000000039</v>
      </c>
      <c r="AV55" s="1257">
        <v>88.116302000000047</v>
      </c>
      <c r="AW55" s="1257">
        <v>99.906697000000023</v>
      </c>
      <c r="AX55" s="1257">
        <v>93.526186000000024</v>
      </c>
      <c r="AY55" s="1257">
        <v>90.599487000000025</v>
      </c>
      <c r="AZ55" s="1257">
        <v>96.736382000000006</v>
      </c>
      <c r="BA55" s="1257">
        <v>106.95248199999999</v>
      </c>
      <c r="BB55" s="1257">
        <v>110.63789999999999</v>
      </c>
      <c r="BC55" s="1257">
        <v>105.32984500000002</v>
      </c>
      <c r="BD55" s="1257">
        <v>99.837092000000027</v>
      </c>
      <c r="BE55" s="1257">
        <v>86.733533000000051</v>
      </c>
      <c r="BF55" s="802"/>
      <c r="BG55" s="274"/>
      <c r="BH55" s="1508"/>
      <c r="BI55" s="75"/>
      <c r="BJ55" s="75"/>
      <c r="BK55" s="75"/>
      <c r="BL55" s="75"/>
    </row>
    <row r="56" spans="2:64">
      <c r="O56" s="55"/>
      <c r="P56" s="858"/>
      <c r="Q56" s="1192"/>
      <c r="R56" s="1198" t="s">
        <v>95</v>
      </c>
      <c r="S56" s="525"/>
      <c r="T56" s="526"/>
      <c r="U56" s="201"/>
      <c r="V56" s="1193"/>
      <c r="W56" s="1188" t="s">
        <v>707</v>
      </c>
      <c r="X56" s="525"/>
      <c r="Y56" s="553"/>
      <c r="Z56" s="553"/>
      <c r="AA56" s="1060">
        <v>23732.591800580143</v>
      </c>
      <c r="AB56" s="1060">
        <v>23904.38984114553</v>
      </c>
      <c r="AC56" s="1060">
        <v>25732.463211247814</v>
      </c>
      <c r="AD56" s="1060">
        <v>24823.899677845468</v>
      </c>
      <c r="AE56" s="1060">
        <v>28441.971514610235</v>
      </c>
      <c r="AF56" s="1060">
        <v>28970.480529915487</v>
      </c>
      <c r="AG56" s="1060">
        <v>29415.678131936314</v>
      </c>
      <c r="AH56" s="1060">
        <v>31025.361099155358</v>
      </c>
      <c r="AI56" s="1060">
        <v>31203.888493109815</v>
      </c>
      <c r="AJ56" s="1060">
        <v>31100.42186377335</v>
      </c>
      <c r="AK56" s="1060">
        <v>32505.907136484926</v>
      </c>
      <c r="AL56" s="1060">
        <v>32186.099689240837</v>
      </c>
      <c r="AM56" s="1060">
        <v>32541.710045708471</v>
      </c>
      <c r="AN56" s="1060">
        <v>33417.402394154793</v>
      </c>
      <c r="AO56" s="1060">
        <v>32740.986115150532</v>
      </c>
      <c r="AP56" s="1060">
        <v>32055.677574077643</v>
      </c>
      <c r="AQ56" s="1060">
        <v>30527.906831981491</v>
      </c>
      <c r="AR56" s="1060">
        <v>31122.385048582466</v>
      </c>
      <c r="AS56" s="1060">
        <v>32331.475214029662</v>
      </c>
      <c r="AT56" s="1060">
        <v>28721.310805224522</v>
      </c>
      <c r="AU56" s="1060">
        <v>29463.624376129395</v>
      </c>
      <c r="AV56" s="1060">
        <v>28705.285464333945</v>
      </c>
      <c r="AW56" s="1060">
        <v>30381.377588026331</v>
      </c>
      <c r="AX56" s="1060">
        <v>29902.410866715469</v>
      </c>
      <c r="AY56" s="1060">
        <v>29162.637040596801</v>
      </c>
      <c r="AZ56" s="1060">
        <v>29596.439313027455</v>
      </c>
      <c r="BA56" s="1060">
        <v>29771.891898633679</v>
      </c>
      <c r="BB56" s="223">
        <v>30106.811749075398</v>
      </c>
      <c r="BC56" s="1060">
        <v>30793.036026031499</v>
      </c>
      <c r="BD56" s="223">
        <v>31317.393615623383</v>
      </c>
      <c r="BE56" s="223">
        <v>31085.6491517186</v>
      </c>
      <c r="BF56" s="384"/>
      <c r="BG56" s="275"/>
      <c r="BH56" s="1509"/>
      <c r="BI56" s="75"/>
      <c r="BJ56" s="75"/>
      <c r="BK56" s="75"/>
      <c r="BL56" s="75"/>
    </row>
    <row r="57" spans="2:64" ht="29.25" customHeight="1">
      <c r="B57" s="1486"/>
      <c r="C57" s="1486"/>
      <c r="D57" s="1486"/>
      <c r="E57" s="1486"/>
      <c r="F57" s="1486"/>
      <c r="G57" s="1486"/>
      <c r="H57" s="1486"/>
      <c r="I57" s="1486"/>
      <c r="J57" s="1486"/>
      <c r="K57" s="1486"/>
      <c r="L57" s="1486"/>
      <c r="M57" s="1486"/>
      <c r="N57" s="1486"/>
      <c r="O57" s="1487"/>
      <c r="P57" s="859"/>
      <c r="Q57" s="1193"/>
      <c r="R57" s="1199"/>
      <c r="S57" s="1964" t="s">
        <v>754</v>
      </c>
      <c r="T57" s="1965"/>
      <c r="V57" s="1193"/>
      <c r="W57" s="1189"/>
      <c r="X57" s="1948" t="s">
        <v>755</v>
      </c>
      <c r="Y57" s="1949"/>
      <c r="Z57" s="104"/>
      <c r="AA57" s="1084">
        <v>12317.553110018047</v>
      </c>
      <c r="AB57" s="1084">
        <v>12330.124993397267</v>
      </c>
      <c r="AC57" s="1084">
        <v>13374.46146280484</v>
      </c>
      <c r="AD57" s="1084">
        <v>13178.692482447146</v>
      </c>
      <c r="AE57" s="1084">
        <v>15710.783587736427</v>
      </c>
      <c r="AF57" s="1084">
        <v>16008.541727225926</v>
      </c>
      <c r="AG57" s="1084">
        <v>16403.667578406963</v>
      </c>
      <c r="AH57" s="1084">
        <v>17018.547435412827</v>
      </c>
      <c r="AI57" s="1084">
        <v>17038.876329865427</v>
      </c>
      <c r="AJ57" s="1084">
        <v>16769.335981318935</v>
      </c>
      <c r="AK57" s="1084">
        <v>16883.825428359749</v>
      </c>
      <c r="AL57" s="1084">
        <v>15669.387358158763</v>
      </c>
      <c r="AM57" s="1084">
        <v>15145.577639317755</v>
      </c>
      <c r="AN57" s="1084">
        <v>15164.048062684889</v>
      </c>
      <c r="AO57" s="1084">
        <v>14652.460513065771</v>
      </c>
      <c r="AP57" s="1084">
        <v>14208.198710665132</v>
      </c>
      <c r="AQ57" s="1084">
        <v>13427.695405820961</v>
      </c>
      <c r="AR57" s="1084">
        <v>13601.66826809425</v>
      </c>
      <c r="AS57" s="1084">
        <v>14671.357917594059</v>
      </c>
      <c r="AT57" s="1084">
        <v>12201.830886699694</v>
      </c>
      <c r="AU57" s="1084">
        <v>12507.092513321168</v>
      </c>
      <c r="AV57" s="1084">
        <v>11729.315093669238</v>
      </c>
      <c r="AW57" s="1084">
        <v>12316.763085070972</v>
      </c>
      <c r="AX57" s="1084">
        <v>12198.05220970821</v>
      </c>
      <c r="AY57" s="1084">
        <v>11719.454524851348</v>
      </c>
      <c r="AZ57" s="1084">
        <v>11663.993941067214</v>
      </c>
      <c r="BA57" s="1084">
        <v>11092.922028857423</v>
      </c>
      <c r="BB57" s="861">
        <v>10824.986674822241</v>
      </c>
      <c r="BC57" s="1084">
        <v>11626.11065540731</v>
      </c>
      <c r="BD57" s="861">
        <v>11357.550864792132</v>
      </c>
      <c r="BE57" s="861">
        <v>11490.545107672708</v>
      </c>
      <c r="BF57" s="861"/>
      <c r="BG57" s="1454"/>
      <c r="BH57" s="1507"/>
      <c r="BI57" s="75"/>
      <c r="BJ57" s="75"/>
      <c r="BK57" s="75"/>
      <c r="BL57" s="75"/>
    </row>
    <row r="58" spans="2:64" ht="29.25" customHeight="1">
      <c r="B58" s="1486"/>
      <c r="C58" s="1486"/>
      <c r="D58" s="1486"/>
      <c r="E58" s="1486"/>
      <c r="F58" s="1486"/>
      <c r="G58" s="1486"/>
      <c r="H58" s="1486"/>
      <c r="I58" s="1486"/>
      <c r="J58" s="1486"/>
      <c r="K58" s="1486"/>
      <c r="L58" s="1486"/>
      <c r="M58" s="1486"/>
      <c r="N58" s="1486"/>
      <c r="O58" s="1487"/>
      <c r="P58" s="859"/>
      <c r="Q58" s="1193"/>
      <c r="R58" s="1199"/>
      <c r="S58" s="1282" t="s">
        <v>770</v>
      </c>
      <c r="T58" s="1159"/>
      <c r="V58" s="1193"/>
      <c r="W58" s="1189"/>
      <c r="X58" s="1950" t="s">
        <v>771</v>
      </c>
      <c r="Y58" s="1951"/>
      <c r="Z58" s="105"/>
      <c r="AA58" s="1107">
        <v>702.83026999291678</v>
      </c>
      <c r="AB58" s="1107">
        <v>686.44620024230187</v>
      </c>
      <c r="AC58" s="1107">
        <v>698.89764571316766</v>
      </c>
      <c r="AD58" s="1107">
        <v>680.74547632983922</v>
      </c>
      <c r="AE58" s="1107">
        <v>701.91349393186852</v>
      </c>
      <c r="AF58" s="1107">
        <v>667.82873473264453</v>
      </c>
      <c r="AG58" s="1107">
        <v>640.46784939712438</v>
      </c>
      <c r="AH58" s="1107">
        <v>655.23057167867137</v>
      </c>
      <c r="AI58" s="1107">
        <v>609.1187236752379</v>
      </c>
      <c r="AJ58" s="1107">
        <v>652.57502705106276</v>
      </c>
      <c r="AK58" s="1107">
        <v>655.91443265909516</v>
      </c>
      <c r="AL58" s="1107">
        <v>630.52981102330273</v>
      </c>
      <c r="AM58" s="1107">
        <v>577.04643230948568</v>
      </c>
      <c r="AN58" s="1107">
        <v>516.5268173218675</v>
      </c>
      <c r="AO58" s="1107">
        <v>506.69926841574829</v>
      </c>
      <c r="AP58" s="1107">
        <v>506.81438218982044</v>
      </c>
      <c r="AQ58" s="1107">
        <v>522.35987148863205</v>
      </c>
      <c r="AR58" s="1107">
        <v>561.19836242802796</v>
      </c>
      <c r="AS58" s="1107">
        <v>530.41167542322773</v>
      </c>
      <c r="AT58" s="1107">
        <v>513.68788841490209</v>
      </c>
      <c r="AU58" s="1107">
        <v>526.91409091663695</v>
      </c>
      <c r="AV58" s="1107">
        <v>524.12535460171284</v>
      </c>
      <c r="AW58" s="1107">
        <v>528.10321016884393</v>
      </c>
      <c r="AX58" s="1107">
        <v>604.69033239592966</v>
      </c>
      <c r="AY58" s="1107">
        <v>617.02824714749113</v>
      </c>
      <c r="AZ58" s="1107">
        <v>624.93138440348548</v>
      </c>
      <c r="BA58" s="1107">
        <v>618.83151051759683</v>
      </c>
      <c r="BB58" s="906">
        <v>636.62217425062067</v>
      </c>
      <c r="BC58" s="1107">
        <v>673.37481073742629</v>
      </c>
      <c r="BD58" s="906">
        <v>582.47679245077279</v>
      </c>
      <c r="BE58" s="906">
        <v>600.57628646026092</v>
      </c>
      <c r="BF58" s="906"/>
      <c r="BG58" s="1455"/>
      <c r="BH58" s="1507"/>
    </row>
    <row r="59" spans="2:64" ht="14.25" customHeight="1" thickBot="1">
      <c r="O59" s="55"/>
      <c r="P59" s="859"/>
      <c r="Q59" s="1193"/>
      <c r="R59" s="1199"/>
      <c r="S59" s="1160" t="s">
        <v>96</v>
      </c>
      <c r="T59" s="1162"/>
      <c r="V59" s="1193"/>
      <c r="W59" s="1190"/>
      <c r="X59" s="929" t="s">
        <v>706</v>
      </c>
      <c r="Y59" s="1154"/>
      <c r="Z59" s="285"/>
      <c r="AA59" s="1109">
        <v>10712.208420569179</v>
      </c>
      <c r="AB59" s="1109">
        <v>10887.818647505963</v>
      </c>
      <c r="AC59" s="1109">
        <v>11659.104102729807</v>
      </c>
      <c r="AD59" s="1109">
        <v>10964.461719068484</v>
      </c>
      <c r="AE59" s="1109">
        <v>12029.27443294194</v>
      </c>
      <c r="AF59" s="1109">
        <v>12294.110067956917</v>
      </c>
      <c r="AG59" s="1109">
        <v>12371.542704132225</v>
      </c>
      <c r="AH59" s="1109">
        <v>13351.583092063858</v>
      </c>
      <c r="AI59" s="1109">
        <v>13555.89343956915</v>
      </c>
      <c r="AJ59" s="1109">
        <v>13678.510855403354</v>
      </c>
      <c r="AK59" s="1109">
        <v>14966.167275466083</v>
      </c>
      <c r="AL59" s="1109">
        <v>15886.182520058768</v>
      </c>
      <c r="AM59" s="1109">
        <v>16819.08597408123</v>
      </c>
      <c r="AN59" s="1109">
        <v>17736.827514148034</v>
      </c>
      <c r="AO59" s="1109">
        <v>17581.826333669014</v>
      </c>
      <c r="AP59" s="1109">
        <v>17340.664481222688</v>
      </c>
      <c r="AQ59" s="1109">
        <v>16577.851554671899</v>
      </c>
      <c r="AR59" s="1109">
        <v>16959.518418060186</v>
      </c>
      <c r="AS59" s="1109">
        <v>17129.705621012377</v>
      </c>
      <c r="AT59" s="1109">
        <v>16005.792030109926</v>
      </c>
      <c r="AU59" s="1109">
        <v>16429.61777189159</v>
      </c>
      <c r="AV59" s="1109">
        <v>16451.845016062995</v>
      </c>
      <c r="AW59" s="1109">
        <v>17536.511292786516</v>
      </c>
      <c r="AX59" s="1109">
        <v>17099.668324611328</v>
      </c>
      <c r="AY59" s="1109">
        <v>16826.154268597962</v>
      </c>
      <c r="AZ59" s="1109">
        <v>17307.513987556755</v>
      </c>
      <c r="BA59" s="1109">
        <v>18060.138359258661</v>
      </c>
      <c r="BB59" s="1108">
        <v>18645.202900002536</v>
      </c>
      <c r="BC59" s="1109">
        <v>18493.550559886764</v>
      </c>
      <c r="BD59" s="1108">
        <v>19377.365958380477</v>
      </c>
      <c r="BE59" s="1108">
        <v>18994.527757585631</v>
      </c>
      <c r="BF59" s="1108"/>
      <c r="BG59" s="1457"/>
      <c r="BH59" s="1507"/>
    </row>
    <row r="60" spans="2:64" ht="14.25" customHeight="1">
      <c r="O60" s="55"/>
      <c r="P60" s="858"/>
      <c r="Q60" s="1201"/>
      <c r="R60" s="1342" t="s">
        <v>854</v>
      </c>
      <c r="S60" s="529"/>
      <c r="T60" s="577"/>
      <c r="V60" s="1193"/>
      <c r="W60" s="529" t="s">
        <v>855</v>
      </c>
      <c r="X60" s="529"/>
      <c r="Y60" s="530"/>
      <c r="Z60" s="310"/>
      <c r="AA60" s="1061">
        <v>6738.345282848647</v>
      </c>
      <c r="AB60" s="1061">
        <v>6551.223917397976</v>
      </c>
      <c r="AC60" s="1061">
        <v>6252.1502512678544</v>
      </c>
      <c r="AD60" s="1061">
        <v>6050.3122020006394</v>
      </c>
      <c r="AE60" s="1061">
        <v>5862.1167579338598</v>
      </c>
      <c r="AF60" s="1061">
        <v>6051.1869025762808</v>
      </c>
      <c r="AG60" s="1061">
        <v>6173.7445780073494</v>
      </c>
      <c r="AH60" s="1061">
        <v>6129.8131030319519</v>
      </c>
      <c r="AI60" s="1061">
        <v>5684.5878525846974</v>
      </c>
      <c r="AJ60" s="1061">
        <v>5712.8752762201384</v>
      </c>
      <c r="AK60" s="1061">
        <v>5778.1899976471977</v>
      </c>
      <c r="AL60" s="1061">
        <v>5299.3081197761139</v>
      </c>
      <c r="AM60" s="1061">
        <v>5029.8322453914716</v>
      </c>
      <c r="AN60" s="1061">
        <v>4846.4634511223485</v>
      </c>
      <c r="AO60" s="1061">
        <v>4685.9007293570248</v>
      </c>
      <c r="AP60" s="1061">
        <v>4628.6180607102269</v>
      </c>
      <c r="AQ60" s="1061">
        <v>4562.542804701251</v>
      </c>
      <c r="AR60" s="1061">
        <v>4567.0691729483087</v>
      </c>
      <c r="AS60" s="1061">
        <v>4140.6585076857191</v>
      </c>
      <c r="AT60" s="1061">
        <v>3790.6724601492542</v>
      </c>
      <c r="AU60" s="1061">
        <v>3681.3804293962239</v>
      </c>
      <c r="AV60" s="1061">
        <v>3563.4837813145805</v>
      </c>
      <c r="AW60" s="1061">
        <v>3576.1578291329961</v>
      </c>
      <c r="AX60" s="1061">
        <v>3588.5563813426611</v>
      </c>
      <c r="AY60" s="1061">
        <v>3484.7226331946781</v>
      </c>
      <c r="AZ60" s="1061">
        <v>3335.6796701912817</v>
      </c>
      <c r="BA60" s="1061">
        <v>3263.6147993013374</v>
      </c>
      <c r="BB60" s="310">
        <v>3153.25547055985</v>
      </c>
      <c r="BC60" s="1061">
        <v>3125.0554598199096</v>
      </c>
      <c r="BD60" s="310">
        <v>3033.6478792937278</v>
      </c>
      <c r="BE60" s="310">
        <v>2950.309073699279</v>
      </c>
      <c r="BF60" s="1452"/>
      <c r="BG60" s="1453"/>
      <c r="BH60" s="1509"/>
    </row>
    <row r="61" spans="2:64" ht="14.25" customHeight="1">
      <c r="B61" s="154"/>
      <c r="C61" s="154"/>
      <c r="D61" s="154"/>
      <c r="E61" s="154"/>
      <c r="F61" s="154"/>
      <c r="G61" s="154"/>
      <c r="H61" s="154"/>
      <c r="I61" s="154"/>
      <c r="J61" s="154"/>
      <c r="K61" s="154"/>
      <c r="L61" s="154"/>
      <c r="M61" s="154"/>
      <c r="N61" s="154"/>
      <c r="O61" s="201"/>
      <c r="P61" s="1543"/>
      <c r="Q61" s="1193"/>
      <c r="R61" s="1191"/>
      <c r="S61" s="531" t="s">
        <v>97</v>
      </c>
      <c r="T61" s="1176"/>
      <c r="V61" s="1193"/>
      <c r="W61" s="1191"/>
      <c r="X61" s="531" t="s">
        <v>709</v>
      </c>
      <c r="Y61" s="922"/>
      <c r="Z61" s="374"/>
      <c r="AA61" s="1062">
        <f t="shared" ref="AA61:AV61" si="10">SUM(AA62:AA63)</f>
        <v>608.8830323714285</v>
      </c>
      <c r="AB61" s="1062">
        <f t="shared" si="10"/>
        <v>547.87568817142858</v>
      </c>
      <c r="AC61" s="1062">
        <f t="shared" si="10"/>
        <v>493.0069734857143</v>
      </c>
      <c r="AD61" s="1062">
        <f t="shared" si="10"/>
        <v>523.52121873333328</v>
      </c>
      <c r="AE61" s="1062">
        <f t="shared" si="10"/>
        <v>342.54281495238104</v>
      </c>
      <c r="AF61" s="1062">
        <f t="shared" si="10"/>
        <v>359.12538566666672</v>
      </c>
      <c r="AG61" s="1062">
        <f t="shared" si="10"/>
        <v>349.6185054476191</v>
      </c>
      <c r="AH61" s="1062">
        <f t="shared" si="10"/>
        <v>371.50371699047616</v>
      </c>
      <c r="AI61" s="1062">
        <f t="shared" si="10"/>
        <v>376.93193486666661</v>
      </c>
      <c r="AJ61" s="1062">
        <f t="shared" si="10"/>
        <v>370.29462349523817</v>
      </c>
      <c r="AK61" s="1062">
        <f t="shared" si="10"/>
        <v>442.53070567619039</v>
      </c>
      <c r="AL61" s="1062">
        <f t="shared" si="10"/>
        <v>367.68445549523807</v>
      </c>
      <c r="AM61" s="1062">
        <f t="shared" si="10"/>
        <v>408.14204954285714</v>
      </c>
      <c r="AN61" s="1062">
        <f t="shared" si="10"/>
        <v>430.18884228571432</v>
      </c>
      <c r="AO61" s="1062">
        <f t="shared" si="10"/>
        <v>402.22257040952377</v>
      </c>
      <c r="AP61" s="1062">
        <f t="shared" si="10"/>
        <v>410.55994037142864</v>
      </c>
      <c r="AQ61" s="1062">
        <f t="shared" si="10"/>
        <v>383.4825898095238</v>
      </c>
      <c r="AR61" s="1062">
        <f t="shared" si="10"/>
        <v>500.07924591428571</v>
      </c>
      <c r="AS61" s="1062">
        <f t="shared" si="10"/>
        <v>439.97515058095235</v>
      </c>
      <c r="AT61" s="1062">
        <f t="shared" si="10"/>
        <v>390.10057879047622</v>
      </c>
      <c r="AU61" s="1062">
        <f t="shared" si="10"/>
        <v>402.94034859047622</v>
      </c>
      <c r="AV61" s="1062">
        <f t="shared" si="10"/>
        <v>414.65140985714288</v>
      </c>
      <c r="AW61" s="1062">
        <f t="shared" ref="AW61:BE61" si="11">SUM(AW62:AW63)</f>
        <v>520.16101332380958</v>
      </c>
      <c r="AX61" s="1062">
        <f t="shared" si="11"/>
        <v>577.76994178095231</v>
      </c>
      <c r="AY61" s="1062">
        <f t="shared" si="11"/>
        <v>551.49743345714285</v>
      </c>
      <c r="AZ61" s="1062">
        <f t="shared" si="11"/>
        <v>459.40058518095248</v>
      </c>
      <c r="BA61" s="1062">
        <f t="shared" si="11"/>
        <v>445.81992504761899</v>
      </c>
      <c r="BB61" s="374">
        <f t="shared" si="11"/>
        <v>486.34756018095237</v>
      </c>
      <c r="BC61" s="1062">
        <f t="shared" si="11"/>
        <v>434.76287684761905</v>
      </c>
      <c r="BD61" s="374">
        <f t="shared" si="11"/>
        <v>435.08241731428569</v>
      </c>
      <c r="BE61" s="374">
        <f t="shared" si="11"/>
        <v>425.36337098095231</v>
      </c>
      <c r="BF61" s="803"/>
      <c r="BG61" s="356"/>
      <c r="BH61" s="1508"/>
    </row>
    <row r="62" spans="2:64" ht="14.25" customHeight="1">
      <c r="B62" s="154"/>
      <c r="C62" s="154"/>
      <c r="D62" s="154"/>
      <c r="E62" s="154"/>
      <c r="F62" s="154"/>
      <c r="G62" s="154"/>
      <c r="H62" s="154"/>
      <c r="I62" s="154"/>
      <c r="J62" s="154"/>
      <c r="K62" s="154"/>
      <c r="L62" s="154"/>
      <c r="M62" s="154"/>
      <c r="N62" s="154"/>
      <c r="O62" s="201"/>
      <c r="P62" s="1543"/>
      <c r="Q62" s="1193"/>
      <c r="R62" s="1191"/>
      <c r="S62" s="532"/>
      <c r="T62" s="1177" t="s">
        <v>98</v>
      </c>
      <c r="V62" s="1193"/>
      <c r="W62" s="1191"/>
      <c r="X62" s="1164"/>
      <c r="Y62" s="1157" t="s">
        <v>708</v>
      </c>
      <c r="Z62" s="186"/>
      <c r="AA62" s="1063">
        <v>550.23920379999993</v>
      </c>
      <c r="AB62" s="1063">
        <v>527.37032626666667</v>
      </c>
      <c r="AC62" s="1063">
        <v>477.13732586666669</v>
      </c>
      <c r="AD62" s="1063">
        <v>481.58261873333328</v>
      </c>
      <c r="AE62" s="1063">
        <v>292.75650066666674</v>
      </c>
      <c r="AF62" s="1063">
        <v>303.52845233333341</v>
      </c>
      <c r="AG62" s="1063">
        <v>292.73561973333341</v>
      </c>
      <c r="AH62" s="1063">
        <v>303.65330746666666</v>
      </c>
      <c r="AI62" s="1063">
        <v>300.00380153333327</v>
      </c>
      <c r="AJ62" s="1063">
        <v>293.56731873333337</v>
      </c>
      <c r="AK62" s="1063">
        <v>332.90198186666657</v>
      </c>
      <c r="AL62" s="1063">
        <v>247.34728406666662</v>
      </c>
      <c r="AM62" s="1063">
        <v>269.91772573333333</v>
      </c>
      <c r="AN62" s="1063">
        <v>246.39832800000002</v>
      </c>
      <c r="AO62" s="1063">
        <v>236.30097993333328</v>
      </c>
      <c r="AP62" s="1063">
        <v>231.29451180000001</v>
      </c>
      <c r="AQ62" s="1063">
        <v>230.36059933333334</v>
      </c>
      <c r="AR62" s="1063">
        <v>325.00062686666666</v>
      </c>
      <c r="AS62" s="1063">
        <v>305.7365982</v>
      </c>
      <c r="AT62" s="1063">
        <v>270.15270260000005</v>
      </c>
      <c r="AU62" s="1063">
        <v>242.88427239999999</v>
      </c>
      <c r="AV62" s="1063">
        <v>246.77580033333334</v>
      </c>
      <c r="AW62" s="1063">
        <v>369.97487046666669</v>
      </c>
      <c r="AX62" s="1063">
        <v>379.5766560666666</v>
      </c>
      <c r="AY62" s="1063">
        <v>362.50329059999996</v>
      </c>
      <c r="AZ62" s="1063">
        <v>258.74769946666675</v>
      </c>
      <c r="BA62" s="1063">
        <v>253.01223933333333</v>
      </c>
      <c r="BB62" s="186">
        <v>293.53987446666667</v>
      </c>
      <c r="BC62" s="1063">
        <v>241.95519113333336</v>
      </c>
      <c r="BD62" s="186">
        <v>242.2747316</v>
      </c>
      <c r="BE62" s="186">
        <v>232.55568526666661</v>
      </c>
      <c r="BF62" s="385"/>
      <c r="BG62" s="277"/>
      <c r="BH62" s="1508"/>
    </row>
    <row r="63" spans="2:64" ht="14.25" customHeight="1">
      <c r="B63" s="154"/>
      <c r="C63" s="154"/>
      <c r="D63" s="154"/>
      <c r="E63" s="154"/>
      <c r="F63" s="154"/>
      <c r="G63" s="154"/>
      <c r="H63" s="154"/>
      <c r="I63" s="154"/>
      <c r="J63" s="154"/>
      <c r="K63" s="154"/>
      <c r="L63" s="154"/>
      <c r="M63" s="154"/>
      <c r="N63" s="154"/>
      <c r="O63" s="201"/>
      <c r="P63" s="1543"/>
      <c r="Q63" s="1193"/>
      <c r="R63" s="1191"/>
      <c r="S63" s="534"/>
      <c r="T63" s="535" t="s">
        <v>99</v>
      </c>
      <c r="V63" s="1193"/>
      <c r="W63" s="1191"/>
      <c r="X63" s="1165"/>
      <c r="Y63" s="1163" t="s">
        <v>1095</v>
      </c>
      <c r="Z63" s="288"/>
      <c r="AA63" s="1064">
        <v>58.643828571428571</v>
      </c>
      <c r="AB63" s="1064">
        <v>20.505361904761902</v>
      </c>
      <c r="AC63" s="1064">
        <v>15.869647619047624</v>
      </c>
      <c r="AD63" s="1064">
        <v>41.938600000000008</v>
      </c>
      <c r="AE63" s="1064">
        <v>49.786314285714298</v>
      </c>
      <c r="AF63" s="1064">
        <v>55.59693333333334</v>
      </c>
      <c r="AG63" s="1064">
        <v>56.88288571428572</v>
      </c>
      <c r="AH63" s="1064">
        <v>67.850409523809532</v>
      </c>
      <c r="AI63" s="1064">
        <v>76.928133333333349</v>
      </c>
      <c r="AJ63" s="1064">
        <v>76.727304761904776</v>
      </c>
      <c r="AK63" s="1064">
        <v>109.62872380952382</v>
      </c>
      <c r="AL63" s="1064">
        <v>120.33717142857144</v>
      </c>
      <c r="AM63" s="1064">
        <v>138.22432380952381</v>
      </c>
      <c r="AN63" s="1064">
        <v>183.79051428571429</v>
      </c>
      <c r="AO63" s="1064">
        <v>165.92159047619046</v>
      </c>
      <c r="AP63" s="1064">
        <v>179.2654285714286</v>
      </c>
      <c r="AQ63" s="1064">
        <v>153.12199047619049</v>
      </c>
      <c r="AR63" s="1064">
        <v>175.07861904761904</v>
      </c>
      <c r="AS63" s="1064">
        <v>134.23855238095237</v>
      </c>
      <c r="AT63" s="1064">
        <v>119.94787619047619</v>
      </c>
      <c r="AU63" s="1064">
        <v>160.05607619047623</v>
      </c>
      <c r="AV63" s="1064">
        <v>167.87560952380954</v>
      </c>
      <c r="AW63" s="1064">
        <v>150.18614285714287</v>
      </c>
      <c r="AX63" s="1064">
        <v>198.19328571428571</v>
      </c>
      <c r="AY63" s="1064">
        <v>188.99414285714286</v>
      </c>
      <c r="AZ63" s="1064">
        <v>200.6528857142857</v>
      </c>
      <c r="BA63" s="1064">
        <v>192.8076857142857</v>
      </c>
      <c r="BB63" s="288">
        <v>192.8076857142857</v>
      </c>
      <c r="BC63" s="1064">
        <v>192.8076857142857</v>
      </c>
      <c r="BD63" s="288">
        <v>192.8076857142857</v>
      </c>
      <c r="BE63" s="288">
        <v>192.8076857142857</v>
      </c>
      <c r="BF63" s="386"/>
      <c r="BG63" s="357"/>
      <c r="BH63" s="1508"/>
    </row>
    <row r="64" spans="2:64" ht="14.25" customHeight="1">
      <c r="B64" s="154"/>
      <c r="C64" s="154"/>
      <c r="D64" s="154"/>
      <c r="E64" s="154"/>
      <c r="F64" s="154"/>
      <c r="G64" s="154"/>
      <c r="H64" s="154"/>
      <c r="I64" s="154"/>
      <c r="J64" s="154"/>
      <c r="K64" s="154"/>
      <c r="L64" s="154"/>
      <c r="M64" s="154"/>
      <c r="N64" s="154"/>
      <c r="O64" s="201"/>
      <c r="P64" s="859"/>
      <c r="Q64" s="1193"/>
      <c r="R64" s="1191"/>
      <c r="S64" s="533" t="s">
        <v>100</v>
      </c>
      <c r="T64" s="1157"/>
      <c r="V64" s="1193"/>
      <c r="W64" s="1191"/>
      <c r="X64" s="533" t="s">
        <v>710</v>
      </c>
      <c r="Y64" s="910"/>
      <c r="Z64" s="861"/>
      <c r="AA64" s="1084">
        <v>581.04570606096615</v>
      </c>
      <c r="AB64" s="1084">
        <v>631.50228385482797</v>
      </c>
      <c r="AC64" s="1084">
        <v>661.72452401390422</v>
      </c>
      <c r="AD64" s="1084">
        <v>650.5306511738263</v>
      </c>
      <c r="AE64" s="1084">
        <v>653.73556757273116</v>
      </c>
      <c r="AF64" s="1084">
        <v>924.55015531073332</v>
      </c>
      <c r="AG64" s="1084">
        <v>1026.7017275679743</v>
      </c>
      <c r="AH64" s="1084">
        <v>1126.8312124452023</v>
      </c>
      <c r="AI64" s="1084">
        <v>1064.209372657866</v>
      </c>
      <c r="AJ64" s="1084">
        <v>1104.104326912724</v>
      </c>
      <c r="AK64" s="1084">
        <v>1029.8730208982829</v>
      </c>
      <c r="AL64" s="1084">
        <v>1074.287429063218</v>
      </c>
      <c r="AM64" s="1084">
        <v>1022.3826572158616</v>
      </c>
      <c r="AN64" s="1084">
        <v>966.86933327192912</v>
      </c>
      <c r="AO64" s="1084">
        <v>924.48448565912577</v>
      </c>
      <c r="AP64" s="1084">
        <v>961.86783725001737</v>
      </c>
      <c r="AQ64" s="1084">
        <v>990.08475507606954</v>
      </c>
      <c r="AR64" s="1084">
        <v>1032.8627265581117</v>
      </c>
      <c r="AS64" s="1084">
        <v>947.6850747784863</v>
      </c>
      <c r="AT64" s="1084">
        <v>864.17703261117367</v>
      </c>
      <c r="AU64" s="1084">
        <v>813.57410871374896</v>
      </c>
      <c r="AV64" s="1084">
        <v>772.70170545744861</v>
      </c>
      <c r="AW64" s="1084">
        <v>757.75256982855115</v>
      </c>
      <c r="AX64" s="1084">
        <v>705.51420967108584</v>
      </c>
      <c r="AY64" s="1084">
        <v>701.10086624948849</v>
      </c>
      <c r="AZ64" s="1084">
        <v>662.90152753800317</v>
      </c>
      <c r="BA64" s="1084">
        <v>645.01865792728358</v>
      </c>
      <c r="BB64" s="861">
        <v>520.97421244699854</v>
      </c>
      <c r="BC64" s="1084">
        <v>580.37747621818903</v>
      </c>
      <c r="BD64" s="861">
        <v>536.70627620114976</v>
      </c>
      <c r="BE64" s="861">
        <v>561.50443902287725</v>
      </c>
      <c r="BF64" s="861"/>
      <c r="BG64" s="1454"/>
      <c r="BH64" s="1507"/>
    </row>
    <row r="65" spans="1:88" ht="17.25" customHeight="1" thickBot="1">
      <c r="B65" s="154"/>
      <c r="C65" s="154"/>
      <c r="D65" s="154"/>
      <c r="E65" s="154"/>
      <c r="F65" s="154"/>
      <c r="G65" s="154"/>
      <c r="H65" s="154"/>
      <c r="I65" s="154"/>
      <c r="J65" s="154"/>
      <c r="K65" s="154"/>
      <c r="L65" s="154"/>
      <c r="M65" s="154"/>
      <c r="N65" s="154"/>
      <c r="O65" s="201"/>
      <c r="P65" s="859"/>
      <c r="Q65" s="1194"/>
      <c r="R65" s="1191"/>
      <c r="S65" s="1168" t="s">
        <v>203</v>
      </c>
      <c r="T65" s="1166"/>
      <c r="V65" s="1194"/>
      <c r="W65" s="1191"/>
      <c r="X65" s="1168" t="s">
        <v>711</v>
      </c>
      <c r="Y65" s="1166"/>
      <c r="Z65" s="863"/>
      <c r="AA65" s="1085">
        <v>5548.4165444162527</v>
      </c>
      <c r="AB65" s="1085">
        <v>5371.8459453717196</v>
      </c>
      <c r="AC65" s="1085">
        <v>5097.4187537682365</v>
      </c>
      <c r="AD65" s="1085">
        <v>4876.2603320934795</v>
      </c>
      <c r="AE65" s="1085">
        <v>4865.8383754087472</v>
      </c>
      <c r="AF65" s="1085">
        <v>4767.5113615988812</v>
      </c>
      <c r="AG65" s="1085">
        <v>4797.4243449917558</v>
      </c>
      <c r="AH65" s="1085">
        <v>4631.4781735962733</v>
      </c>
      <c r="AI65" s="1085">
        <v>4243.4465450601647</v>
      </c>
      <c r="AJ65" s="1085">
        <v>4238.4763258121757</v>
      </c>
      <c r="AK65" s="1085">
        <v>4305.786271072725</v>
      </c>
      <c r="AL65" s="1085">
        <v>3857.3362352176582</v>
      </c>
      <c r="AM65" s="1085">
        <v>3599.3075386327528</v>
      </c>
      <c r="AN65" s="1085">
        <v>3449.4052755647049</v>
      </c>
      <c r="AO65" s="1085">
        <v>3359.1936732883755</v>
      </c>
      <c r="AP65" s="1085">
        <v>3256.1902830887807</v>
      </c>
      <c r="AQ65" s="1085">
        <v>3188.9754598156578</v>
      </c>
      <c r="AR65" s="1085">
        <v>3034.1272004759116</v>
      </c>
      <c r="AS65" s="1085">
        <v>2752.9982823262808</v>
      </c>
      <c r="AT65" s="1085">
        <v>2536.3948487476041</v>
      </c>
      <c r="AU65" s="1085">
        <v>2464.8659720919986</v>
      </c>
      <c r="AV65" s="1085">
        <v>2376.1306659999891</v>
      </c>
      <c r="AW65" s="1085">
        <v>2298.2442459806352</v>
      </c>
      <c r="AX65" s="1085">
        <v>2305.2722298906228</v>
      </c>
      <c r="AY65" s="1085">
        <v>2232.1243334880469</v>
      </c>
      <c r="AZ65" s="1085">
        <v>2213.3775574723263</v>
      </c>
      <c r="BA65" s="1085">
        <v>2172.7762163264351</v>
      </c>
      <c r="BB65" s="863">
        <v>2145.9336979318991</v>
      </c>
      <c r="BC65" s="1085">
        <v>2109.9151067541015</v>
      </c>
      <c r="BD65" s="863">
        <v>2061.8591857782922</v>
      </c>
      <c r="BE65" s="863">
        <v>1963.4412636954496</v>
      </c>
      <c r="BF65" s="863"/>
      <c r="BG65" s="1456"/>
      <c r="BH65" s="1507"/>
    </row>
    <row r="66" spans="1:88" ht="15.75" thickTop="1" thickBot="1">
      <c r="O66" s="55"/>
      <c r="P66" s="857"/>
      <c r="Q66" s="930" t="s">
        <v>101</v>
      </c>
      <c r="R66" s="578"/>
      <c r="S66" s="556"/>
      <c r="T66" s="579"/>
      <c r="V66" s="931" t="s">
        <v>323</v>
      </c>
      <c r="W66" s="1169"/>
      <c r="X66" s="923"/>
      <c r="Y66" s="585"/>
      <c r="Z66" s="286"/>
      <c r="AA66" s="286">
        <f>SUM(AA5,AA44,AA56,AA60)</f>
        <v>1163677.8559924047</v>
      </c>
      <c r="AB66" s="286">
        <f t="shared" ref="AB66:BA66" si="12">SUM(AB5,AB44,AB56,AB60)</f>
        <v>1175149.5617465707</v>
      </c>
      <c r="AC66" s="286">
        <f t="shared" si="12"/>
        <v>1184601.7345757913</v>
      </c>
      <c r="AD66" s="286">
        <f t="shared" si="12"/>
        <v>1177363.5681757224</v>
      </c>
      <c r="AE66" s="286">
        <f t="shared" si="12"/>
        <v>1232379.3700771106</v>
      </c>
      <c r="AF66" s="286">
        <f t="shared" si="12"/>
        <v>1244676.9109409736</v>
      </c>
      <c r="AG66" s="286">
        <f t="shared" si="12"/>
        <v>1257244.4695299948</v>
      </c>
      <c r="AH66" s="286">
        <f t="shared" si="12"/>
        <v>1249770.8377106914</v>
      </c>
      <c r="AI66" s="286">
        <f t="shared" si="12"/>
        <v>1209493.3694864314</v>
      </c>
      <c r="AJ66" s="286">
        <f t="shared" si="12"/>
        <v>1246074.0800484533</v>
      </c>
      <c r="AK66" s="286">
        <f t="shared" si="12"/>
        <v>1268900.442754175</v>
      </c>
      <c r="AL66" s="286">
        <f t="shared" si="12"/>
        <v>1253845.8755900038</v>
      </c>
      <c r="AM66" s="286">
        <f t="shared" si="12"/>
        <v>1282961.6075343331</v>
      </c>
      <c r="AN66" s="286">
        <f t="shared" si="12"/>
        <v>1291141.2392001739</v>
      </c>
      <c r="AO66" s="286">
        <f t="shared" si="12"/>
        <v>1286435.8560688645</v>
      </c>
      <c r="AP66" s="286">
        <f t="shared" si="12"/>
        <v>1293855.6981296442</v>
      </c>
      <c r="AQ66" s="286">
        <f t="shared" si="12"/>
        <v>1270812.9331991791</v>
      </c>
      <c r="AR66" s="286">
        <f t="shared" si="12"/>
        <v>1306396.1570689674</v>
      </c>
      <c r="AS66" s="286">
        <f t="shared" si="12"/>
        <v>1235233.693162285</v>
      </c>
      <c r="AT66" s="286">
        <f t="shared" si="12"/>
        <v>1165911.5288779985</v>
      </c>
      <c r="AU66" s="286">
        <f t="shared" si="12"/>
        <v>1217522.9690935675</v>
      </c>
      <c r="AV66" s="286">
        <f t="shared" si="12"/>
        <v>1267410.9939688777</v>
      </c>
      <c r="AW66" s="286">
        <f t="shared" si="12"/>
        <v>1308480.7574011595</v>
      </c>
      <c r="AX66" s="286">
        <f t="shared" si="12"/>
        <v>1317873.9725360917</v>
      </c>
      <c r="AY66" s="286">
        <f t="shared" si="12"/>
        <v>1266645.3756848674</v>
      </c>
      <c r="AZ66" s="286">
        <f t="shared" si="12"/>
        <v>1225818.5381788262</v>
      </c>
      <c r="BA66" s="1065">
        <f t="shared" si="12"/>
        <v>1206060.9825969564</v>
      </c>
      <c r="BB66" s="286">
        <f>SUM(BB5,BB44,BB56,BB60)</f>
        <v>1190504.8822836583</v>
      </c>
      <c r="BC66" s="1065">
        <f>SUM(BC5,BC44,BC56,BC60)</f>
        <v>1145521.8235702538</v>
      </c>
      <c r="BD66" s="286">
        <f>SUM(BD5,BD44,BD56,BD60)</f>
        <v>1108077.3451770344</v>
      </c>
      <c r="BE66" s="286">
        <f>SUM(BE5,BE44,BE56,BE60)</f>
        <v>1044187.4568767599</v>
      </c>
      <c r="BF66" s="387"/>
      <c r="BG66" s="358"/>
      <c r="BH66" s="1506"/>
    </row>
    <row r="67" spans="1:88">
      <c r="P67" s="290"/>
      <c r="Q67" s="201"/>
      <c r="R67" s="201"/>
      <c r="S67" s="201"/>
      <c r="T67" s="201"/>
      <c r="V67" s="55"/>
      <c r="W67" s="55"/>
      <c r="X67" s="55"/>
      <c r="Y67" s="470"/>
      <c r="Z67" s="470"/>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4"/>
      <c r="BF67" s="284"/>
      <c r="BG67" s="284"/>
      <c r="BH67" s="287"/>
    </row>
    <row r="68" spans="1:88">
      <c r="P68" s="290"/>
      <c r="Q68" s="201"/>
      <c r="R68" s="201"/>
      <c r="S68" s="201"/>
      <c r="T68" s="201"/>
      <c r="V68" s="55"/>
      <c r="W68" s="55"/>
      <c r="X68" s="55"/>
      <c r="Y68" s="470"/>
      <c r="Z68" s="470"/>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4"/>
      <c r="BF68" s="284"/>
      <c r="BG68" s="284"/>
      <c r="BH68" s="287"/>
    </row>
    <row r="69" spans="1:88">
      <c r="P69" s="290"/>
      <c r="Q69" s="201"/>
      <c r="R69" s="201"/>
      <c r="S69" s="201"/>
      <c r="T69" s="201"/>
      <c r="V69" s="55"/>
      <c r="W69" s="55"/>
      <c r="X69" s="55"/>
      <c r="Y69" s="470"/>
      <c r="Z69" s="470"/>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c r="BC69" s="284"/>
      <c r="BD69" s="284"/>
      <c r="BE69" s="284"/>
      <c r="BF69" s="284"/>
      <c r="BG69" s="284"/>
      <c r="BH69" s="287"/>
    </row>
    <row r="70" spans="1:88" ht="18.75">
      <c r="P70" s="334"/>
      <c r="Q70" s="55"/>
      <c r="T70" s="1" t="s">
        <v>206</v>
      </c>
      <c r="Y70" s="1" t="s">
        <v>494</v>
      </c>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row>
    <row r="71" spans="1:88">
      <c r="A71" s="201"/>
      <c r="B71" s="55"/>
      <c r="C71" s="55"/>
      <c r="D71" s="55"/>
      <c r="E71" s="55"/>
      <c r="F71" s="55"/>
      <c r="G71" s="55"/>
      <c r="H71" s="55"/>
      <c r="I71" s="55"/>
      <c r="J71" s="55"/>
      <c r="K71" s="55"/>
      <c r="L71" s="55"/>
      <c r="M71" s="55"/>
      <c r="N71" s="55"/>
      <c r="O71" s="55"/>
      <c r="P71" s="1022"/>
      <c r="Q71" s="55"/>
      <c r="T71" s="558"/>
      <c r="Y71" s="558"/>
      <c r="Z71" s="558"/>
      <c r="AA71" s="10">
        <v>1990</v>
      </c>
      <c r="AB71" s="10">
        <f t="shared" ref="AB71:BE71" si="13">AA71+1</f>
        <v>1991</v>
      </c>
      <c r="AC71" s="10">
        <f t="shared" si="13"/>
        <v>1992</v>
      </c>
      <c r="AD71" s="10">
        <f t="shared" si="13"/>
        <v>1993</v>
      </c>
      <c r="AE71" s="10">
        <f t="shared" si="13"/>
        <v>1994</v>
      </c>
      <c r="AF71" s="10">
        <f t="shared" si="13"/>
        <v>1995</v>
      </c>
      <c r="AG71" s="10">
        <f t="shared" si="13"/>
        <v>1996</v>
      </c>
      <c r="AH71" s="10">
        <f t="shared" si="13"/>
        <v>1997</v>
      </c>
      <c r="AI71" s="10">
        <f t="shared" si="13"/>
        <v>1998</v>
      </c>
      <c r="AJ71" s="10">
        <f t="shared" si="13"/>
        <v>1999</v>
      </c>
      <c r="AK71" s="10">
        <f t="shared" si="13"/>
        <v>2000</v>
      </c>
      <c r="AL71" s="10">
        <f t="shared" si="13"/>
        <v>2001</v>
      </c>
      <c r="AM71" s="10">
        <f t="shared" si="13"/>
        <v>2002</v>
      </c>
      <c r="AN71" s="10">
        <f t="shared" si="13"/>
        <v>2003</v>
      </c>
      <c r="AO71" s="10">
        <f t="shared" si="13"/>
        <v>2004</v>
      </c>
      <c r="AP71" s="10">
        <f t="shared" si="13"/>
        <v>2005</v>
      </c>
      <c r="AQ71" s="10">
        <f t="shared" si="13"/>
        <v>2006</v>
      </c>
      <c r="AR71" s="10">
        <f t="shared" si="13"/>
        <v>2007</v>
      </c>
      <c r="AS71" s="10">
        <f t="shared" si="13"/>
        <v>2008</v>
      </c>
      <c r="AT71" s="10">
        <f t="shared" si="13"/>
        <v>2009</v>
      </c>
      <c r="AU71" s="10">
        <f t="shared" si="13"/>
        <v>2010</v>
      </c>
      <c r="AV71" s="10">
        <f t="shared" si="13"/>
        <v>2011</v>
      </c>
      <c r="AW71" s="10">
        <f t="shared" si="13"/>
        <v>2012</v>
      </c>
      <c r="AX71" s="10">
        <f t="shared" si="13"/>
        <v>2013</v>
      </c>
      <c r="AY71" s="10">
        <f t="shared" si="13"/>
        <v>2014</v>
      </c>
      <c r="AZ71" s="10">
        <f t="shared" si="13"/>
        <v>2015</v>
      </c>
      <c r="BA71" s="10">
        <f t="shared" si="13"/>
        <v>2016</v>
      </c>
      <c r="BB71" s="10">
        <f t="shared" si="13"/>
        <v>2017</v>
      </c>
      <c r="BC71" s="10">
        <f t="shared" si="13"/>
        <v>2018</v>
      </c>
      <c r="BD71" s="10">
        <f t="shared" si="13"/>
        <v>2019</v>
      </c>
      <c r="BE71" s="10">
        <f t="shared" si="13"/>
        <v>2020</v>
      </c>
      <c r="BF71" s="10" t="s">
        <v>21</v>
      </c>
      <c r="BG71" s="10" t="s">
        <v>2</v>
      </c>
      <c r="BH71" s="1120"/>
    </row>
    <row r="72" spans="1:88">
      <c r="A72" s="201"/>
      <c r="B72" s="55"/>
      <c r="C72" s="55"/>
      <c r="D72" s="55"/>
      <c r="E72" s="55"/>
      <c r="F72" s="55"/>
      <c r="G72" s="55"/>
      <c r="H72" s="55"/>
      <c r="I72" s="55"/>
      <c r="J72" s="55"/>
      <c r="K72" s="55"/>
      <c r="L72" s="55"/>
      <c r="M72" s="55"/>
      <c r="N72" s="55"/>
      <c r="O72" s="55"/>
      <c r="P72" s="334"/>
      <c r="Q72" s="55"/>
      <c r="T72" s="460" t="s">
        <v>102</v>
      </c>
      <c r="Y72" s="460" t="s">
        <v>906</v>
      </c>
      <c r="Z72" s="460"/>
      <c r="AA72" s="11">
        <f>AA7/10^3</f>
        <v>348.41179447028634</v>
      </c>
      <c r="AB72" s="11">
        <f t="shared" ref="AB72:BA72" si="14">AB7/10^3</f>
        <v>349.74258710949579</v>
      </c>
      <c r="AC72" s="11">
        <f t="shared" si="14"/>
        <v>355.12614215324686</v>
      </c>
      <c r="AD72" s="11">
        <f t="shared" si="14"/>
        <v>338.72492179417719</v>
      </c>
      <c r="AE72" s="11">
        <f t="shared" si="14"/>
        <v>372.71652054267736</v>
      </c>
      <c r="AF72" s="11">
        <f t="shared" si="14"/>
        <v>360.59531972801585</v>
      </c>
      <c r="AG72" s="11">
        <f t="shared" si="14"/>
        <v>362.4691212051091</v>
      </c>
      <c r="AH72" s="11">
        <f t="shared" si="14"/>
        <v>357.64184247294844</v>
      </c>
      <c r="AI72" s="11">
        <f t="shared" si="14"/>
        <v>344.51684317773794</v>
      </c>
      <c r="AJ72" s="11">
        <f t="shared" si="14"/>
        <v>366.22601919401677</v>
      </c>
      <c r="AK72" s="11">
        <f t="shared" si="14"/>
        <v>374.92024083416112</v>
      </c>
      <c r="AL72" s="11">
        <f t="shared" si="14"/>
        <v>365.84175823433213</v>
      </c>
      <c r="AM72" s="11">
        <f t="shared" si="14"/>
        <v>391.42328482875729</v>
      </c>
      <c r="AN72" s="11">
        <f t="shared" si="14"/>
        <v>407.74666526328861</v>
      </c>
      <c r="AO72" s="11">
        <f t="shared" si="14"/>
        <v>403.77988285122586</v>
      </c>
      <c r="AP72" s="11">
        <f t="shared" si="14"/>
        <v>423.92684168544571</v>
      </c>
      <c r="AQ72" s="11">
        <f t="shared" si="14"/>
        <v>414.87062379360515</v>
      </c>
      <c r="AR72" s="11">
        <f t="shared" si="14"/>
        <v>467.18903156868345</v>
      </c>
      <c r="AS72" s="11">
        <f t="shared" si="14"/>
        <v>436.55715700427135</v>
      </c>
      <c r="AT72" s="11">
        <f t="shared" si="14"/>
        <v>397.6822033693656</v>
      </c>
      <c r="AU72" s="11">
        <f t="shared" si="14"/>
        <v>422.04719202207656</v>
      </c>
      <c r="AV72" s="11">
        <f t="shared" si="14"/>
        <v>479.3617387524933</v>
      </c>
      <c r="AW72" s="11">
        <f t="shared" si="14"/>
        <v>524.90688612501947</v>
      </c>
      <c r="AX72" s="11">
        <f t="shared" si="14"/>
        <v>526.34278703944426</v>
      </c>
      <c r="AY72" s="11">
        <f t="shared" si="14"/>
        <v>498.94627998727378</v>
      </c>
      <c r="AZ72" s="11">
        <f t="shared" si="14"/>
        <v>473.53365368045343</v>
      </c>
      <c r="BA72" s="11">
        <f t="shared" si="14"/>
        <v>506.1784746206356</v>
      </c>
      <c r="BB72" s="11">
        <f>BB7/10^3</f>
        <v>492.58915549526063</v>
      </c>
      <c r="BC72" s="11">
        <f>BC7/10^3</f>
        <v>455.48352825886576</v>
      </c>
      <c r="BD72" s="11">
        <f>BD7/10^3</f>
        <v>434.47163976904187</v>
      </c>
      <c r="BE72" s="11">
        <f>BE7/10^3</f>
        <v>422.3138109873654</v>
      </c>
      <c r="BF72" s="11"/>
      <c r="BG72" s="11"/>
      <c r="BH72" s="334"/>
    </row>
    <row r="73" spans="1:88">
      <c r="A73" s="201"/>
      <c r="B73" s="55"/>
      <c r="C73" s="55"/>
      <c r="D73" s="55"/>
      <c r="E73" s="55"/>
      <c r="F73" s="55"/>
      <c r="G73" s="55"/>
      <c r="H73" s="55"/>
      <c r="I73" s="55"/>
      <c r="J73" s="55"/>
      <c r="K73" s="55"/>
      <c r="L73" s="55"/>
      <c r="M73" s="55"/>
      <c r="N73" s="55"/>
      <c r="O73" s="55"/>
      <c r="P73" s="334"/>
      <c r="Q73" s="55"/>
      <c r="T73" s="460" t="s">
        <v>103</v>
      </c>
      <c r="Y73" s="460" t="s">
        <v>316</v>
      </c>
      <c r="Z73" s="460"/>
      <c r="AA73" s="11">
        <f>AA14/10^3</f>
        <v>378.2106228736983</v>
      </c>
      <c r="AB73" s="11">
        <f t="shared" ref="AB73:BA73" si="15">AB14/10^3</f>
        <v>375.6789443250982</v>
      </c>
      <c r="AC73" s="11">
        <f t="shared" si="15"/>
        <v>370.18773217414036</v>
      </c>
      <c r="AD73" s="11">
        <f t="shared" si="15"/>
        <v>372.0671330010062</v>
      </c>
      <c r="AE73" s="11">
        <f t="shared" si="15"/>
        <v>378.90513913332182</v>
      </c>
      <c r="AF73" s="11">
        <f t="shared" si="15"/>
        <v>386.03485994918594</v>
      </c>
      <c r="AG73" s="11">
        <f t="shared" si="15"/>
        <v>391.16923936445664</v>
      </c>
      <c r="AH73" s="11">
        <f t="shared" si="15"/>
        <v>386.58106399160681</v>
      </c>
      <c r="AI73" s="11">
        <f t="shared" si="15"/>
        <v>362.7294815531244</v>
      </c>
      <c r="AJ73" s="11">
        <f t="shared" si="15"/>
        <v>367.53889369023744</v>
      </c>
      <c r="AK73" s="11">
        <f t="shared" si="15"/>
        <v>377.61413855366294</v>
      </c>
      <c r="AL73" s="11">
        <f t="shared" si="15"/>
        <v>371.7507442924981</v>
      </c>
      <c r="AM73" s="11">
        <f t="shared" si="15"/>
        <v>376.88365375390265</v>
      </c>
      <c r="AN73" s="11">
        <f t="shared" si="15"/>
        <v>376.60593045852943</v>
      </c>
      <c r="AO73" s="11">
        <f t="shared" si="15"/>
        <v>377.33183089076493</v>
      </c>
      <c r="AP73" s="11">
        <f t="shared" si="15"/>
        <v>366.55008039215176</v>
      </c>
      <c r="AQ73" s="11">
        <f t="shared" si="15"/>
        <v>363.229399177858</v>
      </c>
      <c r="AR73" s="11">
        <f t="shared" si="15"/>
        <v>359.6591867040533</v>
      </c>
      <c r="AS73" s="11">
        <f t="shared" si="15"/>
        <v>328.88949920127169</v>
      </c>
      <c r="AT73" s="11">
        <f t="shared" si="15"/>
        <v>315.03720450187677</v>
      </c>
      <c r="AU73" s="11">
        <f t="shared" si="15"/>
        <v>329.65835592618498</v>
      </c>
      <c r="AV73" s="11">
        <f t="shared" si="15"/>
        <v>327.28552861365836</v>
      </c>
      <c r="AW73" s="11">
        <f t="shared" si="15"/>
        <v>325.39775640138629</v>
      </c>
      <c r="AX73" s="11">
        <f t="shared" si="15"/>
        <v>330.1448815062983</v>
      </c>
      <c r="AY73" s="11">
        <f t="shared" si="15"/>
        <v>320.80246193786184</v>
      </c>
      <c r="AZ73" s="11">
        <f t="shared" si="15"/>
        <v>312.31432486548317</v>
      </c>
      <c r="BA73" s="11">
        <f t="shared" si="15"/>
        <v>298.62472625613594</v>
      </c>
      <c r="BB73" s="11">
        <f>BB14/10^3</f>
        <v>293.99733461787292</v>
      </c>
      <c r="BC73" s="11">
        <f>BC14/10^3</f>
        <v>288.04425474105756</v>
      </c>
      <c r="BD73" s="11">
        <f>BD14/10^3</f>
        <v>280.48098909101731</v>
      </c>
      <c r="BE73" s="11">
        <f>BE14/10^3</f>
        <v>253.99914159798064</v>
      </c>
      <c r="BF73" s="23"/>
      <c r="BG73" s="23"/>
      <c r="BH73" s="1137"/>
      <c r="BI73" s="75"/>
      <c r="BJ73" s="75"/>
      <c r="BK73" s="75"/>
      <c r="BL73" s="75"/>
    </row>
    <row r="74" spans="1:88">
      <c r="A74" s="201"/>
      <c r="B74" s="55"/>
      <c r="C74" s="55"/>
      <c r="D74" s="55"/>
      <c r="E74" s="55"/>
      <c r="F74" s="55"/>
      <c r="G74" s="55"/>
      <c r="H74" s="55"/>
      <c r="I74" s="55"/>
      <c r="J74" s="55"/>
      <c r="K74" s="55"/>
      <c r="L74" s="55"/>
      <c r="M74" s="55"/>
      <c r="N74" s="55"/>
      <c r="O74" s="55"/>
      <c r="P74" s="334"/>
      <c r="Q74" s="55"/>
      <c r="T74" s="460" t="s">
        <v>104</v>
      </c>
      <c r="Y74" s="460" t="s">
        <v>297</v>
      </c>
      <c r="Z74" s="460"/>
      <c r="AA74" s="11">
        <f t="shared" ref="AA74:AZ74" si="16">AA35/10^3</f>
        <v>201.75075122950022</v>
      </c>
      <c r="AB74" s="11">
        <f t="shared" si="16"/>
        <v>213.51771428380647</v>
      </c>
      <c r="AC74" s="11">
        <f t="shared" si="16"/>
        <v>220.07255047809497</v>
      </c>
      <c r="AD74" s="11">
        <f t="shared" si="16"/>
        <v>223.84734779942889</v>
      </c>
      <c r="AE74" s="11">
        <f t="shared" si="16"/>
        <v>233.06813668133549</v>
      </c>
      <c r="AF74" s="11">
        <f t="shared" si="16"/>
        <v>242.39401897470776</v>
      </c>
      <c r="AG74" s="11">
        <f t="shared" si="16"/>
        <v>249.10497197450201</v>
      </c>
      <c r="AH74" s="11">
        <f t="shared" si="16"/>
        <v>250.79147647310356</v>
      </c>
      <c r="AI74" s="11">
        <f t="shared" si="16"/>
        <v>248.89516616030875</v>
      </c>
      <c r="AJ74" s="11">
        <f t="shared" si="16"/>
        <v>252.99392199342316</v>
      </c>
      <c r="AK74" s="11">
        <f t="shared" si="16"/>
        <v>252.57234663611644</v>
      </c>
      <c r="AL74" s="11">
        <f t="shared" si="16"/>
        <v>256.71357182647694</v>
      </c>
      <c r="AM74" s="11">
        <f t="shared" si="16"/>
        <v>253.07547839250034</v>
      </c>
      <c r="AN74" s="11">
        <f t="shared" si="16"/>
        <v>249.07213560618075</v>
      </c>
      <c r="AO74" s="11">
        <f t="shared" si="16"/>
        <v>243.13466039097506</v>
      </c>
      <c r="AP74" s="11">
        <f t="shared" si="16"/>
        <v>237.61098837208439</v>
      </c>
      <c r="AQ74" s="11">
        <f t="shared" si="16"/>
        <v>234.90081465119985</v>
      </c>
      <c r="AR74" s="11">
        <f t="shared" si="16"/>
        <v>232.12346635207331</v>
      </c>
      <c r="AS74" s="11">
        <f t="shared" si="16"/>
        <v>224.48231637104553</v>
      </c>
      <c r="AT74" s="11">
        <f t="shared" si="16"/>
        <v>221.19548797517453</v>
      </c>
      <c r="AU74" s="11">
        <f t="shared" si="16"/>
        <v>221.62963127802303</v>
      </c>
      <c r="AV74" s="11">
        <f t="shared" si="16"/>
        <v>216.84275329127169</v>
      </c>
      <c r="AW74" s="11">
        <f t="shared" si="16"/>
        <v>217.73668489174946</v>
      </c>
      <c r="AX74" s="11">
        <f t="shared" si="16"/>
        <v>214.84791333662378</v>
      </c>
      <c r="AY74" s="11">
        <f t="shared" si="16"/>
        <v>209.89713073271031</v>
      </c>
      <c r="AZ74" s="11">
        <f t="shared" si="16"/>
        <v>208.63712677399468</v>
      </c>
      <c r="BA74" s="11">
        <f>BA35/10^3</f>
        <v>206.84874279200304</v>
      </c>
      <c r="BB74" s="11">
        <f>BB35/10^3</f>
        <v>205.04097771791268</v>
      </c>
      <c r="BC74" s="11">
        <f>BC35/10^3</f>
        <v>202.77971301699401</v>
      </c>
      <c r="BD74" s="11">
        <f>BD35/10^3</f>
        <v>198.34685061881237</v>
      </c>
      <c r="BE74" s="11">
        <f>BE35/10^3</f>
        <v>177.42576103362552</v>
      </c>
      <c r="BF74" s="23"/>
      <c r="BG74" s="23"/>
      <c r="BH74" s="1137"/>
    </row>
    <row r="75" spans="1:88">
      <c r="A75" s="201"/>
      <c r="B75" s="55"/>
      <c r="C75" s="55"/>
      <c r="D75" s="55"/>
      <c r="E75" s="55"/>
      <c r="F75" s="55"/>
      <c r="G75" s="55"/>
      <c r="H75" s="55"/>
      <c r="I75" s="55"/>
      <c r="J75" s="55"/>
      <c r="K75" s="55"/>
      <c r="L75" s="55"/>
      <c r="M75" s="55"/>
      <c r="N75" s="55"/>
      <c r="O75" s="55"/>
      <c r="P75" s="334"/>
      <c r="Q75" s="55"/>
      <c r="T75" s="460" t="s">
        <v>105</v>
      </c>
      <c r="Y75" s="38" t="s">
        <v>295</v>
      </c>
      <c r="Z75" s="38"/>
      <c r="AA75" s="3">
        <f t="shared" ref="AA75:BB75" si="17">(AA29)/10^3</f>
        <v>81.021562303552216</v>
      </c>
      <c r="AB75" s="3">
        <f t="shared" si="17"/>
        <v>79.570688309552011</v>
      </c>
      <c r="AC75" s="3">
        <f t="shared" si="17"/>
        <v>78.217640727621486</v>
      </c>
      <c r="AD75" s="3">
        <f t="shared" si="17"/>
        <v>80.718973413412058</v>
      </c>
      <c r="AE75" s="3">
        <f t="shared" si="17"/>
        <v>82.380703237059763</v>
      </c>
      <c r="AF75" s="3">
        <f t="shared" si="17"/>
        <v>85.63975491811145</v>
      </c>
      <c r="AG75" s="3">
        <f t="shared" si="17"/>
        <v>80.925933480305517</v>
      </c>
      <c r="AH75" s="3">
        <f t="shared" si="17"/>
        <v>85.352162466595416</v>
      </c>
      <c r="AI75" s="3">
        <f t="shared" si="17"/>
        <v>90.241013313465871</v>
      </c>
      <c r="AJ75" s="3">
        <f t="shared" si="17"/>
        <v>94.131013872844065</v>
      </c>
      <c r="AK75" s="3">
        <f t="shared" si="17"/>
        <v>92.967192954715387</v>
      </c>
      <c r="AL75" s="3">
        <f t="shared" si="17"/>
        <v>94.500930743491011</v>
      </c>
      <c r="AM75" s="3">
        <f t="shared" si="17"/>
        <v>96.273495253799823</v>
      </c>
      <c r="AN75" s="3">
        <f t="shared" si="17"/>
        <v>95.958619933713578</v>
      </c>
      <c r="AO75" s="11">
        <f t="shared" si="17"/>
        <v>101.18962706223171</v>
      </c>
      <c r="AP75" s="11">
        <f t="shared" si="17"/>
        <v>102.03772325188325</v>
      </c>
      <c r="AQ75" s="11">
        <f t="shared" si="17"/>
        <v>99.59244014251702</v>
      </c>
      <c r="AR75" s="3">
        <f t="shared" si="17"/>
        <v>90.11372921092169</v>
      </c>
      <c r="AS75" s="3">
        <f t="shared" si="17"/>
        <v>95.289036705164662</v>
      </c>
      <c r="AT75" s="3">
        <f t="shared" si="17"/>
        <v>91.865771941500753</v>
      </c>
      <c r="AU75" s="11">
        <f t="shared" si="17"/>
        <v>99.477537623764732</v>
      </c>
      <c r="AV75" s="11">
        <f t="shared" si="17"/>
        <v>101.95412222047406</v>
      </c>
      <c r="AW75" s="3">
        <f t="shared" si="17"/>
        <v>96.647687905877589</v>
      </c>
      <c r="AX75" s="11">
        <f t="shared" si="17"/>
        <v>103.73878297810366</v>
      </c>
      <c r="AY75" s="3">
        <f t="shared" si="17"/>
        <v>97.963427366346764</v>
      </c>
      <c r="AZ75" s="3">
        <f t="shared" si="17"/>
        <v>96.035988214780161</v>
      </c>
      <c r="BA75" s="3">
        <f t="shared" si="17"/>
        <v>59.109780123139302</v>
      </c>
      <c r="BB75" s="3">
        <f t="shared" si="17"/>
        <v>59.182369885470493</v>
      </c>
      <c r="BC75" s="3">
        <f>(BC29)/10^3</f>
        <v>66.678532569682304</v>
      </c>
      <c r="BD75" s="3">
        <f>(BD29)/10^3</f>
        <v>61.944634360346768</v>
      </c>
      <c r="BE75" s="3">
        <f>(BE29)/10^3</f>
        <v>57.857336208815163</v>
      </c>
      <c r="BF75" s="23"/>
      <c r="BG75" s="23"/>
      <c r="BH75" s="1137"/>
    </row>
    <row r="76" spans="1:88">
      <c r="A76" s="201"/>
      <c r="B76" s="55"/>
      <c r="C76" s="55"/>
      <c r="D76" s="55"/>
      <c r="E76" s="55"/>
      <c r="F76" s="55"/>
      <c r="G76" s="55"/>
      <c r="H76" s="55"/>
      <c r="I76" s="55"/>
      <c r="J76" s="55"/>
      <c r="K76" s="55"/>
      <c r="L76" s="55"/>
      <c r="M76" s="55"/>
      <c r="N76" s="55"/>
      <c r="O76" s="55"/>
      <c r="P76" s="334"/>
      <c r="Q76" s="55"/>
      <c r="T76" s="460" t="s">
        <v>106</v>
      </c>
      <c r="Y76" s="460" t="s">
        <v>317</v>
      </c>
      <c r="Z76" s="460"/>
      <c r="AA76" s="3">
        <f t="shared" ref="AA76:AZ76" si="18">AA42/10^3</f>
        <v>58.167167508504079</v>
      </c>
      <c r="AB76" s="3">
        <f t="shared" si="18"/>
        <v>59.301332402088718</v>
      </c>
      <c r="AC76" s="3">
        <f t="shared" si="18"/>
        <v>62.218053306693371</v>
      </c>
      <c r="AD76" s="3">
        <f t="shared" si="18"/>
        <v>65.643249734996388</v>
      </c>
      <c r="AE76" s="3">
        <f t="shared" si="18"/>
        <v>63.833413322368237</v>
      </c>
      <c r="AF76" s="3">
        <f t="shared" si="18"/>
        <v>67.477227735701618</v>
      </c>
      <c r="AG76" s="3">
        <f t="shared" si="18"/>
        <v>69.880366957828869</v>
      </c>
      <c r="AH76" s="3">
        <f t="shared" si="18"/>
        <v>66.730205120783324</v>
      </c>
      <c r="AI76" s="3">
        <f t="shared" si="18"/>
        <v>66.775264262267569</v>
      </c>
      <c r="AJ76" s="3">
        <f t="shared" si="18"/>
        <v>68.588834743351953</v>
      </c>
      <c r="AK76" s="3">
        <f t="shared" si="18"/>
        <v>72.226242006261273</v>
      </c>
      <c r="AL76" s="3">
        <f t="shared" si="18"/>
        <v>68.553135738847644</v>
      </c>
      <c r="AM76" s="3">
        <f t="shared" si="18"/>
        <v>71.334893190037036</v>
      </c>
      <c r="AN76" s="3">
        <f t="shared" si="18"/>
        <v>67.914862135508372</v>
      </c>
      <c r="AO76" s="3">
        <f t="shared" si="18"/>
        <v>68.006409833997864</v>
      </c>
      <c r="AP76" s="3">
        <f t="shared" si="18"/>
        <v>70.395478550084491</v>
      </c>
      <c r="AQ76" s="3">
        <f t="shared" si="18"/>
        <v>66.123070259378125</v>
      </c>
      <c r="AR76" s="3">
        <f t="shared" si="18"/>
        <v>65.403902026637894</v>
      </c>
      <c r="AS76" s="3">
        <f t="shared" si="18"/>
        <v>61.704132512039877</v>
      </c>
      <c r="AT76" s="3">
        <f t="shared" si="18"/>
        <v>61.350897200800667</v>
      </c>
      <c r="AU76" s="3">
        <f t="shared" si="18"/>
        <v>64.216941912273157</v>
      </c>
      <c r="AV76" s="3">
        <f t="shared" si="18"/>
        <v>62.540928568696131</v>
      </c>
      <c r="AW76" s="3">
        <f t="shared" si="18"/>
        <v>62.626438217539068</v>
      </c>
      <c r="AX76" s="3">
        <f t="shared" si="18"/>
        <v>60.319274470584219</v>
      </c>
      <c r="AY76" s="3">
        <f t="shared" si="18"/>
        <v>58.013755532842836</v>
      </c>
      <c r="AZ76" s="3">
        <f t="shared" si="18"/>
        <v>55.391509026581133</v>
      </c>
      <c r="BA76" s="3">
        <f>BA42/10^3</f>
        <v>55.711740759276736</v>
      </c>
      <c r="BB76" s="3">
        <f>BB42/10^3</f>
        <v>59.259947954539712</v>
      </c>
      <c r="BC76" s="3">
        <f>BC42/10^3</f>
        <v>52.156305071909721</v>
      </c>
      <c r="BD76" s="3">
        <f>BD42/10^3</f>
        <v>53.360723810031516</v>
      </c>
      <c r="BE76" s="3">
        <f>BE42/10^3</f>
        <v>55.807020657113505</v>
      </c>
      <c r="BF76" s="11"/>
      <c r="BG76" s="11"/>
      <c r="BH76" s="1137"/>
    </row>
    <row r="77" spans="1:88">
      <c r="A77" s="201"/>
      <c r="B77" s="55"/>
      <c r="C77" s="55"/>
      <c r="D77" s="55"/>
      <c r="E77" s="55"/>
      <c r="F77" s="55"/>
      <c r="G77" s="55"/>
      <c r="H77" s="55"/>
      <c r="I77" s="55"/>
      <c r="J77" s="55"/>
      <c r="K77" s="55"/>
      <c r="L77" s="55"/>
      <c r="M77" s="55"/>
      <c r="N77" s="55"/>
      <c r="O77" s="55"/>
      <c r="P77" s="334"/>
      <c r="Q77" s="55"/>
      <c r="T77" s="1106" t="s">
        <v>691</v>
      </c>
      <c r="Y77" s="460" t="s">
        <v>776</v>
      </c>
      <c r="Z77" s="460"/>
      <c r="AA77" s="3">
        <f t="shared" ref="AA77:AZ77" si="19">AA44/10^3</f>
        <v>65.64502052343498</v>
      </c>
      <c r="AB77" s="3">
        <f t="shared" si="19"/>
        <v>66.882681557986032</v>
      </c>
      <c r="AC77" s="3">
        <f t="shared" si="19"/>
        <v>66.795002273478318</v>
      </c>
      <c r="AD77" s="3">
        <f t="shared" si="19"/>
        <v>65.487730552855695</v>
      </c>
      <c r="AE77" s="3">
        <f t="shared" si="19"/>
        <v>67.171368887803879</v>
      </c>
      <c r="AF77" s="3">
        <f t="shared" si="19"/>
        <v>67.514062202758851</v>
      </c>
      <c r="AG77" s="3">
        <f t="shared" si="19"/>
        <v>68.105413837848829</v>
      </c>
      <c r="AH77" s="3">
        <f t="shared" si="19"/>
        <v>65.518912983466379</v>
      </c>
      <c r="AI77" s="3">
        <f t="shared" si="19"/>
        <v>59.447124673832398</v>
      </c>
      <c r="AJ77" s="3">
        <f t="shared" si="19"/>
        <v>59.782099414586511</v>
      </c>
      <c r="AK77" s="3">
        <f t="shared" si="19"/>
        <v>60.316184635125595</v>
      </c>
      <c r="AL77" s="3">
        <f t="shared" si="19"/>
        <v>59.000326945340845</v>
      </c>
      <c r="AM77" s="3">
        <f t="shared" si="19"/>
        <v>56.399259824235813</v>
      </c>
      <c r="AN77" s="3">
        <f t="shared" si="19"/>
        <v>55.579159957675863</v>
      </c>
      <c r="AO77" s="3">
        <f t="shared" si="19"/>
        <v>55.566558195161377</v>
      </c>
      <c r="AP77" s="3">
        <f t="shared" si="19"/>
        <v>56.650290243206776</v>
      </c>
      <c r="AQ77" s="3">
        <f t="shared" si="19"/>
        <v>57.006135537938441</v>
      </c>
      <c r="AR77" s="3">
        <f t="shared" si="19"/>
        <v>56.217386985066696</v>
      </c>
      <c r="AS77" s="3">
        <f t="shared" si="19"/>
        <v>51.839417646776361</v>
      </c>
      <c r="AT77" s="3">
        <f t="shared" si="19"/>
        <v>46.267980623906197</v>
      </c>
      <c r="AU77" s="3">
        <f t="shared" si="19"/>
        <v>47.348305525719312</v>
      </c>
      <c r="AV77" s="3">
        <f t="shared" si="19"/>
        <v>47.157153276635825</v>
      </c>
      <c r="AW77" s="3">
        <f t="shared" si="19"/>
        <v>47.207768442428105</v>
      </c>
      <c r="AX77" s="3">
        <f t="shared" si="19"/>
        <v>48.989365956979313</v>
      </c>
      <c r="AY77" s="3">
        <f t="shared" si="19"/>
        <v>48.374960454040732</v>
      </c>
      <c r="AZ77" s="3">
        <f t="shared" si="19"/>
        <v>46.973816634314865</v>
      </c>
      <c r="BA77" s="3">
        <f>BA44/10^3</f>
        <v>46.552011347830735</v>
      </c>
      <c r="BB77" s="3">
        <f>BB44/10^3</f>
        <v>47.17502939296655</v>
      </c>
      <c r="BC77" s="3">
        <f>BC44/10^3</f>
        <v>46.461398425893044</v>
      </c>
      <c r="BD77" s="3">
        <f>BD44/10^3</f>
        <v>45.121466032867382</v>
      </c>
      <c r="BE77" s="3">
        <f>BE44/10^3</f>
        <v>42.748428166441641</v>
      </c>
      <c r="BF77" s="23"/>
      <c r="BG77" s="23"/>
      <c r="BH77" s="1137"/>
    </row>
    <row r="78" spans="1:88">
      <c r="A78" s="201"/>
      <c r="B78" s="55"/>
      <c r="C78" s="55"/>
      <c r="D78" s="55"/>
      <c r="E78" s="55"/>
      <c r="F78" s="55"/>
      <c r="G78" s="55"/>
      <c r="H78" s="55"/>
      <c r="I78" s="55"/>
      <c r="J78" s="55"/>
      <c r="K78" s="55"/>
      <c r="L78" s="55"/>
      <c r="M78" s="55"/>
      <c r="N78" s="55"/>
      <c r="O78" s="55"/>
      <c r="P78" s="334"/>
      <c r="Q78" s="55"/>
      <c r="T78" s="460" t="s">
        <v>107</v>
      </c>
      <c r="Y78" s="460" t="s">
        <v>318</v>
      </c>
      <c r="Z78" s="460"/>
      <c r="AA78" s="3">
        <f>AA56/10^3</f>
        <v>23.732591800580142</v>
      </c>
      <c r="AB78" s="3">
        <f t="shared" ref="AB78:AZ78" si="20">AB56/10^3</f>
        <v>23.90438984114553</v>
      </c>
      <c r="AC78" s="3">
        <f t="shared" si="20"/>
        <v>25.732463211247815</v>
      </c>
      <c r="AD78" s="3">
        <f t="shared" si="20"/>
        <v>24.823899677845468</v>
      </c>
      <c r="AE78" s="3">
        <f t="shared" si="20"/>
        <v>28.441971514610234</v>
      </c>
      <c r="AF78" s="3">
        <f t="shared" si="20"/>
        <v>28.970480529915488</v>
      </c>
      <c r="AG78" s="3">
        <f t="shared" si="20"/>
        <v>29.415678131936314</v>
      </c>
      <c r="AH78" s="3">
        <f t="shared" si="20"/>
        <v>31.025361099155358</v>
      </c>
      <c r="AI78" s="3">
        <f t="shared" si="20"/>
        <v>31.203888493109815</v>
      </c>
      <c r="AJ78" s="3">
        <f t="shared" si="20"/>
        <v>31.100421863773349</v>
      </c>
      <c r="AK78" s="3">
        <f t="shared" si="20"/>
        <v>32.505907136484929</v>
      </c>
      <c r="AL78" s="3">
        <f t="shared" si="20"/>
        <v>32.186099689240834</v>
      </c>
      <c r="AM78" s="3">
        <f t="shared" si="20"/>
        <v>32.54171004570847</v>
      </c>
      <c r="AN78" s="3">
        <f t="shared" si="20"/>
        <v>33.417402394154792</v>
      </c>
      <c r="AO78" s="3">
        <f t="shared" si="20"/>
        <v>32.740986115150534</v>
      </c>
      <c r="AP78" s="3">
        <f t="shared" si="20"/>
        <v>32.055677574077642</v>
      </c>
      <c r="AQ78" s="3">
        <f t="shared" si="20"/>
        <v>30.52790683198149</v>
      </c>
      <c r="AR78" s="3">
        <f t="shared" si="20"/>
        <v>31.122385048582466</v>
      </c>
      <c r="AS78" s="3">
        <f t="shared" si="20"/>
        <v>32.331475214029659</v>
      </c>
      <c r="AT78" s="3">
        <f t="shared" si="20"/>
        <v>28.721310805224523</v>
      </c>
      <c r="AU78" s="3">
        <f t="shared" si="20"/>
        <v>29.463624376129395</v>
      </c>
      <c r="AV78" s="3">
        <f t="shared" si="20"/>
        <v>28.705285464333944</v>
      </c>
      <c r="AW78" s="3">
        <f t="shared" si="20"/>
        <v>30.381377588026332</v>
      </c>
      <c r="AX78" s="3">
        <f t="shared" si="20"/>
        <v>29.902410866715467</v>
      </c>
      <c r="AY78" s="3">
        <f t="shared" si="20"/>
        <v>29.162637040596803</v>
      </c>
      <c r="AZ78" s="3">
        <f t="shared" si="20"/>
        <v>29.596439313027453</v>
      </c>
      <c r="BA78" s="3">
        <f>BA56/10^3</f>
        <v>29.77189189863368</v>
      </c>
      <c r="BB78" s="3">
        <f>BB56/10^3</f>
        <v>30.106811749075398</v>
      </c>
      <c r="BC78" s="3">
        <f>BC56/10^3</f>
        <v>30.793036026031498</v>
      </c>
      <c r="BD78" s="3">
        <f>BD56/10^3</f>
        <v>31.317393615623384</v>
      </c>
      <c r="BE78" s="3">
        <f>BE56/10^3</f>
        <v>31.085649151718602</v>
      </c>
      <c r="BF78" s="23"/>
      <c r="BG78" s="23"/>
      <c r="BH78" s="1137"/>
    </row>
    <row r="79" spans="1:88" s="287" customFormat="1" ht="19.5" thickBot="1">
      <c r="A79" s="290"/>
      <c r="B79" s="290"/>
      <c r="C79" s="290"/>
      <c r="D79" s="290"/>
      <c r="E79" s="290"/>
      <c r="F79" s="290"/>
      <c r="G79" s="290"/>
      <c r="H79" s="290"/>
      <c r="I79" s="290"/>
      <c r="J79" s="290"/>
      <c r="K79" s="290"/>
      <c r="L79" s="290"/>
      <c r="M79" s="290"/>
      <c r="N79" s="290"/>
      <c r="O79" s="290"/>
      <c r="P79" s="334"/>
      <c r="Q79" s="201"/>
      <c r="R79" s="154"/>
      <c r="S79" s="154"/>
      <c r="T79" s="1343" t="s">
        <v>856</v>
      </c>
      <c r="U79" s="290"/>
      <c r="V79" s="1"/>
      <c r="W79" s="1"/>
      <c r="X79" s="1"/>
      <c r="Y79" s="461" t="s">
        <v>857</v>
      </c>
      <c r="Z79" s="461"/>
      <c r="AA79" s="445">
        <f>AA60/10^3</f>
        <v>6.7383452828486474</v>
      </c>
      <c r="AB79" s="445">
        <f t="shared" ref="AB79:AZ79" si="21">AB60/10^3</f>
        <v>6.5512239173979756</v>
      </c>
      <c r="AC79" s="445">
        <f t="shared" si="21"/>
        <v>6.2521502512678548</v>
      </c>
      <c r="AD79" s="445">
        <f t="shared" si="21"/>
        <v>6.0503122020006392</v>
      </c>
      <c r="AE79" s="445">
        <f t="shared" si="21"/>
        <v>5.86211675793386</v>
      </c>
      <c r="AF79" s="445">
        <f t="shared" si="21"/>
        <v>6.0511869025762808</v>
      </c>
      <c r="AG79" s="445">
        <f t="shared" si="21"/>
        <v>6.1737445780073497</v>
      </c>
      <c r="AH79" s="445">
        <f t="shared" si="21"/>
        <v>6.1298131030319523</v>
      </c>
      <c r="AI79" s="445">
        <f t="shared" si="21"/>
        <v>5.6845878525846976</v>
      </c>
      <c r="AJ79" s="445">
        <f t="shared" si="21"/>
        <v>5.7128752762201387</v>
      </c>
      <c r="AK79" s="445">
        <f t="shared" si="21"/>
        <v>5.778189997647198</v>
      </c>
      <c r="AL79" s="445">
        <f t="shared" si="21"/>
        <v>5.2993081197761143</v>
      </c>
      <c r="AM79" s="445">
        <f t="shared" si="21"/>
        <v>5.0298322453914714</v>
      </c>
      <c r="AN79" s="445">
        <f t="shared" si="21"/>
        <v>4.8464634511223483</v>
      </c>
      <c r="AO79" s="445">
        <f t="shared" si="21"/>
        <v>4.6859007293570247</v>
      </c>
      <c r="AP79" s="445">
        <f t="shared" si="21"/>
        <v>4.6286180607102265</v>
      </c>
      <c r="AQ79" s="445">
        <f t="shared" si="21"/>
        <v>4.5625428047012511</v>
      </c>
      <c r="AR79" s="445">
        <f t="shared" si="21"/>
        <v>4.5670691729483091</v>
      </c>
      <c r="AS79" s="445">
        <f t="shared" si="21"/>
        <v>4.1406585076857194</v>
      </c>
      <c r="AT79" s="445">
        <f t="shared" si="21"/>
        <v>3.7906724601492541</v>
      </c>
      <c r="AU79" s="445">
        <f t="shared" si="21"/>
        <v>3.6813804293962238</v>
      </c>
      <c r="AV79" s="445">
        <f t="shared" si="21"/>
        <v>3.5634837813145803</v>
      </c>
      <c r="AW79" s="445">
        <f t="shared" si="21"/>
        <v>3.5761578291329963</v>
      </c>
      <c r="AX79" s="445">
        <f t="shared" si="21"/>
        <v>3.5885563813426611</v>
      </c>
      <c r="AY79" s="445">
        <f t="shared" si="21"/>
        <v>3.4847226331946781</v>
      </c>
      <c r="AZ79" s="445">
        <f t="shared" si="21"/>
        <v>3.3356796701912819</v>
      </c>
      <c r="BA79" s="445">
        <f>BA60/10^3</f>
        <v>3.2636147993013376</v>
      </c>
      <c r="BB79" s="445">
        <f>BB60/10^3</f>
        <v>3.1532554705598499</v>
      </c>
      <c r="BC79" s="445">
        <f>BC60/10^3</f>
        <v>3.1250554598199098</v>
      </c>
      <c r="BD79" s="445">
        <f>BD60/10^3</f>
        <v>3.0336478792937278</v>
      </c>
      <c r="BE79" s="445">
        <f>BE60/10^3</f>
        <v>2.950309073699279</v>
      </c>
      <c r="BF79" s="445"/>
      <c r="BG79" s="445"/>
      <c r="BH79" s="1115"/>
      <c r="BU79" s="290"/>
      <c r="CJ79" s="290"/>
    </row>
    <row r="80" spans="1:88" s="284" customFormat="1" ht="15" thickTop="1">
      <c r="A80" s="290"/>
      <c r="B80" s="470"/>
      <c r="C80" s="470"/>
      <c r="D80" s="470"/>
      <c r="E80" s="470"/>
      <c r="F80" s="470"/>
      <c r="G80" s="470"/>
      <c r="H80" s="470"/>
      <c r="I80" s="470"/>
      <c r="J80" s="470"/>
      <c r="K80" s="470"/>
      <c r="L80" s="470"/>
      <c r="M80" s="470"/>
      <c r="N80" s="470"/>
      <c r="O80" s="470"/>
      <c r="P80" s="334"/>
      <c r="Q80" s="55"/>
      <c r="R80" s="1"/>
      <c r="S80" s="1"/>
      <c r="T80" s="462" t="s">
        <v>45</v>
      </c>
      <c r="U80" s="470"/>
      <c r="V80" s="1"/>
      <c r="W80" s="1"/>
      <c r="X80" s="1"/>
      <c r="Y80" s="462" t="s">
        <v>0</v>
      </c>
      <c r="Z80" s="462"/>
      <c r="AA80" s="13">
        <f t="shared" ref="AA80:AX80" si="22">SUM(AA72:AA79)</f>
        <v>1163.6778559924051</v>
      </c>
      <c r="AB80" s="13">
        <f t="shared" si="22"/>
        <v>1175.1495617465707</v>
      </c>
      <c r="AC80" s="13">
        <f t="shared" si="22"/>
        <v>1184.6017345757909</v>
      </c>
      <c r="AD80" s="13">
        <f t="shared" si="22"/>
        <v>1177.3635681757225</v>
      </c>
      <c r="AE80" s="13">
        <f t="shared" si="22"/>
        <v>1232.3793700771107</v>
      </c>
      <c r="AF80" s="13">
        <f t="shared" si="22"/>
        <v>1244.6769109409734</v>
      </c>
      <c r="AG80" s="13">
        <f t="shared" si="22"/>
        <v>1257.2444695299946</v>
      </c>
      <c r="AH80" s="13">
        <f t="shared" si="22"/>
        <v>1249.7708377106912</v>
      </c>
      <c r="AI80" s="13">
        <f t="shared" si="22"/>
        <v>1209.4933694864314</v>
      </c>
      <c r="AJ80" s="13">
        <f t="shared" si="22"/>
        <v>1246.0740800484534</v>
      </c>
      <c r="AK80" s="13">
        <f t="shared" si="22"/>
        <v>1268.9004427541749</v>
      </c>
      <c r="AL80" s="13">
        <f t="shared" si="22"/>
        <v>1253.8458755900035</v>
      </c>
      <c r="AM80" s="13">
        <f t="shared" si="22"/>
        <v>1282.9616075343329</v>
      </c>
      <c r="AN80" s="13">
        <f t="shared" si="22"/>
        <v>1291.1412392001739</v>
      </c>
      <c r="AO80" s="13">
        <f t="shared" si="22"/>
        <v>1286.4358560688643</v>
      </c>
      <c r="AP80" s="13">
        <f t="shared" si="22"/>
        <v>1293.8556981296447</v>
      </c>
      <c r="AQ80" s="13">
        <f t="shared" si="22"/>
        <v>1270.8129331991795</v>
      </c>
      <c r="AR80" s="13">
        <f t="shared" si="22"/>
        <v>1306.3961570689671</v>
      </c>
      <c r="AS80" s="13">
        <f t="shared" si="22"/>
        <v>1235.2336931622849</v>
      </c>
      <c r="AT80" s="13">
        <f t="shared" si="22"/>
        <v>1165.9115288779981</v>
      </c>
      <c r="AU80" s="13">
        <f t="shared" si="22"/>
        <v>1217.5229690935673</v>
      </c>
      <c r="AV80" s="13">
        <f t="shared" si="22"/>
        <v>1267.4109939688781</v>
      </c>
      <c r="AW80" s="13">
        <f t="shared" si="22"/>
        <v>1308.4807574011593</v>
      </c>
      <c r="AX80" s="13">
        <f t="shared" si="22"/>
        <v>1317.8739725360915</v>
      </c>
      <c r="AY80" s="13">
        <f t="shared" ref="AY80:BE80" si="23">SUM(AY72:AY79)</f>
        <v>1266.6453756848678</v>
      </c>
      <c r="AZ80" s="13">
        <f t="shared" si="23"/>
        <v>1225.8185381788264</v>
      </c>
      <c r="BA80" s="13">
        <f t="shared" si="23"/>
        <v>1206.0609825969566</v>
      </c>
      <c r="BB80" s="13">
        <f t="shared" si="23"/>
        <v>1190.5048822836582</v>
      </c>
      <c r="BC80" s="13">
        <f t="shared" si="23"/>
        <v>1145.5218235702539</v>
      </c>
      <c r="BD80" s="13">
        <f t="shared" si="23"/>
        <v>1108.0773451770342</v>
      </c>
      <c r="BE80" s="13">
        <f t="shared" si="23"/>
        <v>1044.1874568767598</v>
      </c>
      <c r="BF80" s="26"/>
      <c r="BG80" s="26"/>
      <c r="BH80" s="1137"/>
      <c r="BU80" s="470"/>
      <c r="CJ80" s="470"/>
    </row>
    <row r="81" spans="1:88" s="284" customFormat="1">
      <c r="A81" s="287"/>
      <c r="P81" s="809"/>
      <c r="Q81" s="55"/>
      <c r="R81" s="1"/>
      <c r="S81" s="1"/>
      <c r="T81" s="1"/>
      <c r="U81" s="470"/>
      <c r="V81" s="1"/>
      <c r="W81" s="1"/>
      <c r="X81" s="1"/>
      <c r="Y81" s="1"/>
      <c r="Z81" s="1"/>
      <c r="AA81" s="33"/>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54"/>
      <c r="BU81" s="470"/>
      <c r="CJ81" s="470"/>
    </row>
    <row r="82" spans="1:88" s="24" customFormat="1">
      <c r="A82" s="201"/>
      <c r="B82" s="55"/>
      <c r="C82" s="55"/>
      <c r="D82" s="55"/>
      <c r="E82" s="55"/>
      <c r="F82" s="55"/>
      <c r="G82" s="55"/>
      <c r="H82" s="55"/>
      <c r="I82" s="55"/>
      <c r="J82" s="55"/>
      <c r="K82" s="55"/>
      <c r="L82" s="55"/>
      <c r="M82" s="55"/>
      <c r="N82" s="55"/>
      <c r="O82" s="55"/>
      <c r="P82" s="201"/>
      <c r="Q82" s="55"/>
      <c r="R82" s="1"/>
      <c r="S82" s="1"/>
      <c r="T82" s="580" t="s">
        <v>76</v>
      </c>
      <c r="U82" s="55"/>
      <c r="V82" s="1"/>
      <c r="W82" s="1"/>
      <c r="X82" s="1"/>
      <c r="Y82" s="1" t="s">
        <v>470</v>
      </c>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54"/>
      <c r="BU82" s="57"/>
      <c r="CJ82" s="57"/>
    </row>
    <row r="83" spans="1:88">
      <c r="A83" s="201"/>
      <c r="B83" s="55"/>
      <c r="C83" s="55"/>
      <c r="D83" s="55"/>
      <c r="E83" s="55"/>
      <c r="F83" s="55"/>
      <c r="G83" s="55"/>
      <c r="H83" s="55"/>
      <c r="I83" s="55"/>
      <c r="J83" s="55"/>
      <c r="K83" s="55"/>
      <c r="L83" s="55"/>
      <c r="M83" s="55"/>
      <c r="N83" s="55"/>
      <c r="O83" s="55"/>
      <c r="P83" s="1022"/>
      <c r="Q83" s="55"/>
      <c r="T83" s="558"/>
      <c r="Y83" s="558"/>
      <c r="Z83" s="151"/>
      <c r="AA83" s="10">
        <v>1990</v>
      </c>
      <c r="AB83" s="10">
        <f t="shared" ref="AB83:BE83" si="24">AA83+1</f>
        <v>1991</v>
      </c>
      <c r="AC83" s="10">
        <f t="shared" si="24"/>
        <v>1992</v>
      </c>
      <c r="AD83" s="10">
        <f t="shared" si="24"/>
        <v>1993</v>
      </c>
      <c r="AE83" s="10">
        <f t="shared" si="24"/>
        <v>1994</v>
      </c>
      <c r="AF83" s="10">
        <f t="shared" si="24"/>
        <v>1995</v>
      </c>
      <c r="AG83" s="10">
        <f t="shared" si="24"/>
        <v>1996</v>
      </c>
      <c r="AH83" s="10">
        <f t="shared" si="24"/>
        <v>1997</v>
      </c>
      <c r="AI83" s="10">
        <f t="shared" si="24"/>
        <v>1998</v>
      </c>
      <c r="AJ83" s="10">
        <f t="shared" si="24"/>
        <v>1999</v>
      </c>
      <c r="AK83" s="10">
        <f t="shared" si="24"/>
        <v>2000</v>
      </c>
      <c r="AL83" s="10">
        <f t="shared" si="24"/>
        <v>2001</v>
      </c>
      <c r="AM83" s="10">
        <f t="shared" si="24"/>
        <v>2002</v>
      </c>
      <c r="AN83" s="10">
        <f t="shared" si="24"/>
        <v>2003</v>
      </c>
      <c r="AO83" s="10">
        <f t="shared" si="24"/>
        <v>2004</v>
      </c>
      <c r="AP83" s="10">
        <f t="shared" si="24"/>
        <v>2005</v>
      </c>
      <c r="AQ83" s="10">
        <f t="shared" si="24"/>
        <v>2006</v>
      </c>
      <c r="AR83" s="10">
        <f t="shared" si="24"/>
        <v>2007</v>
      </c>
      <c r="AS83" s="10">
        <f t="shared" si="24"/>
        <v>2008</v>
      </c>
      <c r="AT83" s="10">
        <f t="shared" si="24"/>
        <v>2009</v>
      </c>
      <c r="AU83" s="10">
        <f t="shared" si="24"/>
        <v>2010</v>
      </c>
      <c r="AV83" s="10">
        <f t="shared" si="24"/>
        <v>2011</v>
      </c>
      <c r="AW83" s="10">
        <f t="shared" si="24"/>
        <v>2012</v>
      </c>
      <c r="AX83" s="10">
        <f t="shared" si="24"/>
        <v>2013</v>
      </c>
      <c r="AY83" s="10">
        <f t="shared" si="24"/>
        <v>2014</v>
      </c>
      <c r="AZ83" s="10">
        <f t="shared" si="24"/>
        <v>2015</v>
      </c>
      <c r="BA83" s="10">
        <f t="shared" si="24"/>
        <v>2016</v>
      </c>
      <c r="BB83" s="10">
        <f t="shared" si="24"/>
        <v>2017</v>
      </c>
      <c r="BC83" s="10">
        <f t="shared" si="24"/>
        <v>2018</v>
      </c>
      <c r="BD83" s="10">
        <f t="shared" si="24"/>
        <v>2019</v>
      </c>
      <c r="BE83" s="10">
        <f t="shared" si="24"/>
        <v>2020</v>
      </c>
      <c r="BF83" s="10" t="s">
        <v>21</v>
      </c>
      <c r="BG83" s="10" t="s">
        <v>2</v>
      </c>
      <c r="BH83" s="1120"/>
    </row>
    <row r="84" spans="1:88">
      <c r="A84" s="201"/>
      <c r="B84" s="55"/>
      <c r="C84" s="55"/>
      <c r="D84" s="55"/>
      <c r="E84" s="55"/>
      <c r="F84" s="55"/>
      <c r="G84" s="55"/>
      <c r="H84" s="55"/>
      <c r="I84" s="55"/>
      <c r="J84" s="55"/>
      <c r="K84" s="55"/>
      <c r="L84" s="55"/>
      <c r="M84" s="55"/>
      <c r="N84" s="55"/>
      <c r="O84" s="55"/>
      <c r="P84" s="804"/>
      <c r="Q84" s="55"/>
      <c r="T84" s="460" t="s">
        <v>102</v>
      </c>
      <c r="Y84" s="460" t="s">
        <v>906</v>
      </c>
      <c r="Z84" s="27"/>
      <c r="AA84" s="1370"/>
      <c r="AB84" s="15">
        <f t="shared" ref="AB84:BE84" si="25">AB72/AA72-1</f>
        <v>3.8195969836001264E-3</v>
      </c>
      <c r="AC84" s="15">
        <f t="shared" si="25"/>
        <v>1.5392906789660099E-2</v>
      </c>
      <c r="AD84" s="15">
        <f t="shared" si="25"/>
        <v>-4.6184210093978662E-2</v>
      </c>
      <c r="AE84" s="15">
        <f t="shared" si="25"/>
        <v>0.10035163213988385</v>
      </c>
      <c r="AF84" s="15">
        <f t="shared" si="25"/>
        <v>-3.2521233019166873E-2</v>
      </c>
      <c r="AG84" s="15">
        <f t="shared" si="25"/>
        <v>5.1964109753466214E-3</v>
      </c>
      <c r="AH84" s="15">
        <f t="shared" si="25"/>
        <v>-1.3317765430918116E-2</v>
      </c>
      <c r="AI84" s="15">
        <f t="shared" si="25"/>
        <v>-3.6698724076736799E-2</v>
      </c>
      <c r="AJ84" s="15">
        <f t="shared" si="25"/>
        <v>6.3013395269847505E-2</v>
      </c>
      <c r="AK84" s="15">
        <f t="shared" si="25"/>
        <v>2.3740043537262556E-2</v>
      </c>
      <c r="AL84" s="15">
        <f t="shared" si="25"/>
        <v>-2.4214437128361577E-2</v>
      </c>
      <c r="AM84" s="15">
        <f t="shared" si="25"/>
        <v>6.9925113846734499E-2</v>
      </c>
      <c r="AN84" s="15">
        <f t="shared" si="25"/>
        <v>4.1702630035595822E-2</v>
      </c>
      <c r="AO84" s="15">
        <f t="shared" si="25"/>
        <v>-9.7285465461779408E-3</v>
      </c>
      <c r="AP84" s="15">
        <f t="shared" si="25"/>
        <v>4.9895895486311348E-2</v>
      </c>
      <c r="AQ84" s="15">
        <f t="shared" si="25"/>
        <v>-2.1362690448745614E-2</v>
      </c>
      <c r="AR84" s="15">
        <f t="shared" si="25"/>
        <v>0.12610776655304057</v>
      </c>
      <c r="AS84" s="15">
        <f t="shared" si="25"/>
        <v>-6.5566339307152166E-2</v>
      </c>
      <c r="AT84" s="15">
        <f t="shared" si="25"/>
        <v>-8.9048943560271043E-2</v>
      </c>
      <c r="AU84" s="15">
        <f t="shared" si="25"/>
        <v>6.126748556077799E-2</v>
      </c>
      <c r="AV84" s="15">
        <f t="shared" si="25"/>
        <v>0.13580127486648164</v>
      </c>
      <c r="AW84" s="15">
        <f t="shared" si="25"/>
        <v>9.5012062270665165E-2</v>
      </c>
      <c r="AX84" s="15">
        <f t="shared" si="25"/>
        <v>2.7355345345627669E-3</v>
      </c>
      <c r="AY84" s="15">
        <f t="shared" si="25"/>
        <v>-5.205069343928781E-2</v>
      </c>
      <c r="AZ84" s="15">
        <f t="shared" si="25"/>
        <v>-5.0932589992390587E-2</v>
      </c>
      <c r="BA84" s="15">
        <f t="shared" si="25"/>
        <v>6.8938755854956124E-2</v>
      </c>
      <c r="BB84" s="15">
        <f t="shared" si="25"/>
        <v>-2.6846892562074509E-2</v>
      </c>
      <c r="BC84" s="15">
        <f t="shared" si="25"/>
        <v>-7.5327738790936238E-2</v>
      </c>
      <c r="BD84" s="15">
        <f t="shared" si="25"/>
        <v>-4.613095136534151E-2</v>
      </c>
      <c r="BE84" s="15">
        <f t="shared" si="25"/>
        <v>-2.7983020452472696E-2</v>
      </c>
      <c r="BF84" s="23"/>
      <c r="BG84" s="23"/>
      <c r="BH84" s="1137"/>
    </row>
    <row r="85" spans="1:88" s="24" customFormat="1">
      <c r="A85" s="201"/>
      <c r="B85" s="55"/>
      <c r="C85" s="55"/>
      <c r="D85" s="55"/>
      <c r="E85" s="55"/>
      <c r="F85" s="55"/>
      <c r="G85" s="55"/>
      <c r="H85" s="55"/>
      <c r="I85" s="55"/>
      <c r="J85" s="55"/>
      <c r="K85" s="55"/>
      <c r="L85" s="55"/>
      <c r="M85" s="55"/>
      <c r="N85" s="55"/>
      <c r="O85" s="55"/>
      <c r="P85" s="804"/>
      <c r="Q85" s="55"/>
      <c r="R85" s="1"/>
      <c r="S85" s="1"/>
      <c r="T85" s="460" t="s">
        <v>103</v>
      </c>
      <c r="U85" s="55"/>
      <c r="V85" s="1"/>
      <c r="W85" s="1"/>
      <c r="X85" s="1"/>
      <c r="Y85" s="460" t="s">
        <v>316</v>
      </c>
      <c r="Z85" s="27"/>
      <c r="AA85" s="1370"/>
      <c r="AB85" s="15">
        <f t="shared" ref="AB85:BE85" si="26">AB73/AA73-1</f>
        <v>-6.6938324718751607E-3</v>
      </c>
      <c r="AC85" s="15">
        <f t="shared" si="26"/>
        <v>-1.4616768477197284E-2</v>
      </c>
      <c r="AD85" s="15">
        <f t="shared" si="26"/>
        <v>5.0768857623346708E-3</v>
      </c>
      <c r="AE85" s="15">
        <f t="shared" si="26"/>
        <v>1.8378420252178396E-2</v>
      </c>
      <c r="AF85" s="15">
        <f t="shared" si="26"/>
        <v>1.8816637937854486E-2</v>
      </c>
      <c r="AG85" s="15">
        <f t="shared" si="26"/>
        <v>1.3300299915780966E-2</v>
      </c>
      <c r="AH85" s="15">
        <f t="shared" si="26"/>
        <v>-1.1729386953596821E-2</v>
      </c>
      <c r="AI85" s="15">
        <f t="shared" si="26"/>
        <v>-6.1698786257674221E-2</v>
      </c>
      <c r="AJ85" s="15">
        <f t="shared" si="26"/>
        <v>1.3258950214138254E-2</v>
      </c>
      <c r="AK85" s="15">
        <f t="shared" si="26"/>
        <v>2.7412731105179056E-2</v>
      </c>
      <c r="AL85" s="15">
        <f t="shared" si="26"/>
        <v>-1.5527475437288496E-2</v>
      </c>
      <c r="AM85" s="15">
        <f t="shared" si="26"/>
        <v>1.3807395251281385E-2</v>
      </c>
      <c r="AN85" s="15">
        <f t="shared" si="26"/>
        <v>-7.3689397936738121E-4</v>
      </c>
      <c r="AO85" s="15">
        <f t="shared" si="26"/>
        <v>1.9274800886743826E-3</v>
      </c>
      <c r="AP85" s="15">
        <f t="shared" si="26"/>
        <v>-2.8573657497064975E-2</v>
      </c>
      <c r="AQ85" s="15">
        <f t="shared" si="26"/>
        <v>-9.059283824849107E-3</v>
      </c>
      <c r="AR85" s="15">
        <f t="shared" si="26"/>
        <v>-9.8290845451540765E-3</v>
      </c>
      <c r="AS85" s="15">
        <f t="shared" si="26"/>
        <v>-8.5552346889169129E-2</v>
      </c>
      <c r="AT85" s="15">
        <f t="shared" si="26"/>
        <v>-4.2118385454798846E-2</v>
      </c>
      <c r="AU85" s="15">
        <f t="shared" si="26"/>
        <v>4.6410872161675387E-2</v>
      </c>
      <c r="AV85" s="15">
        <f t="shared" si="26"/>
        <v>-7.1978376093640994E-3</v>
      </c>
      <c r="AW85" s="15">
        <f t="shared" si="26"/>
        <v>-5.7679672555900341E-3</v>
      </c>
      <c r="AX85" s="15">
        <f t="shared" si="26"/>
        <v>1.4588684191959578E-2</v>
      </c>
      <c r="AY85" s="15">
        <f t="shared" si="26"/>
        <v>-2.8297938546892887E-2</v>
      </c>
      <c r="AZ85" s="15">
        <f t="shared" si="26"/>
        <v>-2.64590770940617E-2</v>
      </c>
      <c r="BA85" s="15">
        <f t="shared" si="26"/>
        <v>-4.3832759241009711E-2</v>
      </c>
      <c r="BB85" s="15">
        <f t="shared" si="26"/>
        <v>-1.5495674776421664E-2</v>
      </c>
      <c r="BC85" s="15">
        <f t="shared" si="26"/>
        <v>-2.0248754583278683E-2</v>
      </c>
      <c r="BD85" s="15">
        <f t="shared" si="26"/>
        <v>-2.6257304304990847E-2</v>
      </c>
      <c r="BE85" s="15">
        <f t="shared" si="26"/>
        <v>-9.4415837518467938E-2</v>
      </c>
      <c r="BF85" s="23"/>
      <c r="BG85" s="23"/>
      <c r="BH85" s="1137"/>
      <c r="BU85" s="57"/>
      <c r="CJ85" s="57"/>
    </row>
    <row r="86" spans="1:88" s="24" customFormat="1">
      <c r="A86" s="201"/>
      <c r="B86" s="55"/>
      <c r="C86" s="55"/>
      <c r="D86" s="55"/>
      <c r="E86" s="55"/>
      <c r="F86" s="55"/>
      <c r="G86" s="55"/>
      <c r="H86" s="55"/>
      <c r="I86" s="55"/>
      <c r="J86" s="55"/>
      <c r="K86" s="55"/>
      <c r="L86" s="55"/>
      <c r="M86" s="55"/>
      <c r="N86" s="55"/>
      <c r="O86" s="55"/>
      <c r="P86" s="804"/>
      <c r="Q86" s="55"/>
      <c r="R86" s="1"/>
      <c r="S86" s="1"/>
      <c r="T86" s="460" t="s">
        <v>104</v>
      </c>
      <c r="U86" s="55"/>
      <c r="V86" s="1"/>
      <c r="W86" s="1"/>
      <c r="X86" s="1"/>
      <c r="Y86" s="460" t="s">
        <v>297</v>
      </c>
      <c r="Z86" s="27"/>
      <c r="AA86" s="1370"/>
      <c r="AB86" s="15">
        <f t="shared" ref="AB86:BE86" si="27">AB74/AA74-1</f>
        <v>5.8324258931362394E-2</v>
      </c>
      <c r="AC86" s="15">
        <f t="shared" si="27"/>
        <v>3.0699261727651583E-2</v>
      </c>
      <c r="AD86" s="15">
        <f t="shared" si="27"/>
        <v>1.7152513174102824E-2</v>
      </c>
      <c r="AE86" s="15">
        <f t="shared" si="27"/>
        <v>4.1192307939107664E-2</v>
      </c>
      <c r="AF86" s="15">
        <f t="shared" si="27"/>
        <v>4.0013544649061927E-2</v>
      </c>
      <c r="AG86" s="15">
        <f t="shared" si="27"/>
        <v>2.768613280220622E-2</v>
      </c>
      <c r="AH86" s="15">
        <f t="shared" si="27"/>
        <v>6.7702562708149561E-3</v>
      </c>
      <c r="AI86" s="15">
        <f t="shared" si="27"/>
        <v>-7.5613028778439562E-3</v>
      </c>
      <c r="AJ86" s="15">
        <f t="shared" si="27"/>
        <v>1.6467800063559634E-2</v>
      </c>
      <c r="AK86" s="15">
        <f t="shared" si="27"/>
        <v>-1.6663457919660063E-3</v>
      </c>
      <c r="AL86" s="15">
        <f t="shared" si="27"/>
        <v>1.6396193983685858E-2</v>
      </c>
      <c r="AM86" s="15">
        <f t="shared" si="27"/>
        <v>-1.4171800143218505E-2</v>
      </c>
      <c r="AN86" s="15">
        <f t="shared" si="27"/>
        <v>-1.5818770003906635E-2</v>
      </c>
      <c r="AO86" s="15">
        <f t="shared" si="27"/>
        <v>-2.3838375981943272E-2</v>
      </c>
      <c r="AP86" s="15">
        <f t="shared" si="27"/>
        <v>-2.2718570894039836E-2</v>
      </c>
      <c r="AQ86" s="15">
        <f t="shared" si="27"/>
        <v>-1.1405927560221185E-2</v>
      </c>
      <c r="AR86" s="15">
        <f t="shared" si="27"/>
        <v>-1.1823493687114661E-2</v>
      </c>
      <c r="AS86" s="15">
        <f t="shared" si="27"/>
        <v>-3.2918472660743658E-2</v>
      </c>
      <c r="AT86" s="15">
        <f t="shared" si="27"/>
        <v>-1.4641814326426528E-2</v>
      </c>
      <c r="AU86" s="15">
        <f t="shared" si="27"/>
        <v>1.9627131946615695E-3</v>
      </c>
      <c r="AV86" s="15">
        <f t="shared" si="27"/>
        <v>-2.159854690524865E-2</v>
      </c>
      <c r="AW86" s="15">
        <f t="shared" si="27"/>
        <v>4.1224877793217818E-3</v>
      </c>
      <c r="AX86" s="15">
        <f t="shared" si="27"/>
        <v>-1.3267270770480732E-2</v>
      </c>
      <c r="AY86" s="15">
        <f t="shared" si="27"/>
        <v>-2.3043196124304832E-2</v>
      </c>
      <c r="AZ86" s="15">
        <f t="shared" si="27"/>
        <v>-6.0029594226334027E-3</v>
      </c>
      <c r="BA86" s="15">
        <f t="shared" si="27"/>
        <v>-8.5717437238718164E-3</v>
      </c>
      <c r="BB86" s="15">
        <f t="shared" si="27"/>
        <v>-8.7395506962696379E-3</v>
      </c>
      <c r="BC86" s="15">
        <f t="shared" si="27"/>
        <v>-1.1028355044373828E-2</v>
      </c>
      <c r="BD86" s="15">
        <f t="shared" si="27"/>
        <v>-2.1860482650008173E-2</v>
      </c>
      <c r="BE86" s="15">
        <f t="shared" si="27"/>
        <v>-0.10547729656365201</v>
      </c>
      <c r="BF86" s="23"/>
      <c r="BG86" s="23"/>
      <c r="BH86" s="1137"/>
      <c r="BU86" s="57"/>
      <c r="CJ86" s="57"/>
    </row>
    <row r="87" spans="1:88" s="24" customFormat="1">
      <c r="A87" s="201"/>
      <c r="B87" s="55"/>
      <c r="C87" s="55"/>
      <c r="D87" s="55"/>
      <c r="E87" s="55"/>
      <c r="F87" s="55"/>
      <c r="G87" s="55"/>
      <c r="H87" s="55"/>
      <c r="I87" s="55"/>
      <c r="J87" s="55"/>
      <c r="K87" s="55"/>
      <c r="L87" s="55"/>
      <c r="M87" s="55"/>
      <c r="N87" s="55"/>
      <c r="O87" s="55"/>
      <c r="P87" s="804"/>
      <c r="Q87" s="55"/>
      <c r="R87" s="1"/>
      <c r="S87" s="1"/>
      <c r="T87" s="460" t="s">
        <v>105</v>
      </c>
      <c r="U87" s="55"/>
      <c r="V87" s="1"/>
      <c r="W87" s="1"/>
      <c r="X87" s="1"/>
      <c r="Y87" s="38" t="s">
        <v>295</v>
      </c>
      <c r="Z87" s="27"/>
      <c r="AA87" s="1370"/>
      <c r="AB87" s="15">
        <f t="shared" ref="AB87:BE87" si="28">AB75/AA75-1</f>
        <v>-1.7907257682398425E-2</v>
      </c>
      <c r="AC87" s="15">
        <f t="shared" si="28"/>
        <v>-1.7004346835191364E-2</v>
      </c>
      <c r="AD87" s="15">
        <f t="shared" si="28"/>
        <v>3.1979137474895225E-2</v>
      </c>
      <c r="AE87" s="15">
        <f t="shared" si="28"/>
        <v>2.0586607502265375E-2</v>
      </c>
      <c r="AF87" s="15">
        <f t="shared" si="28"/>
        <v>3.9560862592704416E-2</v>
      </c>
      <c r="AG87" s="15">
        <f t="shared" si="28"/>
        <v>-5.5042444275013147E-2</v>
      </c>
      <c r="AH87" s="15">
        <f t="shared" si="28"/>
        <v>5.4694815319826784E-2</v>
      </c>
      <c r="AI87" s="15">
        <f t="shared" si="28"/>
        <v>5.7278582118921895E-2</v>
      </c>
      <c r="AJ87" s="15">
        <f t="shared" si="28"/>
        <v>4.3106791652102627E-2</v>
      </c>
      <c r="AK87" s="15">
        <f t="shared" si="28"/>
        <v>-1.2363841312713508E-2</v>
      </c>
      <c r="AL87" s="15">
        <f t="shared" si="28"/>
        <v>1.6497623947005824E-2</v>
      </c>
      <c r="AM87" s="15">
        <f t="shared" si="28"/>
        <v>1.8757111664012838E-2</v>
      </c>
      <c r="AN87" s="15">
        <f t="shared" si="28"/>
        <v>-3.2706335139921494E-3</v>
      </c>
      <c r="AO87" s="15">
        <f t="shared" si="28"/>
        <v>5.4513155067586583E-2</v>
      </c>
      <c r="AP87" s="15">
        <f t="shared" si="28"/>
        <v>8.3812562045511019E-3</v>
      </c>
      <c r="AQ87" s="15">
        <f t="shared" si="28"/>
        <v>-2.3964500886892282E-2</v>
      </c>
      <c r="AR87" s="15">
        <f t="shared" si="28"/>
        <v>-9.517500442836091E-2</v>
      </c>
      <c r="AS87" s="15">
        <f t="shared" si="28"/>
        <v>5.7430843663450748E-2</v>
      </c>
      <c r="AT87" s="15">
        <f t="shared" si="28"/>
        <v>-3.5925064225970527E-2</v>
      </c>
      <c r="AU87" s="15">
        <f t="shared" si="28"/>
        <v>8.2857472608090399E-2</v>
      </c>
      <c r="AV87" s="15">
        <f t="shared" si="28"/>
        <v>2.4895917770663578E-2</v>
      </c>
      <c r="AW87" s="15">
        <f t="shared" si="28"/>
        <v>-5.2047275765087719E-2</v>
      </c>
      <c r="AX87" s="15">
        <f t="shared" si="28"/>
        <v>7.337056090914329E-2</v>
      </c>
      <c r="AY87" s="15">
        <f t="shared" si="28"/>
        <v>-5.5672097223040562E-2</v>
      </c>
      <c r="AZ87" s="15">
        <f t="shared" si="28"/>
        <v>-1.9675088993759804E-2</v>
      </c>
      <c r="BA87" s="15">
        <f t="shared" si="28"/>
        <v>-0.38450385921012298</v>
      </c>
      <c r="BB87" s="15">
        <f t="shared" si="28"/>
        <v>1.2280499467256512E-3</v>
      </c>
      <c r="BC87" s="15">
        <f t="shared" si="28"/>
        <v>0.1266620903947977</v>
      </c>
      <c r="BD87" s="15">
        <f t="shared" si="28"/>
        <v>-7.0995836694342063E-2</v>
      </c>
      <c r="BE87" s="15">
        <f t="shared" si="28"/>
        <v>-6.5983086246902523E-2</v>
      </c>
      <c r="BF87" s="23"/>
      <c r="BG87" s="23"/>
      <c r="BH87" s="1137"/>
      <c r="BU87" s="57"/>
      <c r="CJ87" s="57"/>
    </row>
    <row r="88" spans="1:88" s="24" customFormat="1">
      <c r="A88" s="201"/>
      <c r="B88" s="55"/>
      <c r="C88" s="55"/>
      <c r="D88" s="55"/>
      <c r="E88" s="55"/>
      <c r="F88" s="55"/>
      <c r="G88" s="55"/>
      <c r="H88" s="55"/>
      <c r="I88" s="55"/>
      <c r="J88" s="55"/>
      <c r="K88" s="55"/>
      <c r="L88" s="55"/>
      <c r="M88" s="55"/>
      <c r="N88" s="55"/>
      <c r="O88" s="55"/>
      <c r="P88" s="804"/>
      <c r="Q88" s="55"/>
      <c r="R88" s="1"/>
      <c r="S88" s="1"/>
      <c r="T88" s="460" t="s">
        <v>106</v>
      </c>
      <c r="U88" s="55"/>
      <c r="V88" s="1"/>
      <c r="W88" s="1"/>
      <c r="X88" s="1"/>
      <c r="Y88" s="460" t="s">
        <v>317</v>
      </c>
      <c r="Z88" s="27"/>
      <c r="AA88" s="1370"/>
      <c r="AB88" s="15">
        <f t="shared" ref="AB88:BE88" si="29">AB76/AA76-1</f>
        <v>1.9498368962505008E-2</v>
      </c>
      <c r="AC88" s="15">
        <f t="shared" si="29"/>
        <v>4.9184744869272379E-2</v>
      </c>
      <c r="AD88" s="15">
        <f t="shared" si="29"/>
        <v>5.5051488213864408E-2</v>
      </c>
      <c r="AE88" s="15">
        <f t="shared" si="29"/>
        <v>-2.7570792426251156E-2</v>
      </c>
      <c r="AF88" s="15">
        <f t="shared" si="29"/>
        <v>5.7083182986495951E-2</v>
      </c>
      <c r="AG88" s="15">
        <f t="shared" si="29"/>
        <v>3.5614077560210289E-2</v>
      </c>
      <c r="AH88" s="15">
        <f t="shared" si="29"/>
        <v>-4.5079354533821947E-2</v>
      </c>
      <c r="AI88" s="15">
        <f t="shared" si="29"/>
        <v>6.7524356328130253E-4</v>
      </c>
      <c r="AJ88" s="15">
        <f t="shared" si="29"/>
        <v>2.7159315670565842E-2</v>
      </c>
      <c r="AK88" s="15">
        <f t="shared" si="29"/>
        <v>5.3032060925366276E-2</v>
      </c>
      <c r="AL88" s="15">
        <f t="shared" si="29"/>
        <v>-5.0855563925023439E-2</v>
      </c>
      <c r="AM88" s="15">
        <f t="shared" si="29"/>
        <v>4.0578121207853535E-2</v>
      </c>
      <c r="AN88" s="15">
        <f t="shared" si="29"/>
        <v>-4.7943312193902909E-2</v>
      </c>
      <c r="AO88" s="15">
        <f t="shared" si="29"/>
        <v>1.3479773883193769E-3</v>
      </c>
      <c r="AP88" s="15">
        <f t="shared" si="29"/>
        <v>3.5130052033599313E-2</v>
      </c>
      <c r="AQ88" s="15">
        <f t="shared" si="29"/>
        <v>-6.0691515686858488E-2</v>
      </c>
      <c r="AR88" s="15">
        <f t="shared" si="29"/>
        <v>-1.0876207500939983E-2</v>
      </c>
      <c r="AS88" s="15">
        <f t="shared" si="29"/>
        <v>-5.656802423028473E-2</v>
      </c>
      <c r="AT88" s="1224">
        <f t="shared" si="29"/>
        <v>-5.7246621394488884E-3</v>
      </c>
      <c r="AU88" s="15">
        <f t="shared" si="29"/>
        <v>4.6715612032403708E-2</v>
      </c>
      <c r="AV88" s="15">
        <f t="shared" si="29"/>
        <v>-2.6099239447848976E-2</v>
      </c>
      <c r="AW88" s="15">
        <f t="shared" si="29"/>
        <v>1.3672590222100212E-3</v>
      </c>
      <c r="AX88" s="15">
        <f t="shared" si="29"/>
        <v>-3.6840092022169424E-2</v>
      </c>
      <c r="AY88" s="15">
        <f t="shared" si="29"/>
        <v>-3.822192753438558E-2</v>
      </c>
      <c r="AZ88" s="15">
        <f t="shared" si="29"/>
        <v>-4.5200426729436471E-2</v>
      </c>
      <c r="BA88" s="15">
        <f t="shared" si="29"/>
        <v>5.7812422575802547E-3</v>
      </c>
      <c r="BB88" s="15">
        <f t="shared" si="29"/>
        <v>6.3688679386169733E-2</v>
      </c>
      <c r="BC88" s="15">
        <f t="shared" si="29"/>
        <v>-0.11987258051727334</v>
      </c>
      <c r="BD88" s="15">
        <f t="shared" si="29"/>
        <v>2.3092485874166568E-2</v>
      </c>
      <c r="BE88" s="15">
        <f t="shared" si="29"/>
        <v>4.5844521445979725E-2</v>
      </c>
      <c r="BF88" s="23"/>
      <c r="BG88" s="23"/>
      <c r="BH88" s="1137"/>
      <c r="BU88" s="57"/>
      <c r="CJ88" s="57"/>
    </row>
    <row r="89" spans="1:88" s="24" customFormat="1">
      <c r="A89" s="201"/>
      <c r="B89" s="55"/>
      <c r="C89" s="55"/>
      <c r="D89" s="55"/>
      <c r="E89" s="55"/>
      <c r="F89" s="55"/>
      <c r="G89" s="55"/>
      <c r="H89" s="55"/>
      <c r="I89" s="55"/>
      <c r="J89" s="55"/>
      <c r="K89" s="55"/>
      <c r="L89" s="55"/>
      <c r="M89" s="55"/>
      <c r="N89" s="55"/>
      <c r="O89" s="55"/>
      <c r="P89" s="804"/>
      <c r="Q89" s="55"/>
      <c r="R89" s="1"/>
      <c r="S89" s="1"/>
      <c r="T89" s="1106" t="s">
        <v>691</v>
      </c>
      <c r="U89" s="55"/>
      <c r="V89" s="1"/>
      <c r="W89" s="1"/>
      <c r="X89" s="1"/>
      <c r="Y89" s="460" t="s">
        <v>776</v>
      </c>
      <c r="Z89" s="27"/>
      <c r="AA89" s="1370"/>
      <c r="AB89" s="15">
        <f t="shared" ref="AB89:BE89" si="30">AB77/AA77-1</f>
        <v>1.8853844886973725E-2</v>
      </c>
      <c r="AC89" s="15">
        <f t="shared" si="30"/>
        <v>-1.3109415242523736E-3</v>
      </c>
      <c r="AD89" s="15">
        <f t="shared" si="30"/>
        <v>-1.9571400196533695E-2</v>
      </c>
      <c r="AE89" s="15">
        <f t="shared" si="30"/>
        <v>2.5709217905929727E-2</v>
      </c>
      <c r="AF89" s="15">
        <f t="shared" si="30"/>
        <v>5.1017765549392635E-3</v>
      </c>
      <c r="AG89" s="15">
        <f t="shared" si="30"/>
        <v>8.758940223653422E-3</v>
      </c>
      <c r="AH89" s="15">
        <f t="shared" si="30"/>
        <v>-3.797790379103505E-2</v>
      </c>
      <c r="AI89" s="15">
        <f t="shared" si="30"/>
        <v>-9.2672299236194466E-2</v>
      </c>
      <c r="AJ89" s="15">
        <f t="shared" si="30"/>
        <v>5.6348350335195807E-3</v>
      </c>
      <c r="AK89" s="15">
        <f t="shared" si="30"/>
        <v>8.9338652501180782E-3</v>
      </c>
      <c r="AL89" s="15">
        <f t="shared" si="30"/>
        <v>-2.1815996780049196E-2</v>
      </c>
      <c r="AM89" s="15">
        <f t="shared" si="30"/>
        <v>-4.4085639110351349E-2</v>
      </c>
      <c r="AN89" s="15">
        <f t="shared" si="30"/>
        <v>-1.4540968606959193E-2</v>
      </c>
      <c r="AO89" s="15">
        <f t="shared" si="30"/>
        <v>-2.2673539010087396E-4</v>
      </c>
      <c r="AP89" s="15">
        <f t="shared" si="30"/>
        <v>1.9503314281930306E-2</v>
      </c>
      <c r="AQ89" s="15">
        <f t="shared" si="30"/>
        <v>6.2814381568740973E-3</v>
      </c>
      <c r="AR89" s="15">
        <f t="shared" si="30"/>
        <v>-1.383620456690704E-2</v>
      </c>
      <c r="AS89" s="15">
        <f t="shared" si="30"/>
        <v>-7.7875717337294148E-2</v>
      </c>
      <c r="AT89" s="15">
        <f t="shared" si="30"/>
        <v>-0.10747491534015374</v>
      </c>
      <c r="AU89" s="15">
        <f t="shared" si="30"/>
        <v>2.3349298742788127E-2</v>
      </c>
      <c r="AV89" s="15">
        <f t="shared" si="30"/>
        <v>-4.037150790531574E-3</v>
      </c>
      <c r="AW89" s="15">
        <f t="shared" si="30"/>
        <v>1.0733295433538181E-3</v>
      </c>
      <c r="AX89" s="15">
        <f t="shared" si="30"/>
        <v>3.7739498674332461E-2</v>
      </c>
      <c r="AY89" s="15">
        <f t="shared" si="30"/>
        <v>-1.2541609611321114E-2</v>
      </c>
      <c r="AZ89" s="15">
        <f t="shared" si="30"/>
        <v>-2.8964237005569049E-2</v>
      </c>
      <c r="BA89" s="15">
        <f t="shared" si="30"/>
        <v>-8.9795830253229791E-3</v>
      </c>
      <c r="BB89" s="15">
        <f t="shared" si="30"/>
        <v>1.3383268028543505E-2</v>
      </c>
      <c r="BC89" s="15">
        <f t="shared" si="30"/>
        <v>-1.5127303072330567E-2</v>
      </c>
      <c r="BD89" s="15">
        <f t="shared" si="30"/>
        <v>-2.8839691408834467E-2</v>
      </c>
      <c r="BE89" s="15">
        <f t="shared" si="30"/>
        <v>-5.259221552547011E-2</v>
      </c>
      <c r="BF89" s="23"/>
      <c r="BG89" s="23"/>
      <c r="BH89" s="1137"/>
      <c r="BU89" s="57"/>
      <c r="CJ89" s="57"/>
    </row>
    <row r="90" spans="1:88" s="24" customFormat="1">
      <c r="A90" s="201"/>
      <c r="B90" s="55"/>
      <c r="C90" s="55"/>
      <c r="D90" s="55"/>
      <c r="E90" s="55"/>
      <c r="F90" s="55"/>
      <c r="G90" s="55"/>
      <c r="H90" s="55"/>
      <c r="I90" s="55"/>
      <c r="J90" s="55"/>
      <c r="K90" s="55"/>
      <c r="L90" s="55"/>
      <c r="M90" s="55"/>
      <c r="N90" s="55"/>
      <c r="O90" s="55"/>
      <c r="P90" s="804"/>
      <c r="Q90" s="55"/>
      <c r="R90" s="1"/>
      <c r="S90" s="1"/>
      <c r="T90" s="460" t="s">
        <v>107</v>
      </c>
      <c r="U90" s="55"/>
      <c r="V90" s="1"/>
      <c r="W90" s="1"/>
      <c r="X90" s="1"/>
      <c r="Y90" s="460" t="s">
        <v>318</v>
      </c>
      <c r="Z90" s="27"/>
      <c r="AA90" s="1370"/>
      <c r="AB90" s="15">
        <f t="shared" ref="AB90:BE90" si="31">AB78/AA78-1</f>
        <v>7.2389076595160695E-3</v>
      </c>
      <c r="AC90" s="15">
        <f t="shared" si="31"/>
        <v>7.6474379068053322E-2</v>
      </c>
      <c r="AD90" s="15">
        <f t="shared" si="31"/>
        <v>-3.5308066932558946E-2</v>
      </c>
      <c r="AE90" s="15">
        <f t="shared" si="31"/>
        <v>0.14574953507380539</v>
      </c>
      <c r="AF90" s="15">
        <f t="shared" si="31"/>
        <v>1.8582010569617724E-2</v>
      </c>
      <c r="AG90" s="15">
        <f t="shared" si="31"/>
        <v>1.5367284003491299E-2</v>
      </c>
      <c r="AH90" s="15">
        <f t="shared" si="31"/>
        <v>5.4721939776442685E-2</v>
      </c>
      <c r="AI90" s="15">
        <f t="shared" si="31"/>
        <v>5.7542406479620389E-3</v>
      </c>
      <c r="AJ90" s="15">
        <f t="shared" si="31"/>
        <v>-3.3158248645617228E-3</v>
      </c>
      <c r="AK90" s="15">
        <f t="shared" si="31"/>
        <v>4.5191839482689788E-2</v>
      </c>
      <c r="AL90" s="15">
        <f t="shared" si="31"/>
        <v>-9.8384409301760511E-3</v>
      </c>
      <c r="AM90" s="15">
        <f t="shared" si="31"/>
        <v>1.1048569410431197E-2</v>
      </c>
      <c r="AN90" s="15">
        <f t="shared" si="31"/>
        <v>2.6909844234255464E-2</v>
      </c>
      <c r="AO90" s="15">
        <f t="shared" si="31"/>
        <v>-2.0241438009633406E-2</v>
      </c>
      <c r="AP90" s="15">
        <f t="shared" si="31"/>
        <v>-2.0931212598870763E-2</v>
      </c>
      <c r="AQ90" s="15">
        <f t="shared" si="31"/>
        <v>-4.7659911058364535E-2</v>
      </c>
      <c r="AR90" s="15">
        <f t="shared" si="31"/>
        <v>1.9473271452014274E-2</v>
      </c>
      <c r="AS90" s="15">
        <f t="shared" si="31"/>
        <v>3.884953430014404E-2</v>
      </c>
      <c r="AT90" s="15">
        <f t="shared" si="31"/>
        <v>-0.11166098623419973</v>
      </c>
      <c r="AU90" s="15">
        <f t="shared" si="31"/>
        <v>2.5845393197369004E-2</v>
      </c>
      <c r="AV90" s="15">
        <f t="shared" si="31"/>
        <v>-2.5738140770279361E-2</v>
      </c>
      <c r="AW90" s="15">
        <f t="shared" si="31"/>
        <v>5.8389669239656827E-2</v>
      </c>
      <c r="AX90" s="15">
        <f t="shared" si="31"/>
        <v>-1.5765141653735659E-2</v>
      </c>
      <c r="AY90" s="15">
        <f t="shared" si="31"/>
        <v>-2.4739604756822797E-2</v>
      </c>
      <c r="AZ90" s="15">
        <f t="shared" si="31"/>
        <v>1.4875275916466757E-2</v>
      </c>
      <c r="BA90" s="15">
        <f t="shared" si="31"/>
        <v>5.9281653360576669E-3</v>
      </c>
      <c r="BB90" s="15">
        <f t="shared" si="31"/>
        <v>1.1249531994205864E-2</v>
      </c>
      <c r="BC90" s="15">
        <f t="shared" si="31"/>
        <v>2.2792990592143125E-2</v>
      </c>
      <c r="BD90" s="15">
        <f t="shared" si="31"/>
        <v>1.7028447248547129E-2</v>
      </c>
      <c r="BE90" s="15">
        <f t="shared" si="31"/>
        <v>-7.3998643293601285E-3</v>
      </c>
      <c r="BF90" s="23"/>
      <c r="BG90" s="23"/>
      <c r="BH90" s="1137"/>
      <c r="BU90" s="57"/>
      <c r="CJ90" s="57"/>
    </row>
    <row r="91" spans="1:88" s="24" customFormat="1" ht="19.5" thickBot="1">
      <c r="A91" s="201"/>
      <c r="B91" s="55"/>
      <c r="C91" s="55"/>
      <c r="D91" s="55"/>
      <c r="E91" s="55"/>
      <c r="F91" s="55"/>
      <c r="G91" s="55"/>
      <c r="H91" s="55"/>
      <c r="I91" s="55"/>
      <c r="J91" s="55"/>
      <c r="K91" s="55"/>
      <c r="L91" s="55"/>
      <c r="M91" s="55"/>
      <c r="N91" s="55"/>
      <c r="O91" s="55"/>
      <c r="P91" s="804"/>
      <c r="Q91" s="55"/>
      <c r="R91" s="1"/>
      <c r="S91" s="1"/>
      <c r="T91" s="1344" t="s">
        <v>856</v>
      </c>
      <c r="U91" s="55"/>
      <c r="V91" s="1"/>
      <c r="W91" s="1"/>
      <c r="X91" s="1"/>
      <c r="Y91" s="461" t="s">
        <v>857</v>
      </c>
      <c r="Z91" s="28"/>
      <c r="AA91" s="1372"/>
      <c r="AB91" s="16">
        <f t="shared" ref="AB91:BD91" si="32">AB79/AA79-1</f>
        <v>-2.7769631503888448E-2</v>
      </c>
      <c r="AC91" s="16">
        <f t="shared" si="32"/>
        <v>-4.5651571355373122E-2</v>
      </c>
      <c r="AD91" s="16">
        <f t="shared" si="32"/>
        <v>-3.2282981239340147E-2</v>
      </c>
      <c r="AE91" s="16">
        <f t="shared" si="32"/>
        <v>-3.1105079834483407E-2</v>
      </c>
      <c r="AF91" s="16">
        <f t="shared" si="32"/>
        <v>3.2252879369304877E-2</v>
      </c>
      <c r="AG91" s="16">
        <f t="shared" si="32"/>
        <v>2.0253493637568898E-2</v>
      </c>
      <c r="AH91" s="16">
        <f t="shared" si="32"/>
        <v>-7.1158556076151847E-3</v>
      </c>
      <c r="AI91" s="16">
        <f t="shared" si="32"/>
        <v>-7.263276105874017E-2</v>
      </c>
      <c r="AJ91" s="16">
        <f t="shared" si="32"/>
        <v>4.9761608702343363E-3</v>
      </c>
      <c r="AK91" s="16">
        <f t="shared" si="32"/>
        <v>1.1432898193827645E-2</v>
      </c>
      <c r="AL91" s="16">
        <f t="shared" si="32"/>
        <v>-8.2877488982895708E-2</v>
      </c>
      <c r="AM91" s="16">
        <f t="shared" si="32"/>
        <v>-5.0851142883918121E-2</v>
      </c>
      <c r="AN91" s="16">
        <f t="shared" si="32"/>
        <v>-3.6456244527266812E-2</v>
      </c>
      <c r="AO91" s="16">
        <f t="shared" si="32"/>
        <v>-3.312987364593456E-2</v>
      </c>
      <c r="AP91" s="16">
        <f t="shared" si="32"/>
        <v>-1.2224473362810295E-2</v>
      </c>
      <c r="AQ91" s="16">
        <f t="shared" si="32"/>
        <v>-1.4275374451361955E-2</v>
      </c>
      <c r="AR91" s="16">
        <f t="shared" si="32"/>
        <v>9.9207140421642137E-4</v>
      </c>
      <c r="AS91" s="16">
        <f t="shared" si="32"/>
        <v>-9.3366368915169473E-2</v>
      </c>
      <c r="AT91" s="16">
        <f t="shared" si="32"/>
        <v>-8.4524248229318033E-2</v>
      </c>
      <c r="AU91" s="16">
        <f t="shared" si="32"/>
        <v>-2.8831831792907492E-2</v>
      </c>
      <c r="AV91" s="16">
        <f t="shared" si="32"/>
        <v>-3.2025119474267338E-2</v>
      </c>
      <c r="AW91" s="16">
        <f t="shared" si="32"/>
        <v>3.55664529325872E-3</v>
      </c>
      <c r="AX91" s="16">
        <f t="shared" si="32"/>
        <v>3.4670036396773352E-3</v>
      </c>
      <c r="AY91" s="16">
        <f t="shared" si="32"/>
        <v>-2.8934684902215069E-2</v>
      </c>
      <c r="AZ91" s="16">
        <f t="shared" si="32"/>
        <v>-4.2770394861171068E-2</v>
      </c>
      <c r="BA91" s="16">
        <f t="shared" si="32"/>
        <v>-2.1604254009741863E-2</v>
      </c>
      <c r="BB91" s="16">
        <f t="shared" si="32"/>
        <v>-3.3815059536166148E-2</v>
      </c>
      <c r="BC91" s="16">
        <f t="shared" si="32"/>
        <v>-8.9431417794173518E-3</v>
      </c>
      <c r="BD91" s="16">
        <f t="shared" si="32"/>
        <v>-2.9249906666120262E-2</v>
      </c>
      <c r="BE91" s="16">
        <f>BE79/BD79-1</f>
        <v>-2.7471482818846815E-2</v>
      </c>
      <c r="BF91" s="25"/>
      <c r="BG91" s="25"/>
      <c r="BH91" s="1137"/>
      <c r="BU91" s="57"/>
      <c r="CJ91" s="57"/>
    </row>
    <row r="92" spans="1:88" s="24" customFormat="1" ht="15" thickTop="1">
      <c r="A92" s="201"/>
      <c r="B92" s="55"/>
      <c r="C92" s="55"/>
      <c r="D92" s="55"/>
      <c r="E92" s="55"/>
      <c r="F92" s="55"/>
      <c r="G92" s="55"/>
      <c r="H92" s="55"/>
      <c r="I92" s="55"/>
      <c r="J92" s="55"/>
      <c r="K92" s="55"/>
      <c r="L92" s="55"/>
      <c r="M92" s="55"/>
      <c r="N92" s="55"/>
      <c r="O92" s="55"/>
      <c r="P92" s="804"/>
      <c r="Q92" s="55"/>
      <c r="R92" s="1"/>
      <c r="S92" s="1"/>
      <c r="T92" s="462" t="s">
        <v>45</v>
      </c>
      <c r="U92" s="55"/>
      <c r="V92" s="1"/>
      <c r="W92" s="1"/>
      <c r="X92" s="1"/>
      <c r="Y92" s="462" t="s">
        <v>0</v>
      </c>
      <c r="Z92" s="29"/>
      <c r="AA92" s="1373"/>
      <c r="AB92" s="17">
        <f t="shared" ref="AB92:BE92" si="33">AB80/AA80-1</f>
        <v>9.8581456157231795E-3</v>
      </c>
      <c r="AC92" s="17">
        <f t="shared" si="33"/>
        <v>8.0433785935909441E-3</v>
      </c>
      <c r="AD92" s="17">
        <f t="shared" si="33"/>
        <v>-6.110210874087918E-3</v>
      </c>
      <c r="AE92" s="17">
        <f t="shared" si="33"/>
        <v>4.6727963552187113E-2</v>
      </c>
      <c r="AF92" s="17">
        <f t="shared" si="33"/>
        <v>9.9786974388358374E-3</v>
      </c>
      <c r="AG92" s="17">
        <f t="shared" si="33"/>
        <v>1.0097044846377301E-2</v>
      </c>
      <c r="AH92" s="17">
        <f t="shared" si="33"/>
        <v>-5.9444539231875426E-3</v>
      </c>
      <c r="AI92" s="17">
        <f t="shared" si="33"/>
        <v>-3.2227882911749939E-2</v>
      </c>
      <c r="AJ92" s="17">
        <f t="shared" si="33"/>
        <v>3.0244655725194081E-2</v>
      </c>
      <c r="AK92" s="17">
        <f t="shared" si="33"/>
        <v>1.8318624126130612E-2</v>
      </c>
      <c r="AL92" s="17">
        <f t="shared" si="33"/>
        <v>-1.1864261889211081E-2</v>
      </c>
      <c r="AM92" s="17">
        <f t="shared" si="33"/>
        <v>2.322114105980444E-2</v>
      </c>
      <c r="AN92" s="17">
        <f t="shared" si="33"/>
        <v>6.375585690020058E-3</v>
      </c>
      <c r="AO92" s="17">
        <f t="shared" si="33"/>
        <v>-3.644359724908508E-3</v>
      </c>
      <c r="AP92" s="17">
        <f t="shared" si="33"/>
        <v>5.7677512841209921E-3</v>
      </c>
      <c r="AQ92" s="17">
        <f t="shared" si="33"/>
        <v>-1.7809377787472824E-2</v>
      </c>
      <c r="AR92" s="17">
        <f t="shared" si="33"/>
        <v>2.8000363342391754E-2</v>
      </c>
      <c r="AS92" s="17">
        <f t="shared" si="33"/>
        <v>-5.4472346325897369E-2</v>
      </c>
      <c r="AT92" s="17">
        <f t="shared" si="33"/>
        <v>-5.612068766260514E-2</v>
      </c>
      <c r="AU92" s="17">
        <f t="shared" si="33"/>
        <v>4.4267029647812928E-2</v>
      </c>
      <c r="AV92" s="17">
        <f t="shared" si="33"/>
        <v>4.0975017426120308E-2</v>
      </c>
      <c r="AW92" s="17">
        <f t="shared" si="33"/>
        <v>3.2404455719349468E-2</v>
      </c>
      <c r="AX92" s="1226">
        <f t="shared" si="33"/>
        <v>7.1787185877985049E-3</v>
      </c>
      <c r="AY92" s="17">
        <f t="shared" si="33"/>
        <v>-3.8872151600839677E-2</v>
      </c>
      <c r="AZ92" s="17">
        <f t="shared" si="33"/>
        <v>-3.2232255601901572E-2</v>
      </c>
      <c r="BA92" s="17">
        <f t="shared" si="33"/>
        <v>-1.6117846945946201E-2</v>
      </c>
      <c r="BB92" s="17">
        <f t="shared" si="33"/>
        <v>-1.2898270102231657E-2</v>
      </c>
      <c r="BC92" s="17">
        <f t="shared" si="33"/>
        <v>-3.7784858661912057E-2</v>
      </c>
      <c r="BD92" s="17">
        <f t="shared" si="33"/>
        <v>-3.2687704086261982E-2</v>
      </c>
      <c r="BE92" s="17">
        <f t="shared" si="33"/>
        <v>-5.7658329157579624E-2</v>
      </c>
      <c r="BF92" s="26"/>
      <c r="BG92" s="26"/>
      <c r="BH92" s="1137"/>
      <c r="BU92" s="57"/>
      <c r="CJ92" s="57"/>
    </row>
    <row r="93" spans="1:88" s="24" customFormat="1">
      <c r="A93" s="201"/>
      <c r="B93" s="55"/>
      <c r="C93" s="55"/>
      <c r="D93" s="55"/>
      <c r="E93" s="55"/>
      <c r="F93" s="55"/>
      <c r="G93" s="55"/>
      <c r="H93" s="55"/>
      <c r="I93" s="55"/>
      <c r="J93" s="55"/>
      <c r="K93" s="55"/>
      <c r="L93" s="55"/>
      <c r="M93" s="55"/>
      <c r="N93" s="55"/>
      <c r="O93" s="55"/>
      <c r="P93" s="201"/>
      <c r="Q93" s="55"/>
      <c r="R93" s="1"/>
      <c r="S93" s="1"/>
      <c r="T93" s="1"/>
      <c r="U93" s="55"/>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54"/>
      <c r="BU93" s="57"/>
      <c r="CJ93" s="57"/>
    </row>
    <row r="94" spans="1:88">
      <c r="A94" s="201"/>
      <c r="B94" s="55"/>
      <c r="C94" s="55"/>
      <c r="D94" s="55"/>
      <c r="E94" s="55"/>
      <c r="F94" s="55"/>
      <c r="G94" s="55"/>
      <c r="H94" s="55"/>
      <c r="I94" s="55"/>
      <c r="J94" s="55"/>
      <c r="K94" s="55"/>
      <c r="L94" s="55"/>
      <c r="M94" s="55"/>
      <c r="N94" s="55"/>
      <c r="O94" s="55"/>
      <c r="P94" s="201"/>
      <c r="Q94" s="55"/>
      <c r="T94" s="580" t="s">
        <v>208</v>
      </c>
      <c r="Y94" s="1" t="s">
        <v>495</v>
      </c>
    </row>
    <row r="95" spans="1:88">
      <c r="A95" s="201"/>
      <c r="B95" s="55"/>
      <c r="C95" s="55"/>
      <c r="D95" s="55"/>
      <c r="E95" s="55"/>
      <c r="F95" s="55"/>
      <c r="G95" s="55"/>
      <c r="H95" s="55"/>
      <c r="I95" s="55"/>
      <c r="J95" s="55"/>
      <c r="K95" s="55"/>
      <c r="L95" s="55"/>
      <c r="M95" s="55"/>
      <c r="N95" s="55"/>
      <c r="O95" s="55"/>
      <c r="P95" s="1022"/>
      <c r="Q95" s="55"/>
      <c r="T95" s="558"/>
      <c r="Y95" s="558"/>
      <c r="Z95" s="151"/>
      <c r="AA95" s="10">
        <v>1990</v>
      </c>
      <c r="AB95" s="10">
        <f t="shared" ref="AB95:BE95" si="34">AA95+1</f>
        <v>1991</v>
      </c>
      <c r="AC95" s="10">
        <f t="shared" si="34"/>
        <v>1992</v>
      </c>
      <c r="AD95" s="10">
        <f t="shared" si="34"/>
        <v>1993</v>
      </c>
      <c r="AE95" s="10">
        <f t="shared" si="34"/>
        <v>1994</v>
      </c>
      <c r="AF95" s="10">
        <f t="shared" si="34"/>
        <v>1995</v>
      </c>
      <c r="AG95" s="10">
        <f t="shared" si="34"/>
        <v>1996</v>
      </c>
      <c r="AH95" s="10">
        <f t="shared" si="34"/>
        <v>1997</v>
      </c>
      <c r="AI95" s="10">
        <f t="shared" si="34"/>
        <v>1998</v>
      </c>
      <c r="AJ95" s="10">
        <f t="shared" si="34"/>
        <v>1999</v>
      </c>
      <c r="AK95" s="10">
        <f t="shared" si="34"/>
        <v>2000</v>
      </c>
      <c r="AL95" s="10">
        <f t="shared" si="34"/>
        <v>2001</v>
      </c>
      <c r="AM95" s="10">
        <f t="shared" si="34"/>
        <v>2002</v>
      </c>
      <c r="AN95" s="10">
        <f t="shared" si="34"/>
        <v>2003</v>
      </c>
      <c r="AO95" s="10">
        <f t="shared" si="34"/>
        <v>2004</v>
      </c>
      <c r="AP95" s="10">
        <f t="shared" si="34"/>
        <v>2005</v>
      </c>
      <c r="AQ95" s="10">
        <f t="shared" si="34"/>
        <v>2006</v>
      </c>
      <c r="AR95" s="10">
        <f t="shared" si="34"/>
        <v>2007</v>
      </c>
      <c r="AS95" s="10">
        <f t="shared" si="34"/>
        <v>2008</v>
      </c>
      <c r="AT95" s="10">
        <f t="shared" si="34"/>
        <v>2009</v>
      </c>
      <c r="AU95" s="10">
        <f t="shared" si="34"/>
        <v>2010</v>
      </c>
      <c r="AV95" s="10">
        <f t="shared" si="34"/>
        <v>2011</v>
      </c>
      <c r="AW95" s="10">
        <f t="shared" si="34"/>
        <v>2012</v>
      </c>
      <c r="AX95" s="10">
        <f t="shared" si="34"/>
        <v>2013</v>
      </c>
      <c r="AY95" s="10">
        <f t="shared" si="34"/>
        <v>2014</v>
      </c>
      <c r="AZ95" s="10">
        <f t="shared" si="34"/>
        <v>2015</v>
      </c>
      <c r="BA95" s="10">
        <f t="shared" si="34"/>
        <v>2016</v>
      </c>
      <c r="BB95" s="10">
        <f t="shared" si="34"/>
        <v>2017</v>
      </c>
      <c r="BC95" s="10">
        <f t="shared" si="34"/>
        <v>2018</v>
      </c>
      <c r="BD95" s="10">
        <f t="shared" si="34"/>
        <v>2019</v>
      </c>
      <c r="BE95" s="10">
        <f t="shared" si="34"/>
        <v>2020</v>
      </c>
      <c r="BF95" s="10" t="s">
        <v>21</v>
      </c>
      <c r="BG95" s="10" t="s">
        <v>2</v>
      </c>
      <c r="BH95" s="1120"/>
    </row>
    <row r="96" spans="1:88">
      <c r="A96" s="201"/>
      <c r="B96" s="55"/>
      <c r="C96" s="55"/>
      <c r="D96" s="55"/>
      <c r="E96" s="55"/>
      <c r="F96" s="55"/>
      <c r="G96" s="55"/>
      <c r="H96" s="55"/>
      <c r="I96" s="55"/>
      <c r="J96" s="55"/>
      <c r="K96" s="55"/>
      <c r="L96" s="55"/>
      <c r="M96" s="55"/>
      <c r="N96" s="55"/>
      <c r="O96" s="55"/>
      <c r="P96" s="804"/>
      <c r="Q96" s="55"/>
      <c r="T96" s="460" t="s">
        <v>102</v>
      </c>
      <c r="Y96" s="460" t="s">
        <v>906</v>
      </c>
      <c r="Z96" s="27"/>
      <c r="AA96" s="1370"/>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5">
        <f t="shared" ref="AY96:BE104" si="35">AY72/$AX72-1</f>
        <v>-5.205069343928781E-2</v>
      </c>
      <c r="AZ96" s="15">
        <f t="shared" si="35"/>
        <v>-0.10033220680391564</v>
      </c>
      <c r="BA96" s="15">
        <f t="shared" si="35"/>
        <v>-3.8310228458203532E-2</v>
      </c>
      <c r="BB96" s="15">
        <f t="shared" si="35"/>
        <v>-6.4128610432832134E-2</v>
      </c>
      <c r="BC96" s="15">
        <f t="shared" si="35"/>
        <v>-0.13462568600805824</v>
      </c>
      <c r="BD96" s="15">
        <f t="shared" si="35"/>
        <v>-0.17454622639963624</v>
      </c>
      <c r="BE96" s="15">
        <f t="shared" si="35"/>
        <v>-0.19764491622886604</v>
      </c>
      <c r="BF96" s="23"/>
      <c r="BG96" s="23"/>
      <c r="BH96" s="1137"/>
    </row>
    <row r="97" spans="1:88" s="24" customFormat="1">
      <c r="A97" s="201"/>
      <c r="B97" s="55"/>
      <c r="C97" s="55"/>
      <c r="D97" s="55"/>
      <c r="E97" s="55"/>
      <c r="F97" s="55"/>
      <c r="G97" s="55"/>
      <c r="H97" s="55"/>
      <c r="I97" s="55"/>
      <c r="J97" s="55"/>
      <c r="K97" s="55"/>
      <c r="L97" s="55"/>
      <c r="M97" s="55"/>
      <c r="N97" s="55"/>
      <c r="O97" s="55"/>
      <c r="P97" s="804"/>
      <c r="Q97" s="55"/>
      <c r="R97" s="1"/>
      <c r="S97" s="1"/>
      <c r="T97" s="460" t="s">
        <v>103</v>
      </c>
      <c r="U97" s="55"/>
      <c r="V97" s="1"/>
      <c r="W97" s="1"/>
      <c r="X97" s="1"/>
      <c r="Y97" s="460" t="s">
        <v>316</v>
      </c>
      <c r="Z97" s="27"/>
      <c r="AA97" s="1370"/>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5">
        <f t="shared" si="35"/>
        <v>-2.8297938546892887E-2</v>
      </c>
      <c r="AZ97" s="15">
        <f t="shared" si="35"/>
        <v>-5.4008278303339319E-2</v>
      </c>
      <c r="BA97" s="15">
        <f t="shared" si="35"/>
        <v>-9.5473705684457344E-2</v>
      </c>
      <c r="BB97" s="15">
        <f t="shared" si="35"/>
        <v>-0.10948995096789282</v>
      </c>
      <c r="BC97" s="15">
        <f t="shared" si="35"/>
        <v>-0.12752167040468743</v>
      </c>
      <c r="BD97" s="15">
        <f t="shared" si="35"/>
        <v>-0.15043059940438164</v>
      </c>
      <c r="BE97" s="15">
        <f t="shared" si="35"/>
        <v>-0.23064340589167975</v>
      </c>
      <c r="BF97" s="23"/>
      <c r="BG97" s="23"/>
      <c r="BH97" s="1137"/>
      <c r="BU97" s="57"/>
      <c r="CJ97" s="57"/>
    </row>
    <row r="98" spans="1:88" s="24" customFormat="1">
      <c r="A98" s="201"/>
      <c r="B98" s="55"/>
      <c r="C98" s="55"/>
      <c r="D98" s="55"/>
      <c r="E98" s="55"/>
      <c r="F98" s="55"/>
      <c r="G98" s="55"/>
      <c r="H98" s="55"/>
      <c r="I98" s="55"/>
      <c r="J98" s="55"/>
      <c r="K98" s="55"/>
      <c r="L98" s="55"/>
      <c r="M98" s="55"/>
      <c r="N98" s="55"/>
      <c r="O98" s="55"/>
      <c r="P98" s="804"/>
      <c r="Q98" s="55"/>
      <c r="R98" s="1"/>
      <c r="S98" s="1"/>
      <c r="T98" s="460" t="s">
        <v>104</v>
      </c>
      <c r="U98" s="55"/>
      <c r="V98" s="1"/>
      <c r="W98" s="1"/>
      <c r="X98" s="1"/>
      <c r="Y98" s="460" t="s">
        <v>297</v>
      </c>
      <c r="Z98" s="27"/>
      <c r="AA98" s="1370"/>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5">
        <f t="shared" si="35"/>
        <v>-2.3043196124304832E-2</v>
      </c>
      <c r="AZ98" s="15">
        <f t="shared" si="35"/>
        <v>-2.8907828175636197E-2</v>
      </c>
      <c r="BA98" s="15">
        <f t="shared" si="35"/>
        <v>-3.723178140477279E-2</v>
      </c>
      <c r="BB98" s="15">
        <f t="shared" si="35"/>
        <v>-4.5645943059942962E-2</v>
      </c>
      <c r="BC98" s="15">
        <f t="shared" si="35"/>
        <v>-5.617089843791645E-2</v>
      </c>
      <c r="BD98" s="15">
        <f t="shared" si="35"/>
        <v>-7.6803458137187253E-2</v>
      </c>
      <c r="BE98" s="15">
        <f t="shared" si="35"/>
        <v>-0.174179733569789</v>
      </c>
      <c r="BF98" s="23"/>
      <c r="BG98" s="23"/>
      <c r="BH98" s="1137"/>
      <c r="BU98" s="57"/>
      <c r="CJ98" s="57"/>
    </row>
    <row r="99" spans="1:88" s="24" customFormat="1">
      <c r="A99" s="201"/>
      <c r="B99" s="55"/>
      <c r="C99" s="55"/>
      <c r="D99" s="55"/>
      <c r="E99" s="55"/>
      <c r="F99" s="55"/>
      <c r="G99" s="55"/>
      <c r="H99" s="55"/>
      <c r="I99" s="55"/>
      <c r="J99" s="55"/>
      <c r="K99" s="55"/>
      <c r="L99" s="55"/>
      <c r="M99" s="55"/>
      <c r="N99" s="55"/>
      <c r="O99" s="55"/>
      <c r="P99" s="804"/>
      <c r="Q99" s="55"/>
      <c r="R99" s="1"/>
      <c r="S99" s="1"/>
      <c r="T99" s="460" t="s">
        <v>105</v>
      </c>
      <c r="U99" s="55"/>
      <c r="V99" s="1"/>
      <c r="W99" s="1"/>
      <c r="X99" s="1"/>
      <c r="Y99" s="38" t="s">
        <v>295</v>
      </c>
      <c r="Z99" s="27"/>
      <c r="AA99" s="1370"/>
      <c r="AB99" s="188"/>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5">
        <f t="shared" si="35"/>
        <v>-5.5672097223040562E-2</v>
      </c>
      <c r="AZ99" s="15">
        <f t="shared" si="35"/>
        <v>-7.4251832749467894E-2</v>
      </c>
      <c r="BA99" s="15">
        <f t="shared" si="35"/>
        <v>-0.43020557571399587</v>
      </c>
      <c r="BB99" s="15">
        <f t="shared" si="35"/>
        <v>-0.42950583970160683</v>
      </c>
      <c r="BC99" s="15">
        <f t="shared" si="35"/>
        <v>-0.35724585680018761</v>
      </c>
      <c r="BD99" s="15">
        <f t="shared" si="35"/>
        <v>-0.40287872498541322</v>
      </c>
      <c r="BE99" s="15">
        <f t="shared" si="35"/>
        <v>-0.4422786295745611</v>
      </c>
      <c r="BF99" s="23"/>
      <c r="BG99" s="23"/>
      <c r="BH99" s="1137"/>
      <c r="BU99" s="57"/>
      <c r="CJ99" s="57"/>
    </row>
    <row r="100" spans="1:88" s="24" customFormat="1">
      <c r="A100" s="201"/>
      <c r="B100" s="55"/>
      <c r="C100" s="55"/>
      <c r="D100" s="55"/>
      <c r="E100" s="55"/>
      <c r="F100" s="55"/>
      <c r="G100" s="55"/>
      <c r="H100" s="55"/>
      <c r="I100" s="55"/>
      <c r="J100" s="55"/>
      <c r="K100" s="55"/>
      <c r="L100" s="55"/>
      <c r="M100" s="55"/>
      <c r="N100" s="55"/>
      <c r="O100" s="55"/>
      <c r="P100" s="804"/>
      <c r="Q100" s="55"/>
      <c r="R100" s="1"/>
      <c r="S100" s="1"/>
      <c r="T100" s="460" t="s">
        <v>106</v>
      </c>
      <c r="U100" s="55"/>
      <c r="V100" s="1"/>
      <c r="W100" s="1"/>
      <c r="X100" s="1"/>
      <c r="Y100" s="460" t="s">
        <v>317</v>
      </c>
      <c r="Z100" s="27"/>
      <c r="AA100" s="1370"/>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5">
        <f t="shared" si="35"/>
        <v>-3.822192753438558E-2</v>
      </c>
      <c r="AZ100" s="15">
        <f t="shared" si="35"/>
        <v>-8.1694706828846164E-2</v>
      </c>
      <c r="BA100" s="15">
        <f t="shared" si="35"/>
        <v>-7.6385761462605561E-2</v>
      </c>
      <c r="BB100" s="15">
        <f t="shared" si="35"/>
        <v>-1.7561990347896295E-2</v>
      </c>
      <c r="BC100" s="15">
        <f t="shared" si="35"/>
        <v>-0.13532936976314791</v>
      </c>
      <c r="BD100" s="15">
        <f t="shared" si="35"/>
        <v>-0.11536197544859672</v>
      </c>
      <c r="BE100" s="15">
        <f t="shared" si="35"/>
        <v>-7.4806168560120789E-2</v>
      </c>
      <c r="BF100" s="23"/>
      <c r="BG100" s="23"/>
      <c r="BH100" s="1137"/>
      <c r="BU100" s="57"/>
      <c r="CJ100" s="57"/>
    </row>
    <row r="101" spans="1:88" s="24" customFormat="1">
      <c r="A101" s="201"/>
      <c r="B101" s="55"/>
      <c r="C101" s="55"/>
      <c r="D101" s="55"/>
      <c r="E101" s="55"/>
      <c r="F101" s="55"/>
      <c r="G101" s="55"/>
      <c r="H101" s="55"/>
      <c r="I101" s="55"/>
      <c r="J101" s="55"/>
      <c r="K101" s="55"/>
      <c r="L101" s="55"/>
      <c r="M101" s="55"/>
      <c r="N101" s="55"/>
      <c r="O101" s="55"/>
      <c r="P101" s="804"/>
      <c r="Q101" s="55"/>
      <c r="R101" s="1"/>
      <c r="S101" s="1"/>
      <c r="T101" s="1106" t="s">
        <v>691</v>
      </c>
      <c r="U101" s="55"/>
      <c r="V101" s="1"/>
      <c r="W101" s="1"/>
      <c r="X101" s="1"/>
      <c r="Y101" s="460" t="s">
        <v>776</v>
      </c>
      <c r="Z101" s="27"/>
      <c r="AA101" s="1370"/>
      <c r="AB101" s="188"/>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5">
        <f t="shared" si="35"/>
        <v>-1.2541609611321114E-2</v>
      </c>
      <c r="AZ101" s="15">
        <f t="shared" si="35"/>
        <v>-4.1142588463676577E-2</v>
      </c>
      <c r="BA101" s="15">
        <f t="shared" si="35"/>
        <v>-4.9752728200013308E-2</v>
      </c>
      <c r="BB101" s="15">
        <f t="shared" si="35"/>
        <v>-3.7035314268121899E-2</v>
      </c>
      <c r="BC101" s="15">
        <f t="shared" si="35"/>
        <v>-5.1602372917139538E-2</v>
      </c>
      <c r="BD101" s="15">
        <f t="shared" si="35"/>
        <v>-7.8953867815080181E-2</v>
      </c>
      <c r="BE101" s="15">
        <f t="shared" si="35"/>
        <v>-0.12739372450785003</v>
      </c>
      <c r="BF101" s="23"/>
      <c r="BG101" s="23"/>
      <c r="BH101" s="1137"/>
      <c r="BU101" s="57"/>
      <c r="CJ101" s="57"/>
    </row>
    <row r="102" spans="1:88" s="24" customFormat="1">
      <c r="A102" s="201"/>
      <c r="B102" s="55"/>
      <c r="C102" s="55"/>
      <c r="D102" s="55"/>
      <c r="E102" s="55"/>
      <c r="F102" s="55"/>
      <c r="G102" s="55"/>
      <c r="H102" s="55"/>
      <c r="I102" s="55"/>
      <c r="J102" s="55"/>
      <c r="K102" s="55"/>
      <c r="L102" s="55"/>
      <c r="M102" s="55"/>
      <c r="N102" s="55"/>
      <c r="O102" s="55"/>
      <c r="P102" s="804"/>
      <c r="Q102" s="55"/>
      <c r="R102" s="1"/>
      <c r="S102" s="1"/>
      <c r="T102" s="460" t="s">
        <v>107</v>
      </c>
      <c r="U102" s="55"/>
      <c r="V102" s="1"/>
      <c r="W102" s="1"/>
      <c r="X102" s="1"/>
      <c r="Y102" s="460" t="s">
        <v>318</v>
      </c>
      <c r="Z102" s="27"/>
      <c r="AA102" s="1370"/>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5">
        <f t="shared" si="35"/>
        <v>-2.4739604756822797E-2</v>
      </c>
      <c r="AZ102" s="15">
        <f t="shared" si="35"/>
        <v>-1.0232337287178206E-2</v>
      </c>
      <c r="BA102" s="15">
        <f t="shared" si="35"/>
        <v>-4.3648309383330641E-3</v>
      </c>
      <c r="BB102" s="15">
        <f t="shared" si="35"/>
        <v>6.8355987505825944E-3</v>
      </c>
      <c r="BC102" s="15">
        <f t="shared" si="35"/>
        <v>2.9784393080739546E-2</v>
      </c>
      <c r="BD102" s="15">
        <f t="shared" si="35"/>
        <v>4.7320022295691988E-2</v>
      </c>
      <c r="BE102" s="15">
        <f t="shared" si="35"/>
        <v>3.9569996221281434E-2</v>
      </c>
      <c r="BF102" s="23"/>
      <c r="BG102" s="23"/>
      <c r="BH102" s="1137"/>
      <c r="BU102" s="57"/>
      <c r="CJ102" s="57"/>
    </row>
    <row r="103" spans="1:88" s="24" customFormat="1" ht="19.5" thickBot="1">
      <c r="A103" s="201"/>
      <c r="B103" s="55"/>
      <c r="C103" s="55"/>
      <c r="D103" s="55"/>
      <c r="E103" s="55"/>
      <c r="F103" s="55"/>
      <c r="G103" s="55"/>
      <c r="H103" s="55"/>
      <c r="I103" s="55"/>
      <c r="J103" s="55"/>
      <c r="K103" s="55"/>
      <c r="L103" s="55"/>
      <c r="M103" s="55"/>
      <c r="N103" s="55"/>
      <c r="O103" s="55"/>
      <c r="P103" s="804"/>
      <c r="Q103" s="55"/>
      <c r="R103" s="1"/>
      <c r="S103" s="1"/>
      <c r="T103" s="1344" t="s">
        <v>856</v>
      </c>
      <c r="U103" s="55"/>
      <c r="V103" s="1"/>
      <c r="W103" s="1"/>
      <c r="X103" s="1"/>
      <c r="Y103" s="461" t="s">
        <v>857</v>
      </c>
      <c r="Z103" s="28"/>
      <c r="AA103" s="1372"/>
      <c r="AB103" s="194"/>
      <c r="AC103" s="194"/>
      <c r="AD103" s="194"/>
      <c r="AE103" s="194"/>
      <c r="AF103" s="194"/>
      <c r="AG103" s="194"/>
      <c r="AH103" s="194"/>
      <c r="AI103" s="194"/>
      <c r="AJ103" s="194"/>
      <c r="AK103" s="194"/>
      <c r="AL103" s="194"/>
      <c r="AM103" s="194"/>
      <c r="AN103" s="194"/>
      <c r="AO103" s="194"/>
      <c r="AP103" s="194"/>
      <c r="AQ103" s="194"/>
      <c r="AR103" s="194"/>
      <c r="AS103" s="194"/>
      <c r="AT103" s="194"/>
      <c r="AU103" s="194"/>
      <c r="AV103" s="194"/>
      <c r="AW103" s="194"/>
      <c r="AX103" s="194"/>
      <c r="AY103" s="16">
        <f t="shared" si="35"/>
        <v>-2.8934684902215069E-2</v>
      </c>
      <c r="AZ103" s="16">
        <f t="shared" si="35"/>
        <v>-7.0467531864934818E-2</v>
      </c>
      <c r="BA103" s="16">
        <f t="shared" si="35"/>
        <v>-9.0549387416827054E-2</v>
      </c>
      <c r="BB103" s="16">
        <f t="shared" si="35"/>
        <v>-0.12130251402652981</v>
      </c>
      <c r="BC103" s="16">
        <f t="shared" si="35"/>
        <v>-0.12916083022480818</v>
      </c>
      <c r="BD103" s="16">
        <f t="shared" si="35"/>
        <v>-0.15463279466193414</v>
      </c>
      <c r="BE103" s="16">
        <f>BE79/$AX79-1</f>
        <v>-0.17785628531899544</v>
      </c>
      <c r="BF103" s="25"/>
      <c r="BG103" s="25"/>
      <c r="BH103" s="1137"/>
      <c r="BU103" s="57"/>
      <c r="CJ103" s="57"/>
    </row>
    <row r="104" spans="1:88" s="24" customFormat="1" ht="15" thickTop="1">
      <c r="A104" s="201"/>
      <c r="B104" s="55"/>
      <c r="C104" s="55"/>
      <c r="D104" s="55"/>
      <c r="E104" s="55"/>
      <c r="F104" s="55"/>
      <c r="G104" s="55"/>
      <c r="H104" s="55"/>
      <c r="I104" s="55"/>
      <c r="J104" s="55"/>
      <c r="K104" s="55"/>
      <c r="L104" s="55"/>
      <c r="M104" s="55"/>
      <c r="N104" s="55"/>
      <c r="O104" s="55"/>
      <c r="P104" s="804"/>
      <c r="Q104" s="55"/>
      <c r="R104" s="1"/>
      <c r="S104" s="1"/>
      <c r="T104" s="462" t="s">
        <v>45</v>
      </c>
      <c r="U104" s="55"/>
      <c r="V104" s="1"/>
      <c r="W104" s="1"/>
      <c r="X104" s="1"/>
      <c r="Y104" s="462" t="s">
        <v>0</v>
      </c>
      <c r="Z104" s="29"/>
      <c r="AA104" s="1373"/>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7">
        <f t="shared" si="35"/>
        <v>-3.8872151600839677E-2</v>
      </c>
      <c r="AZ104" s="17">
        <f t="shared" si="35"/>
        <v>-6.9851470076547129E-2</v>
      </c>
      <c r="BA104" s="17">
        <f t="shared" si="35"/>
        <v>-8.4843461718850155E-2</v>
      </c>
      <c r="BB104" s="17">
        <f t="shared" si="35"/>
        <v>-9.6647397935423762E-2</v>
      </c>
      <c r="BC104" s="17">
        <f t="shared" si="35"/>
        <v>-0.1307804483263042</v>
      </c>
      <c r="BD104" s="17">
        <f t="shared" si="35"/>
        <v>-0.15919323981740729</v>
      </c>
      <c r="BE104" s="17">
        <f t="shared" si="35"/>
        <v>-0.20767275275393338</v>
      </c>
      <c r="BF104" s="26"/>
      <c r="BG104" s="26"/>
      <c r="BH104" s="1137"/>
      <c r="BU104" s="57"/>
      <c r="CJ104" s="57"/>
    </row>
    <row r="105" spans="1:88" s="24" customFormat="1">
      <c r="A105" s="201"/>
      <c r="B105" s="55"/>
      <c r="C105" s="55"/>
      <c r="D105" s="55"/>
      <c r="E105" s="55"/>
      <c r="F105" s="55"/>
      <c r="G105" s="55"/>
      <c r="H105" s="55"/>
      <c r="I105" s="55"/>
      <c r="J105" s="55"/>
      <c r="K105" s="55"/>
      <c r="L105" s="55"/>
      <c r="M105" s="55"/>
      <c r="N105" s="55"/>
      <c r="O105" s="55"/>
      <c r="P105" s="201"/>
      <c r="Q105" s="55"/>
      <c r="R105" s="1"/>
      <c r="S105" s="1"/>
      <c r="T105" s="1"/>
      <c r="U105" s="55"/>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54"/>
      <c r="BU105" s="57"/>
      <c r="CJ105" s="57"/>
    </row>
    <row r="108" spans="1:88" s="24" customFormat="1">
      <c r="A108" s="154"/>
      <c r="B108" s="1"/>
      <c r="C108" s="1"/>
      <c r="D108" s="1"/>
      <c r="E108" s="1"/>
      <c r="F108" s="1"/>
      <c r="G108" s="1"/>
      <c r="H108" s="1"/>
      <c r="I108" s="1"/>
      <c r="J108" s="1"/>
      <c r="K108" s="1"/>
      <c r="L108" s="1"/>
      <c r="M108" s="1"/>
      <c r="N108" s="1"/>
      <c r="O108" s="1"/>
      <c r="P108" s="1"/>
      <c r="Q108" s="1"/>
      <c r="R108" s="1"/>
      <c r="S108" s="1"/>
      <c r="T108" s="1"/>
      <c r="U108" s="55"/>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54"/>
      <c r="BU108" s="57"/>
      <c r="CJ108" s="57"/>
    </row>
    <row r="109" spans="1:88" s="24" customFormat="1">
      <c r="A109" s="154"/>
      <c r="B109" s="1"/>
      <c r="C109" s="1"/>
      <c r="D109" s="1"/>
      <c r="E109" s="1"/>
      <c r="F109" s="1"/>
      <c r="G109" s="1"/>
      <c r="H109" s="1"/>
      <c r="I109" s="1"/>
      <c r="J109" s="1"/>
      <c r="K109" s="1"/>
      <c r="L109" s="1"/>
      <c r="M109" s="1"/>
      <c r="N109" s="1"/>
      <c r="O109" s="1"/>
      <c r="P109" s="1"/>
      <c r="Q109" s="1"/>
      <c r="R109" s="1"/>
      <c r="S109" s="1"/>
      <c r="T109" s="1"/>
      <c r="U109" s="55"/>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54"/>
      <c r="BU109" s="57"/>
      <c r="CJ109" s="57"/>
    </row>
    <row r="110" spans="1:88" s="24" customFormat="1">
      <c r="A110" s="154"/>
      <c r="B110" s="1"/>
      <c r="C110" s="1"/>
      <c r="D110" s="1"/>
      <c r="E110" s="1"/>
      <c r="F110" s="1"/>
      <c r="G110" s="1"/>
      <c r="H110" s="1"/>
      <c r="I110" s="1"/>
      <c r="J110" s="1"/>
      <c r="K110" s="1"/>
      <c r="L110" s="1"/>
      <c r="M110" s="1"/>
      <c r="N110" s="1"/>
      <c r="O110" s="1"/>
      <c r="P110" s="1"/>
      <c r="Q110" s="1"/>
      <c r="R110" s="1"/>
      <c r="S110" s="1"/>
      <c r="T110" s="1"/>
      <c r="U110" s="55"/>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54"/>
      <c r="BU110" s="57"/>
      <c r="CJ110" s="57"/>
    </row>
    <row r="111" spans="1:88" s="24" customFormat="1">
      <c r="A111" s="154"/>
      <c r="B111" s="1"/>
      <c r="C111" s="1"/>
      <c r="D111" s="1"/>
      <c r="E111" s="1"/>
      <c r="F111" s="1"/>
      <c r="G111" s="1"/>
      <c r="H111" s="1"/>
      <c r="I111" s="1"/>
      <c r="J111" s="1"/>
      <c r="K111" s="1"/>
      <c r="L111" s="1"/>
      <c r="M111" s="1"/>
      <c r="N111" s="1"/>
      <c r="O111" s="1"/>
      <c r="P111" s="1"/>
      <c r="Q111" s="1"/>
      <c r="R111" s="1"/>
      <c r="S111" s="1"/>
      <c r="T111" s="1"/>
      <c r="U111" s="55"/>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54"/>
      <c r="BU111" s="57"/>
      <c r="CJ111" s="57"/>
    </row>
    <row r="112" spans="1:88" s="24" customFormat="1">
      <c r="A112" s="154"/>
      <c r="B112" s="1"/>
      <c r="C112" s="1"/>
      <c r="D112" s="1"/>
      <c r="E112" s="1"/>
      <c r="F112" s="1"/>
      <c r="G112" s="1"/>
      <c r="H112" s="1"/>
      <c r="I112" s="1"/>
      <c r="J112" s="1"/>
      <c r="K112" s="1"/>
      <c r="L112" s="1"/>
      <c r="M112" s="1"/>
      <c r="N112" s="1"/>
      <c r="O112" s="1"/>
      <c r="P112" s="1"/>
      <c r="Q112" s="1"/>
      <c r="R112" s="1"/>
      <c r="S112" s="1"/>
      <c r="T112" s="1"/>
      <c r="U112" s="55"/>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54"/>
      <c r="BU112" s="57"/>
      <c r="CJ112" s="57"/>
    </row>
    <row r="113" spans="1:88" s="24" customFormat="1">
      <c r="A113" s="154"/>
      <c r="B113" s="1"/>
      <c r="C113" s="1"/>
      <c r="D113" s="1"/>
      <c r="E113" s="1"/>
      <c r="F113" s="1"/>
      <c r="G113" s="1"/>
      <c r="H113" s="1"/>
      <c r="I113" s="1"/>
      <c r="J113" s="1"/>
      <c r="K113" s="1"/>
      <c r="L113" s="1"/>
      <c r="M113" s="1"/>
      <c r="N113" s="1"/>
      <c r="O113" s="1"/>
      <c r="P113" s="1"/>
      <c r="Q113" s="1"/>
      <c r="R113" s="1"/>
      <c r="S113" s="1"/>
      <c r="T113" s="1"/>
      <c r="U113" s="55"/>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54"/>
      <c r="BU113" s="57"/>
      <c r="CJ113" s="57"/>
    </row>
    <row r="114" spans="1:88" s="24" customFormat="1">
      <c r="A114" s="154"/>
      <c r="B114" s="1"/>
      <c r="C114" s="1"/>
      <c r="D114" s="1"/>
      <c r="E114" s="1"/>
      <c r="F114" s="1"/>
      <c r="G114" s="1"/>
      <c r="H114" s="1"/>
      <c r="I114" s="1"/>
      <c r="J114" s="1"/>
      <c r="K114" s="1"/>
      <c r="L114" s="1"/>
      <c r="M114" s="1"/>
      <c r="N114" s="1"/>
      <c r="O114" s="1"/>
      <c r="P114" s="1"/>
      <c r="Q114" s="1"/>
      <c r="R114" s="1"/>
      <c r="S114" s="1"/>
      <c r="T114" s="1"/>
      <c r="U114" s="55"/>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54"/>
      <c r="BU114" s="57"/>
      <c r="CJ114" s="57"/>
    </row>
    <row r="115" spans="1:88" s="24" customFormat="1">
      <c r="A115" s="154"/>
      <c r="B115" s="1"/>
      <c r="C115" s="1"/>
      <c r="D115" s="1"/>
      <c r="E115" s="1"/>
      <c r="F115" s="1"/>
      <c r="G115" s="1"/>
      <c r="H115" s="1"/>
      <c r="I115" s="1"/>
      <c r="J115" s="1"/>
      <c r="K115" s="1"/>
      <c r="L115" s="1"/>
      <c r="M115" s="1"/>
      <c r="N115" s="1"/>
      <c r="O115" s="1"/>
      <c r="P115" s="1"/>
      <c r="Q115" s="1"/>
      <c r="R115" s="1"/>
      <c r="S115" s="1"/>
      <c r="T115" s="1"/>
      <c r="U115" s="55"/>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54"/>
      <c r="BU115" s="57"/>
      <c r="CJ115" s="57"/>
    </row>
    <row r="116" spans="1:88" s="24" customFormat="1">
      <c r="A116" s="154"/>
      <c r="B116" s="1"/>
      <c r="C116" s="1"/>
      <c r="D116" s="1"/>
      <c r="E116" s="1"/>
      <c r="F116" s="1"/>
      <c r="G116" s="1"/>
      <c r="H116" s="1"/>
      <c r="I116" s="1"/>
      <c r="J116" s="1"/>
      <c r="K116" s="1"/>
      <c r="L116" s="1"/>
      <c r="M116" s="1"/>
      <c r="N116" s="1"/>
      <c r="O116" s="1"/>
      <c r="P116" s="1"/>
      <c r="Q116" s="1"/>
      <c r="R116" s="1"/>
      <c r="S116" s="1"/>
      <c r="T116" s="1"/>
      <c r="U116" s="55"/>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54"/>
      <c r="BU116" s="57"/>
      <c r="CJ116" s="57"/>
    </row>
  </sheetData>
  <mergeCells count="22">
    <mergeCell ref="X54:Y54"/>
    <mergeCell ref="X57:Y57"/>
    <mergeCell ref="X58:Y58"/>
    <mergeCell ref="S30:T30"/>
    <mergeCell ref="S34:T34"/>
    <mergeCell ref="S33:T33"/>
    <mergeCell ref="S32:T32"/>
    <mergeCell ref="S31:T31"/>
    <mergeCell ref="X30:Y30"/>
    <mergeCell ref="X31:Y31"/>
    <mergeCell ref="X32:Y32"/>
    <mergeCell ref="X33:Y33"/>
    <mergeCell ref="X34:Y34"/>
    <mergeCell ref="S54:T54"/>
    <mergeCell ref="S57:T57"/>
    <mergeCell ref="Q1:T1"/>
    <mergeCell ref="V1:Y1"/>
    <mergeCell ref="X15:Y15"/>
    <mergeCell ref="X13:Y13"/>
    <mergeCell ref="S19:T19"/>
    <mergeCell ref="S13:T13"/>
    <mergeCell ref="S15:T15"/>
  </mergeCells>
  <phoneticPr fontId="9"/>
  <pageMargins left="2.0866141732283467" right="0.70866141732283472" top="1.1417322834645669" bottom="0.35433070866141736" header="0.31496062992125984" footer="0.31496062992125984"/>
  <pageSetup paperSize="9" scale="39" fitToWidth="0" orientation="portrait" r:id="rId1"/>
  <headerFooter alignWithMargins="0"/>
  <ignoredErrors>
    <ignoredError sqref="AA19:BE20 AA45:BE45 AA61:BE61"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J190"/>
  <sheetViews>
    <sheetView workbookViewId="0">
      <pane xSplit="26" ySplit="4" topLeftCell="AA6" activePane="bottomRight" state="frozen"/>
      <selection pane="topRight" activeCell="AA1" sqref="AA1"/>
      <selection pane="bottomLeft" activeCell="A5" sqref="A5"/>
      <selection pane="bottomRight" activeCell="AA1" sqref="AA1"/>
    </sheetView>
  </sheetViews>
  <sheetFormatPr defaultColWidth="9" defaultRowHeight="14.25"/>
  <cols>
    <col min="1" max="1" width="1.625" style="154" customWidth="1"/>
    <col min="2" max="15" width="1.625" style="1" hidden="1" customWidth="1"/>
    <col min="16" max="19" width="1.625" style="1" customWidth="1"/>
    <col min="20" max="20" width="43.125" style="1" customWidth="1"/>
    <col min="21" max="24" width="1.625" style="1" customWidth="1"/>
    <col min="25" max="25" width="53.875" style="1" customWidth="1"/>
    <col min="26" max="26" width="10.625" style="1" hidden="1" customWidth="1"/>
    <col min="27" max="57" width="11.125" style="1" customWidth="1"/>
    <col min="58" max="59" width="11.125" style="1" hidden="1" customWidth="1"/>
    <col min="60" max="60" width="10.625" style="154" customWidth="1"/>
    <col min="61" max="61" width="7.875" style="1" customWidth="1"/>
    <col min="62" max="71" width="9" style="1"/>
    <col min="72" max="72" width="10.75" style="1" customWidth="1"/>
    <col min="73" max="73" width="9" style="55"/>
    <col min="74" max="86" width="9" style="1"/>
    <col min="87" max="87" width="11.25" style="1" customWidth="1"/>
    <col min="88" max="88" width="9" style="55"/>
    <col min="89" max="16384" width="9" style="1"/>
  </cols>
  <sheetData>
    <row r="1" spans="2:88" ht="49.5" customHeight="1">
      <c r="Q1" s="1984" t="s">
        <v>1173</v>
      </c>
      <c r="R1" s="1935"/>
      <c r="S1" s="1935"/>
      <c r="T1" s="1935"/>
      <c r="V1" s="1987" t="s">
        <v>1174</v>
      </c>
      <c r="W1" s="1988"/>
      <c r="X1" s="1988"/>
      <c r="Y1" s="1988"/>
      <c r="Z1" s="479"/>
      <c r="AE1" s="55"/>
    </row>
    <row r="2" spans="2:88" ht="14.25" customHeight="1">
      <c r="Q2" s="1094" t="str">
        <f>'0.Contents'!C2</f>
        <v>＜確報値＞</v>
      </c>
      <c r="V2" s="1141" t="str">
        <f>'0.Contents'!$E$2</f>
        <v>&lt;Final Figures&gt;</v>
      </c>
    </row>
    <row r="3" spans="2:88" ht="18.75" customHeight="1" thickBot="1">
      <c r="Q3" s="1" t="s">
        <v>108</v>
      </c>
      <c r="V3" s="1" t="s">
        <v>478</v>
      </c>
    </row>
    <row r="4" spans="2:88" ht="15" thickBot="1">
      <c r="Q4" s="1532"/>
      <c r="R4" s="1533"/>
      <c r="S4" s="1533"/>
      <c r="T4" s="1534"/>
      <c r="U4" s="1898"/>
      <c r="V4" s="1532"/>
      <c r="W4" s="1533"/>
      <c r="X4" s="1533"/>
      <c r="Y4" s="1534"/>
      <c r="Z4" s="1531"/>
      <c r="AA4" s="1530">
        <v>1990</v>
      </c>
      <c r="AB4" s="1530">
        <v>1991</v>
      </c>
      <c r="AC4" s="1530">
        <v>1992</v>
      </c>
      <c r="AD4" s="1530">
        <v>1993</v>
      </c>
      <c r="AE4" s="1530">
        <v>1994</v>
      </c>
      <c r="AF4" s="1530">
        <v>1995</v>
      </c>
      <c r="AG4" s="1530">
        <v>1996</v>
      </c>
      <c r="AH4" s="1530">
        <v>1997</v>
      </c>
      <c r="AI4" s="1530">
        <v>1998</v>
      </c>
      <c r="AJ4" s="1530">
        <v>1999</v>
      </c>
      <c r="AK4" s="1530">
        <v>2000</v>
      </c>
      <c r="AL4" s="1530">
        <v>2001</v>
      </c>
      <c r="AM4" s="1530">
        <v>2002</v>
      </c>
      <c r="AN4" s="1530">
        <v>2003</v>
      </c>
      <c r="AO4" s="1530">
        <v>2004</v>
      </c>
      <c r="AP4" s="1530">
        <v>2005</v>
      </c>
      <c r="AQ4" s="1530">
        <v>2006</v>
      </c>
      <c r="AR4" s="1530">
        <v>2007</v>
      </c>
      <c r="AS4" s="1530">
        <v>2008</v>
      </c>
      <c r="AT4" s="1530">
        <v>2009</v>
      </c>
      <c r="AU4" s="1530">
        <v>2010</v>
      </c>
      <c r="AV4" s="1530">
        <v>2011</v>
      </c>
      <c r="AW4" s="1530">
        <v>2012</v>
      </c>
      <c r="AX4" s="1530">
        <v>2013</v>
      </c>
      <c r="AY4" s="1530">
        <v>2014</v>
      </c>
      <c r="AZ4" s="1530">
        <v>2015</v>
      </c>
      <c r="BA4" s="1530">
        <v>2016</v>
      </c>
      <c r="BB4" s="1530">
        <v>2017</v>
      </c>
      <c r="BC4" s="1530">
        <v>2018</v>
      </c>
      <c r="BD4" s="1530">
        <v>2019</v>
      </c>
      <c r="BE4" s="1747">
        <v>2020</v>
      </c>
      <c r="BF4" s="1724" t="s">
        <v>21</v>
      </c>
      <c r="BG4" s="1488" t="s">
        <v>2</v>
      </c>
      <c r="BH4" s="1504"/>
    </row>
    <row r="5" spans="2:88" ht="18.75">
      <c r="Q5" s="482" t="s">
        <v>77</v>
      </c>
      <c r="R5" s="483"/>
      <c r="S5" s="483"/>
      <c r="T5" s="537"/>
      <c r="U5" s="55"/>
      <c r="V5" s="901" t="s">
        <v>485</v>
      </c>
      <c r="W5" s="483"/>
      <c r="X5" s="483"/>
      <c r="Y5" s="537"/>
      <c r="Z5" s="91"/>
      <c r="AA5" s="220">
        <f>SUM(AA6,AA14,AA77,AA56,AA101)</f>
        <v>1067561.8983855413</v>
      </c>
      <c r="AB5" s="220">
        <f t="shared" ref="AB5:BE5" si="0">SUM(AB6,AB14,AB77,AB56,AB101)</f>
        <v>1077811.2664300413</v>
      </c>
      <c r="AC5" s="220">
        <f t="shared" si="0"/>
        <v>1085822.1188397971</v>
      </c>
      <c r="AD5" s="220">
        <f t="shared" si="0"/>
        <v>1081001.6257430208</v>
      </c>
      <c r="AE5" s="220">
        <f t="shared" si="0"/>
        <v>1130903.9129167628</v>
      </c>
      <c r="AF5" s="220">
        <f t="shared" si="0"/>
        <v>1142141.1813057226</v>
      </c>
      <c r="AG5" s="220">
        <f t="shared" si="0"/>
        <v>1153549.6329822023</v>
      </c>
      <c r="AH5" s="220">
        <f t="shared" si="0"/>
        <v>1147096.7505250375</v>
      </c>
      <c r="AI5" s="220">
        <f t="shared" si="0"/>
        <v>1113157.7684669045</v>
      </c>
      <c r="AJ5" s="220">
        <f t="shared" si="0"/>
        <v>1149478.6834938733</v>
      </c>
      <c r="AK5" s="220">
        <f t="shared" si="0"/>
        <v>1170300.1609849171</v>
      </c>
      <c r="AL5" s="220">
        <f t="shared" si="0"/>
        <v>1157360.1408356458</v>
      </c>
      <c r="AM5" s="220">
        <f t="shared" si="0"/>
        <v>1188990.8054189973</v>
      </c>
      <c r="AN5" s="220">
        <f t="shared" si="0"/>
        <v>1197298.2133972207</v>
      </c>
      <c r="AO5" s="220">
        <f t="shared" si="0"/>
        <v>1193442.4110291954</v>
      </c>
      <c r="AP5" s="220">
        <f t="shared" si="0"/>
        <v>1200521.1122516496</v>
      </c>
      <c r="AQ5" s="220">
        <f t="shared" si="0"/>
        <v>1178716.348024558</v>
      </c>
      <c r="AR5" s="220">
        <f t="shared" si="0"/>
        <v>1214489.3158623697</v>
      </c>
      <c r="AS5" s="220">
        <f t="shared" si="0"/>
        <v>1146922.1417937931</v>
      </c>
      <c r="AT5" s="220">
        <f t="shared" si="0"/>
        <v>1087131.5649887184</v>
      </c>
      <c r="AU5" s="220">
        <f t="shared" si="0"/>
        <v>1137029.6587623225</v>
      </c>
      <c r="AV5" s="220">
        <f t="shared" si="0"/>
        <v>1187985.0714465934</v>
      </c>
      <c r="AW5" s="220">
        <f t="shared" si="0"/>
        <v>1227315.4535415717</v>
      </c>
      <c r="AX5" s="220">
        <f t="shared" si="0"/>
        <v>1235393.6393310544</v>
      </c>
      <c r="AY5" s="220">
        <f t="shared" si="0"/>
        <v>1185623.0555570354</v>
      </c>
      <c r="AZ5" s="220">
        <f t="shared" si="0"/>
        <v>1145912.6025612925</v>
      </c>
      <c r="BA5" s="1048">
        <f t="shared" si="0"/>
        <v>1126473.4645511906</v>
      </c>
      <c r="BB5" s="220">
        <f t="shared" si="0"/>
        <v>1110069.7856710565</v>
      </c>
      <c r="BC5" s="1395">
        <f t="shared" si="0"/>
        <v>1065142.3336585094</v>
      </c>
      <c r="BD5" s="220">
        <f t="shared" si="0"/>
        <v>1028604.8376492497</v>
      </c>
      <c r="BE5" s="359">
        <f t="shared" si="0"/>
        <v>967403.07048490015</v>
      </c>
      <c r="BF5" s="1725"/>
      <c r="BG5" s="359"/>
      <c r="BH5" s="1510"/>
      <c r="BI5" s="73"/>
      <c r="CG5" s="154"/>
      <c r="CH5" s="1556"/>
      <c r="CI5" s="154"/>
      <c r="CJ5" s="154"/>
    </row>
    <row r="6" spans="2:88">
      <c r="Q6" s="484"/>
      <c r="R6" s="485" t="s">
        <v>78</v>
      </c>
      <c r="S6" s="538"/>
      <c r="T6" s="539"/>
      <c r="U6" s="55"/>
      <c r="V6" s="902"/>
      <c r="W6" s="903" t="s">
        <v>907</v>
      </c>
      <c r="X6" s="911"/>
      <c r="Y6" s="912"/>
      <c r="Z6" s="92"/>
      <c r="AA6" s="219">
        <f>SUM(AA7,AA13)</f>
        <v>96212.148260935326</v>
      </c>
      <c r="AB6" s="219">
        <f t="shared" ref="AB6:AX6" si="1">SUM(AB7,AB13)</f>
        <v>94872.796706576584</v>
      </c>
      <c r="AC6" s="219">
        <f t="shared" si="1"/>
        <v>93454.31889472749</v>
      </c>
      <c r="AD6" s="219">
        <f t="shared" si="1"/>
        <v>93557.772218121652</v>
      </c>
      <c r="AE6" s="219">
        <f t="shared" si="1"/>
        <v>93088.274707593911</v>
      </c>
      <c r="AF6" s="219">
        <f t="shared" si="1"/>
        <v>91419.500520516434</v>
      </c>
      <c r="AG6" s="219">
        <f t="shared" si="1"/>
        <v>91588.095465298466</v>
      </c>
      <c r="AH6" s="219">
        <f t="shared" si="1"/>
        <v>93597.327249696827</v>
      </c>
      <c r="AI6" s="219">
        <f t="shared" si="1"/>
        <v>86444.556993530074</v>
      </c>
      <c r="AJ6" s="219">
        <f t="shared" si="1"/>
        <v>89990.794365053749</v>
      </c>
      <c r="AK6" s="219">
        <f t="shared" si="1"/>
        <v>88876.038232913241</v>
      </c>
      <c r="AL6" s="219">
        <f t="shared" si="1"/>
        <v>86330.374749824157</v>
      </c>
      <c r="AM6" s="219">
        <f t="shared" si="1"/>
        <v>93184.121555875259</v>
      </c>
      <c r="AN6" s="219">
        <f t="shared" si="1"/>
        <v>94685.241361083172</v>
      </c>
      <c r="AO6" s="219">
        <f t="shared" si="1"/>
        <v>95007.940891195365</v>
      </c>
      <c r="AP6" s="219">
        <f t="shared" si="1"/>
        <v>98003.868014944645</v>
      </c>
      <c r="AQ6" s="219">
        <f t="shared" si="1"/>
        <v>97105.923223228121</v>
      </c>
      <c r="AR6" s="219">
        <f t="shared" si="1"/>
        <v>103039.29261171621</v>
      </c>
      <c r="AS6" s="219">
        <f t="shared" si="1"/>
        <v>99179.19959349063</v>
      </c>
      <c r="AT6" s="219">
        <f t="shared" si="1"/>
        <v>97950.39135035513</v>
      </c>
      <c r="AU6" s="219">
        <f t="shared" si="1"/>
        <v>98959.613162465481</v>
      </c>
      <c r="AV6" s="219">
        <f t="shared" si="1"/>
        <v>100933.84827588664</v>
      </c>
      <c r="AW6" s="219">
        <f t="shared" si="1"/>
        <v>103880.58671779993</v>
      </c>
      <c r="AX6" s="219">
        <f t="shared" si="1"/>
        <v>102675.53615536704</v>
      </c>
      <c r="AY6" s="219">
        <f t="shared" ref="AY6:BE6" si="2">SUM(AY7,AY13)</f>
        <v>96927.769685080726</v>
      </c>
      <c r="AZ6" s="219">
        <f t="shared" si="2"/>
        <v>93489.191879638762</v>
      </c>
      <c r="BA6" s="1049">
        <f t="shared" si="2"/>
        <v>97278.223048567263</v>
      </c>
      <c r="BB6" s="219">
        <f t="shared" si="2"/>
        <v>90873.859572337125</v>
      </c>
      <c r="BC6" s="1396">
        <f t="shared" si="2"/>
        <v>89626.315279979972</v>
      </c>
      <c r="BD6" s="219">
        <f t="shared" si="2"/>
        <v>85745.325036566865</v>
      </c>
      <c r="BE6" s="352">
        <f t="shared" si="2"/>
        <v>78440.584116611295</v>
      </c>
      <c r="BF6" s="376"/>
      <c r="BG6" s="352"/>
      <c r="BH6" s="1506"/>
    </row>
    <row r="7" spans="2:88">
      <c r="Q7" s="484"/>
      <c r="R7" s="486"/>
      <c r="S7" s="1439" t="s">
        <v>890</v>
      </c>
      <c r="T7" s="539"/>
      <c r="U7" s="55"/>
      <c r="V7" s="902"/>
      <c r="W7" s="904"/>
      <c r="X7" s="903" t="s">
        <v>891</v>
      </c>
      <c r="Y7" s="913"/>
      <c r="Z7" s="92"/>
      <c r="AA7" s="219">
        <f>SUM(AA8:AA12)</f>
        <v>96219.453145638137</v>
      </c>
      <c r="AB7" s="219">
        <f t="shared" ref="AB7:BA7" si="3">SUM(AB8:AB12)</f>
        <v>95407.916797497601</v>
      </c>
      <c r="AC7" s="219">
        <f t="shared" si="3"/>
        <v>94327.088152004711</v>
      </c>
      <c r="AD7" s="219">
        <f t="shared" si="3"/>
        <v>94434.681949981896</v>
      </c>
      <c r="AE7" s="219">
        <f t="shared" si="3"/>
        <v>94572.638403423975</v>
      </c>
      <c r="AF7" s="219">
        <f t="shared" si="3"/>
        <v>93224.084648519158</v>
      </c>
      <c r="AG7" s="219">
        <f t="shared" si="3"/>
        <v>93517.885270226659</v>
      </c>
      <c r="AH7" s="219">
        <f t="shared" si="3"/>
        <v>95885.575031192508</v>
      </c>
      <c r="AI7" s="219">
        <f t="shared" si="3"/>
        <v>91592.348013764349</v>
      </c>
      <c r="AJ7" s="219">
        <f t="shared" si="3"/>
        <v>95231.087237238971</v>
      </c>
      <c r="AK7" s="219">
        <f t="shared" si="3"/>
        <v>95275.267029916198</v>
      </c>
      <c r="AL7" s="219">
        <f t="shared" si="3"/>
        <v>93032.656881849442</v>
      </c>
      <c r="AM7" s="219">
        <f t="shared" si="3"/>
        <v>95529.564217195788</v>
      </c>
      <c r="AN7" s="219">
        <f t="shared" si="3"/>
        <v>96842.62181756465</v>
      </c>
      <c r="AO7" s="219">
        <f t="shared" si="3"/>
        <v>96955.686351584416</v>
      </c>
      <c r="AP7" s="219">
        <f t="shared" si="3"/>
        <v>102417.02027536176</v>
      </c>
      <c r="AQ7" s="219">
        <f t="shared" si="3"/>
        <v>100662.27042522027</v>
      </c>
      <c r="AR7" s="219">
        <f t="shared" si="3"/>
        <v>105626.73962716549</v>
      </c>
      <c r="AS7" s="219">
        <f t="shared" si="3"/>
        <v>103497.62207195503</v>
      </c>
      <c r="AT7" s="219">
        <f t="shared" si="3"/>
        <v>100712.04347175037</v>
      </c>
      <c r="AU7" s="219">
        <f t="shared" si="3"/>
        <v>104084.47781316959</v>
      </c>
      <c r="AV7" s="219">
        <f t="shared" si="3"/>
        <v>105138.75721347568</v>
      </c>
      <c r="AW7" s="219">
        <f t="shared" si="3"/>
        <v>107044.24332447292</v>
      </c>
      <c r="AX7" s="219">
        <f t="shared" si="3"/>
        <v>106179.48404131085</v>
      </c>
      <c r="AY7" s="219">
        <f>SUM(AY8:AY12)</f>
        <v>99690.95673423665</v>
      </c>
      <c r="AZ7" s="219">
        <f t="shared" si="3"/>
        <v>96882.918845528824</v>
      </c>
      <c r="BA7" s="1049">
        <f t="shared" si="3"/>
        <v>101518.26541963266</v>
      </c>
      <c r="BB7" s="219">
        <f>SUM(BB8:BB12)</f>
        <v>95793.33171578162</v>
      </c>
      <c r="BC7" s="1396">
        <f>SUM(BC8:BC12)</f>
        <v>94488.808030812754</v>
      </c>
      <c r="BD7" s="219">
        <f>SUM(BD8:BD12)</f>
        <v>89600.72082406994</v>
      </c>
      <c r="BE7" s="352">
        <f>SUM(BE8:BE12)</f>
        <v>82064.019446545164</v>
      </c>
      <c r="BF7" s="376"/>
      <c r="BG7" s="352"/>
      <c r="BH7" s="1506"/>
    </row>
    <row r="8" spans="2:88">
      <c r="Q8" s="484"/>
      <c r="R8" s="487"/>
      <c r="S8" s="487"/>
      <c r="T8" s="1440" t="s">
        <v>892</v>
      </c>
      <c r="U8" s="55"/>
      <c r="V8" s="484"/>
      <c r="W8" s="487"/>
      <c r="X8" s="487"/>
      <c r="Y8" s="40" t="s">
        <v>357</v>
      </c>
      <c r="Z8" s="180"/>
      <c r="AA8" s="180">
        <v>27758.471743628463</v>
      </c>
      <c r="AB8" s="180">
        <v>25805.721347143925</v>
      </c>
      <c r="AC8" s="180">
        <v>23042.952819029226</v>
      </c>
      <c r="AD8" s="180">
        <v>22954.524700723254</v>
      </c>
      <c r="AE8" s="180">
        <v>19618.556220724538</v>
      </c>
      <c r="AF8" s="180">
        <v>18824.147363606815</v>
      </c>
      <c r="AG8" s="180">
        <v>18316.478685924601</v>
      </c>
      <c r="AH8" s="180">
        <v>17170.343799266506</v>
      </c>
      <c r="AI8" s="180">
        <v>15308.917351297627</v>
      </c>
      <c r="AJ8" s="180">
        <v>16355.536616333684</v>
      </c>
      <c r="AK8" s="180">
        <v>17169.681897546008</v>
      </c>
      <c r="AL8" s="180">
        <v>16494.485224294858</v>
      </c>
      <c r="AM8" s="180">
        <v>16305.609284059383</v>
      </c>
      <c r="AN8" s="180">
        <v>15870.659074673345</v>
      </c>
      <c r="AO8" s="180">
        <v>16167.057529363126</v>
      </c>
      <c r="AP8" s="180">
        <v>18780.688131288582</v>
      </c>
      <c r="AQ8" s="180">
        <v>19366.693513500992</v>
      </c>
      <c r="AR8" s="180">
        <v>19342.125940611339</v>
      </c>
      <c r="AS8" s="180">
        <v>19043.266420776519</v>
      </c>
      <c r="AT8" s="180">
        <v>18788.678178188158</v>
      </c>
      <c r="AU8" s="180">
        <v>19474.551733964312</v>
      </c>
      <c r="AV8" s="180">
        <v>18234.872053489791</v>
      </c>
      <c r="AW8" s="180">
        <v>17674.854861864085</v>
      </c>
      <c r="AX8" s="180">
        <v>15837.520644567714</v>
      </c>
      <c r="AY8" s="180">
        <v>15596.252591362943</v>
      </c>
      <c r="AZ8" s="180">
        <v>15119.252556626416</v>
      </c>
      <c r="BA8" s="1067">
        <v>15439.148102443389</v>
      </c>
      <c r="BB8" s="180">
        <v>15179.804466142279</v>
      </c>
      <c r="BC8" s="1397">
        <v>16889.312471547019</v>
      </c>
      <c r="BD8" s="180">
        <v>16355.54050631075</v>
      </c>
      <c r="BE8" s="1459">
        <v>14657.33160292882</v>
      </c>
      <c r="BF8" s="1726"/>
      <c r="BG8" s="1459"/>
      <c r="BH8" s="1507"/>
      <c r="BI8" s="75"/>
      <c r="BJ8" s="75"/>
      <c r="BK8" s="75"/>
      <c r="BL8" s="75"/>
    </row>
    <row r="9" spans="2:88">
      <c r="Q9" s="484"/>
      <c r="R9" s="487"/>
      <c r="S9" s="487"/>
      <c r="T9" s="1442" t="s">
        <v>893</v>
      </c>
      <c r="U9" s="55"/>
      <c r="V9" s="484"/>
      <c r="W9" s="487"/>
      <c r="X9" s="487"/>
      <c r="Y9" s="41" t="s">
        <v>282</v>
      </c>
      <c r="Z9" s="349"/>
      <c r="AA9" s="349">
        <v>36100.631993707299</v>
      </c>
      <c r="AB9" s="349">
        <v>36690.6515688246</v>
      </c>
      <c r="AC9" s="349">
        <v>37395.87325831948</v>
      </c>
      <c r="AD9" s="349">
        <v>39631.922939871118</v>
      </c>
      <c r="AE9" s="349">
        <v>39598.221766450195</v>
      </c>
      <c r="AF9" s="349">
        <v>39965.374552316294</v>
      </c>
      <c r="AG9" s="349">
        <v>41382.100478403809</v>
      </c>
      <c r="AH9" s="349">
        <v>44281.013416586793</v>
      </c>
      <c r="AI9" s="349">
        <v>44086.952108766025</v>
      </c>
      <c r="AJ9" s="349">
        <v>44974.786853244397</v>
      </c>
      <c r="AK9" s="349">
        <v>45137.59921723821</v>
      </c>
      <c r="AL9" s="349">
        <v>44261.042618247367</v>
      </c>
      <c r="AM9" s="349">
        <v>43232.486154569517</v>
      </c>
      <c r="AN9" s="349">
        <v>43504.942244232756</v>
      </c>
      <c r="AO9" s="349">
        <v>44276.67969692318</v>
      </c>
      <c r="AP9" s="349">
        <v>45827.901251098665</v>
      </c>
      <c r="AQ9" s="349">
        <v>45311.908550458167</v>
      </c>
      <c r="AR9" s="349">
        <v>45039.886689692241</v>
      </c>
      <c r="AS9" s="349">
        <v>42792.638536727798</v>
      </c>
      <c r="AT9" s="349">
        <v>42299.059401778955</v>
      </c>
      <c r="AU9" s="349">
        <v>43167.073793224146</v>
      </c>
      <c r="AV9" s="349">
        <v>40130.96721840516</v>
      </c>
      <c r="AW9" s="349">
        <v>39533.181526849883</v>
      </c>
      <c r="AX9" s="349">
        <v>38811.415735066963</v>
      </c>
      <c r="AY9" s="349">
        <v>37428.559480503936</v>
      </c>
      <c r="AZ9" s="349">
        <v>38283.875139089127</v>
      </c>
      <c r="BA9" s="1075">
        <v>35086.858306090755</v>
      </c>
      <c r="BB9" s="349">
        <v>34278.46663654242</v>
      </c>
      <c r="BC9" s="1398">
        <v>34990.304974376188</v>
      </c>
      <c r="BD9" s="349">
        <v>33528.06348956492</v>
      </c>
      <c r="BE9" s="362">
        <v>27360.498149858486</v>
      </c>
      <c r="BF9" s="1727"/>
      <c r="BG9" s="362"/>
      <c r="BH9" s="1507"/>
      <c r="BI9" s="75"/>
      <c r="BJ9" s="75"/>
      <c r="BK9" s="75"/>
      <c r="BL9" s="75"/>
    </row>
    <row r="10" spans="2:88">
      <c r="Q10" s="484"/>
      <c r="R10" s="487"/>
      <c r="S10" s="487"/>
      <c r="T10" s="94" t="s">
        <v>132</v>
      </c>
      <c r="U10" s="55"/>
      <c r="V10" s="484"/>
      <c r="W10" s="487"/>
      <c r="X10" s="487"/>
      <c r="Y10" s="41" t="s">
        <v>358</v>
      </c>
      <c r="Z10" s="349"/>
      <c r="AA10" s="349">
        <v>1489.2247312704801</v>
      </c>
      <c r="AB10" s="349">
        <v>1467.0581364462912</v>
      </c>
      <c r="AC10" s="349">
        <v>1648.6470348467296</v>
      </c>
      <c r="AD10" s="349">
        <v>1559.4771345547808</v>
      </c>
      <c r="AE10" s="349">
        <v>1277.0009731161583</v>
      </c>
      <c r="AF10" s="349">
        <v>1318.2909053440417</v>
      </c>
      <c r="AG10" s="349">
        <v>1117.8034950349886</v>
      </c>
      <c r="AH10" s="349">
        <v>1221.0652319032031</v>
      </c>
      <c r="AI10" s="349">
        <v>1189.1001332939695</v>
      </c>
      <c r="AJ10" s="349">
        <v>1243.3075714949971</v>
      </c>
      <c r="AK10" s="349">
        <v>1118.7594135361007</v>
      </c>
      <c r="AL10" s="349">
        <v>1083.33473910046</v>
      </c>
      <c r="AM10" s="349">
        <v>1324.9431657335952</v>
      </c>
      <c r="AN10" s="349">
        <v>935.38859707361826</v>
      </c>
      <c r="AO10" s="349">
        <v>1452.2346617480182</v>
      </c>
      <c r="AP10" s="349">
        <v>1629.0698212631107</v>
      </c>
      <c r="AQ10" s="349">
        <v>1163.500747282442</v>
      </c>
      <c r="AR10" s="349">
        <v>2413.5852154751069</v>
      </c>
      <c r="AS10" s="349">
        <v>2511.2144913389702</v>
      </c>
      <c r="AT10" s="349">
        <v>2587.3438662753083</v>
      </c>
      <c r="AU10" s="349">
        <v>2902.7154204389499</v>
      </c>
      <c r="AV10" s="349">
        <v>3112.9904200468222</v>
      </c>
      <c r="AW10" s="349">
        <v>4122.9030693234017</v>
      </c>
      <c r="AX10" s="349">
        <v>3080.34352550739</v>
      </c>
      <c r="AY10" s="349">
        <v>3192.5653149477812</v>
      </c>
      <c r="AZ10" s="349">
        <v>2956.946385329873</v>
      </c>
      <c r="BA10" s="1075">
        <v>3445.5908285593678</v>
      </c>
      <c r="BB10" s="349">
        <v>2571.337601634586</v>
      </c>
      <c r="BC10" s="1398">
        <v>2202.616334405313</v>
      </c>
      <c r="BD10" s="349">
        <v>1440.6205781114693</v>
      </c>
      <c r="BE10" s="362">
        <v>1510.440164066445</v>
      </c>
      <c r="BF10" s="1727"/>
      <c r="BG10" s="362"/>
      <c r="BH10" s="1507"/>
      <c r="BI10" s="75"/>
      <c r="BJ10" s="75"/>
      <c r="BK10" s="75"/>
      <c r="BL10" s="75"/>
    </row>
    <row r="11" spans="2:88">
      <c r="Q11" s="484"/>
      <c r="R11" s="487"/>
      <c r="S11" s="487"/>
      <c r="T11" s="94" t="s">
        <v>133</v>
      </c>
      <c r="U11" s="55"/>
      <c r="V11" s="484"/>
      <c r="W11" s="487"/>
      <c r="X11" s="487"/>
      <c r="Y11" s="541" t="s">
        <v>903</v>
      </c>
      <c r="Z11" s="349"/>
      <c r="AA11" s="349">
        <v>30871.124677031905</v>
      </c>
      <c r="AB11" s="349">
        <v>31444.485745082784</v>
      </c>
      <c r="AC11" s="349">
        <v>32239.615039809283</v>
      </c>
      <c r="AD11" s="349">
        <v>30288.757174832739</v>
      </c>
      <c r="AE11" s="349">
        <v>34078.859443133078</v>
      </c>
      <c r="AF11" s="349">
        <v>33116.271827252014</v>
      </c>
      <c r="AG11" s="349">
        <v>32701.502610863256</v>
      </c>
      <c r="AH11" s="349">
        <v>33213.152583436007</v>
      </c>
      <c r="AI11" s="349">
        <v>31007.378420406723</v>
      </c>
      <c r="AJ11" s="349">
        <v>32657.456196165898</v>
      </c>
      <c r="AK11" s="349">
        <v>31849.226501595876</v>
      </c>
      <c r="AL11" s="349">
        <v>31193.794300206759</v>
      </c>
      <c r="AM11" s="349">
        <v>34666.525612833299</v>
      </c>
      <c r="AN11" s="349">
        <v>36531.631901584937</v>
      </c>
      <c r="AO11" s="349">
        <v>35059.714463550088</v>
      </c>
      <c r="AP11" s="349">
        <v>36179.361071711406</v>
      </c>
      <c r="AQ11" s="349">
        <v>34820.167613978672</v>
      </c>
      <c r="AR11" s="349">
        <v>38831.14178138681</v>
      </c>
      <c r="AS11" s="349">
        <v>39150.502623111737</v>
      </c>
      <c r="AT11" s="349">
        <v>37036.96202550795</v>
      </c>
      <c r="AU11" s="349">
        <v>38540.136865542176</v>
      </c>
      <c r="AV11" s="349">
        <v>43659.927521533908</v>
      </c>
      <c r="AW11" s="349">
        <v>45713.303866435555</v>
      </c>
      <c r="AX11" s="349">
        <v>48450.204136168788</v>
      </c>
      <c r="AY11" s="349">
        <v>43473.579347421997</v>
      </c>
      <c r="AZ11" s="349">
        <v>40522.844764483401</v>
      </c>
      <c r="BA11" s="1075">
        <v>47546.668182539142</v>
      </c>
      <c r="BB11" s="349">
        <v>43763.723011462338</v>
      </c>
      <c r="BC11" s="1398">
        <v>40406.574250484235</v>
      </c>
      <c r="BD11" s="349">
        <v>38276.496250082797</v>
      </c>
      <c r="BE11" s="362">
        <v>38535.749529691413</v>
      </c>
      <c r="BF11" s="1727"/>
      <c r="BG11" s="362"/>
      <c r="BH11" s="1507"/>
      <c r="BI11" s="75"/>
      <c r="BJ11" s="75"/>
      <c r="BK11" s="75"/>
      <c r="BL11" s="75"/>
    </row>
    <row r="12" spans="2:88">
      <c r="Q12" s="484"/>
      <c r="R12" s="487"/>
      <c r="S12" s="487"/>
      <c r="T12" s="1443" t="s">
        <v>894</v>
      </c>
      <c r="U12" s="55"/>
      <c r="V12" s="484"/>
      <c r="W12" s="487"/>
      <c r="X12" s="487"/>
      <c r="Y12" s="1110" t="s">
        <v>284</v>
      </c>
      <c r="Z12" s="1111"/>
      <c r="AA12" s="1255">
        <v>0</v>
      </c>
      <c r="AB12" s="1255">
        <v>0</v>
      </c>
      <c r="AC12" s="1255">
        <v>0</v>
      </c>
      <c r="AD12" s="1255">
        <v>0</v>
      </c>
      <c r="AE12" s="1255">
        <v>0</v>
      </c>
      <c r="AF12" s="1255">
        <v>0</v>
      </c>
      <c r="AG12" s="1255">
        <v>0</v>
      </c>
      <c r="AH12" s="1255">
        <v>0</v>
      </c>
      <c r="AI12" s="1255">
        <v>0</v>
      </c>
      <c r="AJ12" s="1255">
        <v>0</v>
      </c>
      <c r="AK12" s="1255">
        <v>0</v>
      </c>
      <c r="AL12" s="1255">
        <v>0</v>
      </c>
      <c r="AM12" s="1255">
        <v>0</v>
      </c>
      <c r="AN12" s="1255">
        <v>0</v>
      </c>
      <c r="AO12" s="1255">
        <v>0</v>
      </c>
      <c r="AP12" s="1255">
        <v>0</v>
      </c>
      <c r="AQ12" s="1255">
        <v>0</v>
      </c>
      <c r="AR12" s="1255">
        <v>0</v>
      </c>
      <c r="AS12" s="1255">
        <v>0</v>
      </c>
      <c r="AT12" s="1255">
        <v>0</v>
      </c>
      <c r="AU12" s="1255">
        <v>0</v>
      </c>
      <c r="AV12" s="1255">
        <v>0</v>
      </c>
      <c r="AW12" s="1255">
        <v>0</v>
      </c>
      <c r="AX12" s="1255">
        <v>0</v>
      </c>
      <c r="AY12" s="1255">
        <v>0</v>
      </c>
      <c r="AZ12" s="1255">
        <v>0</v>
      </c>
      <c r="BA12" s="1256">
        <v>0</v>
      </c>
      <c r="BB12" s="1255">
        <v>0</v>
      </c>
      <c r="BC12" s="1399">
        <v>0</v>
      </c>
      <c r="BD12" s="1255">
        <v>0</v>
      </c>
      <c r="BE12" s="1748">
        <v>0</v>
      </c>
      <c r="BF12" s="1728"/>
      <c r="BG12" s="361"/>
      <c r="BH12" s="1507"/>
      <c r="BI12" s="75"/>
      <c r="BJ12" s="75"/>
      <c r="BK12" s="75"/>
      <c r="BL12" s="75"/>
    </row>
    <row r="13" spans="2:88">
      <c r="Q13" s="484"/>
      <c r="R13" s="487"/>
      <c r="S13" s="1967" t="s">
        <v>871</v>
      </c>
      <c r="T13" s="1968"/>
      <c r="U13" s="55"/>
      <c r="V13" s="484"/>
      <c r="W13" s="487"/>
      <c r="X13" s="1977" t="s">
        <v>359</v>
      </c>
      <c r="Y13" s="1978"/>
      <c r="Z13" s="491"/>
      <c r="AA13" s="1254">
        <v>-7.3048847028126147</v>
      </c>
      <c r="AB13" s="344">
        <v>-535.12009092102335</v>
      </c>
      <c r="AC13" s="344">
        <v>-872.7692572772238</v>
      </c>
      <c r="AD13" s="344">
        <v>-876.90973186023689</v>
      </c>
      <c r="AE13" s="344">
        <v>-1484.3636958300567</v>
      </c>
      <c r="AF13" s="344">
        <v>-1804.5841280027284</v>
      </c>
      <c r="AG13" s="344">
        <v>-1929.7898049281907</v>
      </c>
      <c r="AH13" s="344">
        <v>-2288.2477814956801</v>
      </c>
      <c r="AI13" s="344">
        <v>-5147.7910202342737</v>
      </c>
      <c r="AJ13" s="344">
        <v>-5240.2928721852159</v>
      </c>
      <c r="AK13" s="344">
        <v>-6399.2287970029565</v>
      </c>
      <c r="AL13" s="344">
        <v>-6702.2821320252815</v>
      </c>
      <c r="AM13" s="344">
        <v>-2345.4426613205324</v>
      </c>
      <c r="AN13" s="344">
        <v>-2157.3804564814786</v>
      </c>
      <c r="AO13" s="344">
        <v>-1947.745460389049</v>
      </c>
      <c r="AP13" s="344">
        <v>-4413.152260417125</v>
      </c>
      <c r="AQ13" s="344">
        <v>-3556.3472019921492</v>
      </c>
      <c r="AR13" s="344">
        <v>-2587.4470154492797</v>
      </c>
      <c r="AS13" s="344">
        <v>-4318.4224784643975</v>
      </c>
      <c r="AT13" s="344">
        <v>-2761.6521213952392</v>
      </c>
      <c r="AU13" s="344">
        <v>-5124.8646507041121</v>
      </c>
      <c r="AV13" s="344">
        <v>-4204.9089375890317</v>
      </c>
      <c r="AW13" s="344">
        <v>-3163.6566066729797</v>
      </c>
      <c r="AX13" s="344">
        <v>-3503.9478859438027</v>
      </c>
      <c r="AY13" s="344">
        <v>-2763.1870491559212</v>
      </c>
      <c r="AZ13" s="344">
        <v>-3393.7269658900627</v>
      </c>
      <c r="BA13" s="1066">
        <v>-4240.0423710654013</v>
      </c>
      <c r="BB13" s="344">
        <v>-4919.47214344449</v>
      </c>
      <c r="BC13" s="1400">
        <v>-4862.4927508327883</v>
      </c>
      <c r="BD13" s="344">
        <v>-3855.3957875030719</v>
      </c>
      <c r="BE13" s="347">
        <v>-3623.4353299338677</v>
      </c>
      <c r="BF13" s="1729"/>
      <c r="BG13" s="347"/>
      <c r="BH13" s="1507"/>
      <c r="BI13" s="75"/>
      <c r="BJ13" s="75"/>
      <c r="BK13" s="75"/>
      <c r="BL13" s="75"/>
    </row>
    <row r="14" spans="2:88">
      <c r="Q14" s="484"/>
      <c r="R14" s="492" t="s">
        <v>79</v>
      </c>
      <c r="S14" s="542"/>
      <c r="T14" s="543"/>
      <c r="U14" s="55"/>
      <c r="V14" s="484"/>
      <c r="W14" s="492" t="s">
        <v>286</v>
      </c>
      <c r="X14" s="542"/>
      <c r="Y14" s="543"/>
      <c r="Z14" s="95"/>
      <c r="AA14" s="218">
        <f>SUM(AA15,AA26)</f>
        <v>503373.91805589764</v>
      </c>
      <c r="AB14" s="218">
        <f t="shared" ref="AB14:BA14" si="4">SUM(AB15,AB26)</f>
        <v>496182.47634968592</v>
      </c>
      <c r="AC14" s="218">
        <f t="shared" si="4"/>
        <v>488207.31347675703</v>
      </c>
      <c r="AD14" s="218">
        <f t="shared" si="4"/>
        <v>475448.71692530415</v>
      </c>
      <c r="AE14" s="218">
        <f t="shared" si="4"/>
        <v>492382.34555927501</v>
      </c>
      <c r="AF14" s="218">
        <f t="shared" si="4"/>
        <v>489256.6032792785</v>
      </c>
      <c r="AG14" s="218">
        <f t="shared" si="4"/>
        <v>494164.89819797652</v>
      </c>
      <c r="AH14" s="218">
        <f t="shared" si="4"/>
        <v>484721.59939013101</v>
      </c>
      <c r="AI14" s="218">
        <f t="shared" si="4"/>
        <v>454145.45446879679</v>
      </c>
      <c r="AJ14" s="218">
        <f t="shared" si="4"/>
        <v>464601.34756698716</v>
      </c>
      <c r="AK14" s="218">
        <f t="shared" si="4"/>
        <v>477366.82479219849</v>
      </c>
      <c r="AL14" s="218">
        <f t="shared" si="4"/>
        <v>465765.11746308528</v>
      </c>
      <c r="AM14" s="218">
        <f t="shared" si="4"/>
        <v>473294.07832522097</v>
      </c>
      <c r="AN14" s="218">
        <f t="shared" si="4"/>
        <v>474947.40810265252</v>
      </c>
      <c r="AO14" s="218">
        <f t="shared" si="4"/>
        <v>471193.76460381708</v>
      </c>
      <c r="AP14" s="218">
        <f t="shared" si="4"/>
        <v>467439.53746341879</v>
      </c>
      <c r="AQ14" s="218">
        <f t="shared" si="4"/>
        <v>461424.89961113565</v>
      </c>
      <c r="AR14" s="218">
        <f t="shared" si="4"/>
        <v>472889.82229567075</v>
      </c>
      <c r="AS14" s="218">
        <f t="shared" si="4"/>
        <v>428761.69501054886</v>
      </c>
      <c r="AT14" s="218">
        <f t="shared" si="4"/>
        <v>403524.837486353</v>
      </c>
      <c r="AU14" s="218">
        <f t="shared" si="4"/>
        <v>430981.92719063075</v>
      </c>
      <c r="AV14" s="218">
        <f t="shared" si="4"/>
        <v>445682.03696640994</v>
      </c>
      <c r="AW14" s="218">
        <f t="shared" si="4"/>
        <v>457261.89417892753</v>
      </c>
      <c r="AX14" s="218">
        <f t="shared" si="4"/>
        <v>463609.07339070935</v>
      </c>
      <c r="AY14" s="218">
        <f t="shared" si="4"/>
        <v>447105.47972978203</v>
      </c>
      <c r="AZ14" s="218">
        <f t="shared" si="4"/>
        <v>430410.16621729091</v>
      </c>
      <c r="BA14" s="1053">
        <f t="shared" si="4"/>
        <v>418438.70659331582</v>
      </c>
      <c r="BB14" s="218">
        <f>SUM(BB15,BB26)</f>
        <v>412248.9741562272</v>
      </c>
      <c r="BC14" s="1401">
        <f>SUM(BC15,BC26)</f>
        <v>400941.77789480204</v>
      </c>
      <c r="BD14" s="218">
        <f>SUM(BD15,BD26)</f>
        <v>386715.14611119835</v>
      </c>
      <c r="BE14" s="267">
        <f>SUM(BE15,BE26)</f>
        <v>355534.22949051997</v>
      </c>
      <c r="BF14" s="380"/>
      <c r="BG14" s="267"/>
      <c r="BH14" s="1506"/>
    </row>
    <row r="15" spans="2:88">
      <c r="Q15" s="484"/>
      <c r="R15" s="493"/>
      <c r="S15" s="1974" t="s">
        <v>80</v>
      </c>
      <c r="T15" s="1975"/>
      <c r="U15" s="55"/>
      <c r="V15" s="484"/>
      <c r="W15" s="493"/>
      <c r="X15" s="1979" t="s">
        <v>360</v>
      </c>
      <c r="Y15" s="1980"/>
      <c r="Z15" s="95"/>
      <c r="AA15" s="218">
        <v>39470.539739715758</v>
      </c>
      <c r="AB15" s="218">
        <v>39140.245568471793</v>
      </c>
      <c r="AC15" s="218">
        <v>39156.626425016708</v>
      </c>
      <c r="AD15" s="218">
        <v>37937.352792601094</v>
      </c>
      <c r="AE15" s="218">
        <v>37634.60700723793</v>
      </c>
      <c r="AF15" s="218">
        <v>36799.289598365867</v>
      </c>
      <c r="AG15" s="218">
        <v>37049.588275909162</v>
      </c>
      <c r="AH15" s="218">
        <v>35970.126549178567</v>
      </c>
      <c r="AI15" s="218">
        <v>35146.74654833386</v>
      </c>
      <c r="AJ15" s="218">
        <v>34342.367744695963</v>
      </c>
      <c r="AK15" s="218">
        <v>33822.564791737284</v>
      </c>
      <c r="AL15" s="218">
        <v>33999.720485397484</v>
      </c>
      <c r="AM15" s="218">
        <v>32954.406586634199</v>
      </c>
      <c r="AN15" s="218">
        <v>32578.860368678805</v>
      </c>
      <c r="AO15" s="218">
        <v>32508.102003559448</v>
      </c>
      <c r="AP15" s="218">
        <v>31376.264557345195</v>
      </c>
      <c r="AQ15" s="218">
        <v>29870.738399523685</v>
      </c>
      <c r="AR15" s="218">
        <v>29956.428355178999</v>
      </c>
      <c r="AS15" s="218">
        <v>25145.652961527539</v>
      </c>
      <c r="AT15" s="218">
        <v>27842.64121544826</v>
      </c>
      <c r="AU15" s="218">
        <v>27153.745624318406</v>
      </c>
      <c r="AV15" s="218">
        <v>29283.776480276771</v>
      </c>
      <c r="AW15" s="218">
        <v>28739.441061734899</v>
      </c>
      <c r="AX15" s="218">
        <v>25750.882885164203</v>
      </c>
      <c r="AY15" s="218">
        <v>25600.057236360477</v>
      </c>
      <c r="AZ15" s="218">
        <v>27308.589524649644</v>
      </c>
      <c r="BA15" s="218">
        <v>28313.528262788568</v>
      </c>
      <c r="BB15" s="218">
        <v>28852.136409688235</v>
      </c>
      <c r="BC15" s="1401">
        <v>25317.457299852122</v>
      </c>
      <c r="BD15" s="218">
        <v>26036.090108762899</v>
      </c>
      <c r="BE15" s="267">
        <v>27011.168881239224</v>
      </c>
      <c r="BF15" s="380"/>
      <c r="BG15" s="267"/>
      <c r="BH15" s="1506"/>
    </row>
    <row r="16" spans="2:88" ht="14.25" customHeight="1">
      <c r="B16" s="154"/>
      <c r="C16" s="154"/>
      <c r="D16" s="154"/>
      <c r="E16" s="154"/>
      <c r="F16" s="154"/>
      <c r="G16" s="154"/>
      <c r="H16" s="154"/>
      <c r="I16" s="154"/>
      <c r="J16" s="154"/>
      <c r="K16" s="154"/>
      <c r="L16" s="154"/>
      <c r="M16" s="154"/>
      <c r="N16" s="154"/>
      <c r="O16" s="154"/>
      <c r="P16" s="154"/>
      <c r="Q16" s="484"/>
      <c r="R16" s="493"/>
      <c r="S16" s="497" t="s">
        <v>81</v>
      </c>
      <c r="T16" s="496"/>
      <c r="U16" s="55"/>
      <c r="V16" s="484"/>
      <c r="W16" s="493"/>
      <c r="X16" s="497" t="s">
        <v>1111</v>
      </c>
      <c r="Y16" s="496"/>
      <c r="Z16" s="180"/>
      <c r="AA16" s="252">
        <v>22140.355858503426</v>
      </c>
      <c r="AB16" s="252">
        <v>22638.373307925471</v>
      </c>
      <c r="AC16" s="252">
        <v>22726.960679669202</v>
      </c>
      <c r="AD16" s="252">
        <v>22087.7987667216</v>
      </c>
      <c r="AE16" s="252">
        <v>21086.392701526427</v>
      </c>
      <c r="AF16" s="252">
        <v>20802.230000395641</v>
      </c>
      <c r="AG16" s="252">
        <v>21674.837603839966</v>
      </c>
      <c r="AH16" s="252">
        <v>21404.248866621467</v>
      </c>
      <c r="AI16" s="252">
        <v>21275.137346804004</v>
      </c>
      <c r="AJ16" s="252">
        <v>20842.705273725329</v>
      </c>
      <c r="AK16" s="252">
        <v>20870.978101436358</v>
      </c>
      <c r="AL16" s="252">
        <v>21723.728816215254</v>
      </c>
      <c r="AM16" s="252">
        <v>20999.508270556416</v>
      </c>
      <c r="AN16" s="252">
        <v>21038.17703051999</v>
      </c>
      <c r="AO16" s="252">
        <v>21392.176059070574</v>
      </c>
      <c r="AP16" s="252">
        <v>20770.707128087633</v>
      </c>
      <c r="AQ16" s="252">
        <v>19744.149430016285</v>
      </c>
      <c r="AR16" s="252">
        <v>20045.866343672616</v>
      </c>
      <c r="AS16" s="252">
        <v>17423.309098539339</v>
      </c>
      <c r="AT16" s="252">
        <v>20259.250837615789</v>
      </c>
      <c r="AU16" s="252">
        <v>19060.544155932428</v>
      </c>
      <c r="AV16" s="252">
        <v>18217.52449898178</v>
      </c>
      <c r="AW16" s="252">
        <v>18059.09173917443</v>
      </c>
      <c r="AX16" s="252">
        <v>16588.454783653502</v>
      </c>
      <c r="AY16" s="252">
        <v>16495.451049404546</v>
      </c>
      <c r="AZ16" s="252">
        <v>18327.417071016262</v>
      </c>
      <c r="BA16" s="1073">
        <v>19439.13236167375</v>
      </c>
      <c r="BB16" s="252">
        <v>19821.565346970274</v>
      </c>
      <c r="BC16" s="1427">
        <v>16823.100234240585</v>
      </c>
      <c r="BD16" s="252">
        <v>18242.664159173757</v>
      </c>
      <c r="BE16" s="360">
        <v>18545.665186269085</v>
      </c>
      <c r="BF16" s="1726"/>
      <c r="BG16" s="1459"/>
      <c r="BH16" s="1507"/>
    </row>
    <row r="17" spans="2:88">
      <c r="O17" s="201"/>
      <c r="Q17" s="484"/>
      <c r="R17" s="493"/>
      <c r="S17" s="497"/>
      <c r="T17" s="238" t="s">
        <v>134</v>
      </c>
      <c r="U17" s="55"/>
      <c r="V17" s="484"/>
      <c r="W17" s="493"/>
      <c r="X17" s="497"/>
      <c r="Y17" s="238" t="s">
        <v>373</v>
      </c>
      <c r="Z17" s="238"/>
      <c r="AA17" s="238">
        <v>12171.564120941297</v>
      </c>
      <c r="AB17" s="238">
        <v>12349.505062254158</v>
      </c>
      <c r="AC17" s="238">
        <v>12642.847998952368</v>
      </c>
      <c r="AD17" s="238">
        <v>12573.99984457851</v>
      </c>
      <c r="AE17" s="238">
        <v>12967.611660923994</v>
      </c>
      <c r="AF17" s="238">
        <v>12946.693683150143</v>
      </c>
      <c r="AG17" s="238">
        <v>13544.567458773967</v>
      </c>
      <c r="AH17" s="238">
        <v>13356.136764173163</v>
      </c>
      <c r="AI17" s="238">
        <v>13192.257039130011</v>
      </c>
      <c r="AJ17" s="238">
        <v>13497.553956134449</v>
      </c>
      <c r="AK17" s="238">
        <v>13596.691117943741</v>
      </c>
      <c r="AL17" s="238">
        <v>14091.050228493461</v>
      </c>
      <c r="AM17" s="238">
        <v>13849.841927424652</v>
      </c>
      <c r="AN17" s="238">
        <v>13313.027819139357</v>
      </c>
      <c r="AO17" s="238">
        <v>13904.307573410757</v>
      </c>
      <c r="AP17" s="238">
        <v>13504.198107138773</v>
      </c>
      <c r="AQ17" s="238">
        <v>12425.396712160036</v>
      </c>
      <c r="AR17" s="238">
        <v>12698.02789897348</v>
      </c>
      <c r="AS17" s="238">
        <v>11413.361286724343</v>
      </c>
      <c r="AT17" s="238">
        <v>13160.769791887904</v>
      </c>
      <c r="AU17" s="238">
        <v>12760.1694840747</v>
      </c>
      <c r="AV17" s="238">
        <v>12133.978088469843</v>
      </c>
      <c r="AW17" s="238">
        <v>12324.713401989258</v>
      </c>
      <c r="AX17" s="238">
        <v>11321.6155982295</v>
      </c>
      <c r="AY17" s="238">
        <v>11043.874153031358</v>
      </c>
      <c r="AZ17" s="238">
        <v>12291.885890433045</v>
      </c>
      <c r="BA17" s="1050">
        <v>12870.685385704448</v>
      </c>
      <c r="BB17" s="238">
        <v>13664.796941011855</v>
      </c>
      <c r="BC17" s="1405">
        <v>11005.40272883428</v>
      </c>
      <c r="BD17" s="345">
        <v>12101.269771145551</v>
      </c>
      <c r="BE17" s="1705">
        <v>11923.76761691633</v>
      </c>
      <c r="BF17" s="1726"/>
      <c r="BG17" s="1459"/>
      <c r="BH17" s="1"/>
      <c r="BU17" s="1"/>
      <c r="CJ17" s="1"/>
    </row>
    <row r="18" spans="2:88">
      <c r="O18" s="201"/>
      <c r="Q18" s="484"/>
      <c r="R18" s="493"/>
      <c r="S18" s="497"/>
      <c r="T18" s="94" t="s">
        <v>135</v>
      </c>
      <c r="U18" s="55"/>
      <c r="V18" s="484"/>
      <c r="W18" s="493"/>
      <c r="X18" s="497"/>
      <c r="Y18" s="94" t="s">
        <v>374</v>
      </c>
      <c r="Z18" s="94"/>
      <c r="AA18" s="94">
        <v>1231.7226010111817</v>
      </c>
      <c r="AB18" s="94">
        <v>1311.628202512881</v>
      </c>
      <c r="AC18" s="94">
        <v>1280.7352157588853</v>
      </c>
      <c r="AD18" s="94">
        <v>1272.1579748043141</v>
      </c>
      <c r="AE18" s="94">
        <v>1193.1661360320575</v>
      </c>
      <c r="AF18" s="94">
        <v>1170.4981885148761</v>
      </c>
      <c r="AG18" s="94">
        <v>1286.8120482734348</v>
      </c>
      <c r="AH18" s="94">
        <v>1233.7116036903994</v>
      </c>
      <c r="AI18" s="94">
        <v>1222.9169520603327</v>
      </c>
      <c r="AJ18" s="94">
        <v>1195.6497560619944</v>
      </c>
      <c r="AK18" s="94">
        <v>1050.6918975169849</v>
      </c>
      <c r="AL18" s="94">
        <v>993.21403233893807</v>
      </c>
      <c r="AM18" s="94">
        <v>1022.1375807093436</v>
      </c>
      <c r="AN18" s="94">
        <v>972.14182098669767</v>
      </c>
      <c r="AO18" s="94">
        <v>894.7801290274499</v>
      </c>
      <c r="AP18" s="94">
        <v>737.77165666148187</v>
      </c>
      <c r="AQ18" s="94">
        <v>708.15136502476093</v>
      </c>
      <c r="AR18" s="94">
        <v>734.69767881341647</v>
      </c>
      <c r="AS18" s="94">
        <v>657.33436496268405</v>
      </c>
      <c r="AT18" s="94">
        <v>881.69834624121643</v>
      </c>
      <c r="AU18" s="94">
        <v>842.05913065919412</v>
      </c>
      <c r="AV18" s="94">
        <v>767.21108665485281</v>
      </c>
      <c r="AW18" s="94">
        <v>635.52828849618118</v>
      </c>
      <c r="AX18" s="94">
        <v>599.92057149198331</v>
      </c>
      <c r="AY18" s="94">
        <v>564.57133403224873</v>
      </c>
      <c r="AZ18" s="94">
        <v>603.41163957363767</v>
      </c>
      <c r="BA18" s="1051">
        <v>717.51243237371204</v>
      </c>
      <c r="BB18" s="94">
        <v>673.67505244926633</v>
      </c>
      <c r="BC18" s="1403">
        <v>606.41898187158665</v>
      </c>
      <c r="BD18" s="349">
        <v>608.59296974829203</v>
      </c>
      <c r="BE18" s="362">
        <v>607.96487205960216</v>
      </c>
      <c r="BF18" s="1727"/>
      <c r="BG18" s="362"/>
      <c r="BH18" s="1"/>
      <c r="BU18" s="1"/>
      <c r="CJ18" s="1"/>
    </row>
    <row r="19" spans="2:88">
      <c r="O19" s="201"/>
      <c r="Q19" s="484"/>
      <c r="R19" s="493"/>
      <c r="S19" s="497"/>
      <c r="T19" s="94" t="s">
        <v>136</v>
      </c>
      <c r="U19" s="55"/>
      <c r="V19" s="484"/>
      <c r="W19" s="493"/>
      <c r="X19" s="497"/>
      <c r="Y19" s="94" t="s">
        <v>375</v>
      </c>
      <c r="Z19" s="94"/>
      <c r="AA19" s="94">
        <v>7729.1141901772853</v>
      </c>
      <c r="AB19" s="94">
        <v>7898.8394678609857</v>
      </c>
      <c r="AC19" s="94">
        <v>7598.8731716401217</v>
      </c>
      <c r="AD19" s="94">
        <v>7163.8346209549782</v>
      </c>
      <c r="AE19" s="94">
        <v>5921.5196133989384</v>
      </c>
      <c r="AF19" s="94">
        <v>5685.7831486242139</v>
      </c>
      <c r="AG19" s="94">
        <v>5899.3032837491528</v>
      </c>
      <c r="AH19" s="94">
        <v>5915.31009442293</v>
      </c>
      <c r="AI19" s="94">
        <v>5782.7719094571512</v>
      </c>
      <c r="AJ19" s="94">
        <v>5122.4909723155515</v>
      </c>
      <c r="AK19" s="94">
        <v>5328.8557865224229</v>
      </c>
      <c r="AL19" s="94">
        <v>5860.202831097713</v>
      </c>
      <c r="AM19" s="94">
        <v>5400.7933932448041</v>
      </c>
      <c r="AN19" s="94">
        <v>5854.5759099538591</v>
      </c>
      <c r="AO19" s="94">
        <v>5773.8386611856295</v>
      </c>
      <c r="AP19" s="94">
        <v>5598.7629300190947</v>
      </c>
      <c r="AQ19" s="94">
        <v>5677.2553306092823</v>
      </c>
      <c r="AR19" s="94">
        <v>5609.507521892323</v>
      </c>
      <c r="AS19" s="94">
        <v>4502.4534270724798</v>
      </c>
      <c r="AT19" s="94">
        <v>5339.3287280228651</v>
      </c>
      <c r="AU19" s="94">
        <v>4547.9075183817004</v>
      </c>
      <c r="AV19" s="94">
        <v>4425.1726114741414</v>
      </c>
      <c r="AW19" s="94">
        <v>4225.8839592378799</v>
      </c>
      <c r="AX19" s="94">
        <v>3790.8293937290086</v>
      </c>
      <c r="AY19" s="94">
        <v>3973.560335988268</v>
      </c>
      <c r="AZ19" s="94">
        <v>4466.2942569924571</v>
      </c>
      <c r="BA19" s="1051">
        <v>4645.563307882524</v>
      </c>
      <c r="BB19" s="94">
        <v>4209.4245796429577</v>
      </c>
      <c r="BC19" s="1403">
        <v>4061.229441791083</v>
      </c>
      <c r="BD19" s="349">
        <v>4309.1712660158428</v>
      </c>
      <c r="BE19" s="362">
        <v>4729.403448441527</v>
      </c>
      <c r="BF19" s="1727"/>
      <c r="BG19" s="362"/>
      <c r="BH19" s="1"/>
      <c r="BU19" s="1"/>
      <c r="CJ19" s="1"/>
    </row>
    <row r="20" spans="2:88">
      <c r="O20" s="201"/>
      <c r="Q20" s="484"/>
      <c r="R20" s="493"/>
      <c r="S20" s="496"/>
      <c r="T20" s="251" t="s">
        <v>137</v>
      </c>
      <c r="U20" s="55"/>
      <c r="V20" s="484"/>
      <c r="W20" s="493"/>
      <c r="X20" s="496"/>
      <c r="Y20" s="251" t="s">
        <v>376</v>
      </c>
      <c r="Z20" s="251"/>
      <c r="AA20" s="251">
        <v>1007.9549463736602</v>
      </c>
      <c r="AB20" s="251">
        <v>1078.4005752974467</v>
      </c>
      <c r="AC20" s="251">
        <v>1204.5042933178277</v>
      </c>
      <c r="AD20" s="251">
        <v>1077.8063263837967</v>
      </c>
      <c r="AE20" s="251">
        <v>1004.0952911714321</v>
      </c>
      <c r="AF20" s="251">
        <v>999.25498010640138</v>
      </c>
      <c r="AG20" s="251">
        <v>944.15481304341051</v>
      </c>
      <c r="AH20" s="251">
        <v>899.09040433497739</v>
      </c>
      <c r="AI20" s="251">
        <v>1077.19144615651</v>
      </c>
      <c r="AJ20" s="251">
        <v>1027.010589213329</v>
      </c>
      <c r="AK20" s="251">
        <v>894.73929945321754</v>
      </c>
      <c r="AL20" s="251">
        <v>779.26172428514224</v>
      </c>
      <c r="AM20" s="251">
        <v>726.73536917761703</v>
      </c>
      <c r="AN20" s="251">
        <v>898.43148044007262</v>
      </c>
      <c r="AO20" s="251">
        <v>819.24969544673513</v>
      </c>
      <c r="AP20" s="251">
        <v>929.97443426828409</v>
      </c>
      <c r="AQ20" s="251">
        <v>933.34602222220121</v>
      </c>
      <c r="AR20" s="251">
        <v>1003.6332439933927</v>
      </c>
      <c r="AS20" s="251">
        <v>850.16001977983217</v>
      </c>
      <c r="AT20" s="251">
        <v>877.45397146380651</v>
      </c>
      <c r="AU20" s="251">
        <v>910.40802281683352</v>
      </c>
      <c r="AV20" s="251">
        <v>891.16271238295042</v>
      </c>
      <c r="AW20" s="251">
        <v>872.96608945111086</v>
      </c>
      <c r="AX20" s="251">
        <v>876.08922020300849</v>
      </c>
      <c r="AY20" s="251">
        <v>913.44522635267367</v>
      </c>
      <c r="AZ20" s="251">
        <v>965.82528401712659</v>
      </c>
      <c r="BA20" s="1074">
        <v>1205.3712357130628</v>
      </c>
      <c r="BB20" s="251">
        <v>1273.6687738661997</v>
      </c>
      <c r="BC20" s="1402">
        <v>1150.0490817436316</v>
      </c>
      <c r="BD20" s="251">
        <v>1223.6301522640761</v>
      </c>
      <c r="BE20" s="361">
        <v>1284.5292488516261</v>
      </c>
      <c r="BF20" s="1728"/>
      <c r="BG20" s="361"/>
      <c r="BH20" s="1"/>
      <c r="BU20" s="1"/>
      <c r="CJ20" s="1"/>
    </row>
    <row r="21" spans="2:88" ht="14.25" customHeight="1">
      <c r="B21" s="154"/>
      <c r="C21" s="154"/>
      <c r="D21" s="154"/>
      <c r="E21" s="154"/>
      <c r="F21" s="154"/>
      <c r="G21" s="154"/>
      <c r="H21" s="154"/>
      <c r="I21" s="154"/>
      <c r="J21" s="154"/>
      <c r="K21" s="154"/>
      <c r="L21" s="154"/>
      <c r="M21" s="154"/>
      <c r="N21" s="154"/>
      <c r="O21" s="154"/>
      <c r="P21" s="154"/>
      <c r="Q21" s="484"/>
      <c r="R21" s="493"/>
      <c r="S21" s="498" t="s">
        <v>82</v>
      </c>
      <c r="T21" s="1706"/>
      <c r="U21" s="55"/>
      <c r="V21" s="484"/>
      <c r="W21" s="493"/>
      <c r="X21" s="498" t="s">
        <v>1112</v>
      </c>
      <c r="Y21" s="1706"/>
      <c r="Z21" s="349"/>
      <c r="AA21" s="252">
        <v>5579.9438971771315</v>
      </c>
      <c r="AB21" s="252">
        <v>5054.8204541694186</v>
      </c>
      <c r="AC21" s="252">
        <v>4855.1370902373856</v>
      </c>
      <c r="AD21" s="252">
        <v>4544.3492890625403</v>
      </c>
      <c r="AE21" s="252">
        <v>4533.2287314168179</v>
      </c>
      <c r="AF21" s="252">
        <v>4165.5201601123717</v>
      </c>
      <c r="AG21" s="252">
        <v>3989.025904407687</v>
      </c>
      <c r="AH21" s="252">
        <v>3744.7859475751611</v>
      </c>
      <c r="AI21" s="252">
        <v>3511.0609049036393</v>
      </c>
      <c r="AJ21" s="252">
        <v>3325.1773383070599</v>
      </c>
      <c r="AK21" s="252">
        <v>3128.1927201352946</v>
      </c>
      <c r="AL21" s="252">
        <v>2937.9096624025924</v>
      </c>
      <c r="AM21" s="252">
        <v>2786.7201842588975</v>
      </c>
      <c r="AN21" s="252">
        <v>2636.0920811198675</v>
      </c>
      <c r="AO21" s="252">
        <v>2555.0109313340945</v>
      </c>
      <c r="AP21" s="252">
        <v>2395.797116606439</v>
      </c>
      <c r="AQ21" s="252">
        <v>2156.5298960399618</v>
      </c>
      <c r="AR21" s="252">
        <v>1854.5262415686166</v>
      </c>
      <c r="AS21" s="252">
        <v>1691.4965444552042</v>
      </c>
      <c r="AT21" s="252">
        <v>1668.4241716787997</v>
      </c>
      <c r="AU21" s="252">
        <v>1604.0990356355117</v>
      </c>
      <c r="AV21" s="252">
        <v>1851.2206490059648</v>
      </c>
      <c r="AW21" s="252">
        <v>1926.4477004270857</v>
      </c>
      <c r="AX21" s="252">
        <v>1637.8303881528138</v>
      </c>
      <c r="AY21" s="252">
        <v>1561.2387537872864</v>
      </c>
      <c r="AZ21" s="252">
        <v>1480.0435728826847</v>
      </c>
      <c r="BA21" s="1073">
        <v>1447.3958656983677</v>
      </c>
      <c r="BB21" s="252">
        <v>1387.1520994995378</v>
      </c>
      <c r="BC21" s="1427">
        <v>1328.8382085117378</v>
      </c>
      <c r="BD21" s="252">
        <v>1340.8270274057459</v>
      </c>
      <c r="BE21" s="360">
        <v>1324.7050939737137</v>
      </c>
      <c r="BF21" s="1727"/>
      <c r="BG21" s="362"/>
      <c r="BH21" s="1507"/>
    </row>
    <row r="22" spans="2:88" ht="14.25" customHeight="1">
      <c r="B22" s="154"/>
      <c r="C22" s="154"/>
      <c r="D22" s="154"/>
      <c r="E22" s="154"/>
      <c r="F22" s="154"/>
      <c r="G22" s="154"/>
      <c r="H22" s="154"/>
      <c r="I22" s="154"/>
      <c r="J22" s="154"/>
      <c r="K22" s="154"/>
      <c r="L22" s="154"/>
      <c r="M22" s="154"/>
      <c r="N22" s="154"/>
      <c r="O22" s="154"/>
      <c r="P22" s="154"/>
      <c r="Q22" s="484"/>
      <c r="R22" s="493"/>
      <c r="S22" s="497" t="s">
        <v>83</v>
      </c>
      <c r="T22" s="498"/>
      <c r="U22" s="55"/>
      <c r="V22" s="484"/>
      <c r="W22" s="493"/>
      <c r="X22" s="497" t="s">
        <v>1113</v>
      </c>
      <c r="Y22" s="498"/>
      <c r="Z22" s="251"/>
      <c r="AA22" s="252">
        <v>11750.239984035201</v>
      </c>
      <c r="AB22" s="252">
        <v>11447.051806376903</v>
      </c>
      <c r="AC22" s="252">
        <v>11574.528655110118</v>
      </c>
      <c r="AD22" s="252">
        <v>11305.204736816955</v>
      </c>
      <c r="AE22" s="252">
        <v>12014.985574294691</v>
      </c>
      <c r="AF22" s="252">
        <v>11831.539437857866</v>
      </c>
      <c r="AG22" s="252">
        <v>11385.724767661517</v>
      </c>
      <c r="AH22" s="252">
        <v>10821.091734981939</v>
      </c>
      <c r="AI22" s="252">
        <v>10360.548296626213</v>
      </c>
      <c r="AJ22" s="252">
        <v>10174.485132663582</v>
      </c>
      <c r="AK22" s="252">
        <v>9823.3939701656273</v>
      </c>
      <c r="AL22" s="252">
        <v>9338.0820067796394</v>
      </c>
      <c r="AM22" s="252">
        <v>9168.1781318188878</v>
      </c>
      <c r="AN22" s="252">
        <v>8904.5912570389501</v>
      </c>
      <c r="AO22" s="252">
        <v>8560.9150131547813</v>
      </c>
      <c r="AP22" s="252">
        <v>8209.7603126511185</v>
      </c>
      <c r="AQ22" s="252">
        <v>7970.059073467437</v>
      </c>
      <c r="AR22" s="252">
        <v>8056.0357699377673</v>
      </c>
      <c r="AS22" s="252">
        <v>6030.847318532994</v>
      </c>
      <c r="AT22" s="252">
        <v>5914.966206153671</v>
      </c>
      <c r="AU22" s="252">
        <v>6489.1024327504647</v>
      </c>
      <c r="AV22" s="252">
        <v>9215.0313322890252</v>
      </c>
      <c r="AW22" s="252">
        <v>8753.9016221333786</v>
      </c>
      <c r="AX22" s="252">
        <v>7524.5977133578817</v>
      </c>
      <c r="AY22" s="252">
        <v>7543.3674331686407</v>
      </c>
      <c r="AZ22" s="252">
        <v>7501.1288807506908</v>
      </c>
      <c r="BA22" s="1073">
        <v>7427.0000354164549</v>
      </c>
      <c r="BB22" s="252">
        <v>7643.4189632184243</v>
      </c>
      <c r="BC22" s="1427">
        <v>7165.5188570998034</v>
      </c>
      <c r="BD22" s="252">
        <v>6452.5989221833961</v>
      </c>
      <c r="BE22" s="360">
        <v>7140.7986009964334</v>
      </c>
      <c r="BF22" s="1728"/>
      <c r="BG22" s="361"/>
      <c r="BH22" s="1507"/>
    </row>
    <row r="23" spans="2:88" ht="28.5" customHeight="1">
      <c r="O23" s="201"/>
      <c r="Q23" s="484"/>
      <c r="R23" s="493"/>
      <c r="S23" s="1713"/>
      <c r="T23" s="238" t="s">
        <v>138</v>
      </c>
      <c r="U23" s="55"/>
      <c r="V23" s="484"/>
      <c r="W23" s="493"/>
      <c r="X23" s="1713"/>
      <c r="Y23" s="1036" t="s">
        <v>377</v>
      </c>
      <c r="Z23" s="238"/>
      <c r="AA23" s="238">
        <v>6816.3017161827156</v>
      </c>
      <c r="AB23" s="238">
        <v>6654.9838551101238</v>
      </c>
      <c r="AC23" s="238">
        <v>6760.1191734307531</v>
      </c>
      <c r="AD23" s="238">
        <v>6706.0928726973189</v>
      </c>
      <c r="AE23" s="238">
        <v>7123.905379707202</v>
      </c>
      <c r="AF23" s="238">
        <v>7068.6837010607587</v>
      </c>
      <c r="AG23" s="238">
        <v>6759.7025204481233</v>
      </c>
      <c r="AH23" s="238">
        <v>6379.8944693284802</v>
      </c>
      <c r="AI23" s="238">
        <v>6066.4529139368169</v>
      </c>
      <c r="AJ23" s="238">
        <v>5883.6444618197575</v>
      </c>
      <c r="AK23" s="238">
        <v>5600.3368477162221</v>
      </c>
      <c r="AL23" s="238">
        <v>5321.3181561657366</v>
      </c>
      <c r="AM23" s="238">
        <v>5137.8701373013382</v>
      </c>
      <c r="AN23" s="238">
        <v>4947.3953267605275</v>
      </c>
      <c r="AO23" s="238">
        <v>4765.58687991643</v>
      </c>
      <c r="AP23" s="238">
        <v>4530.014386656374</v>
      </c>
      <c r="AQ23" s="238">
        <v>4414.5339678558521</v>
      </c>
      <c r="AR23" s="238">
        <v>4417.5731006242695</v>
      </c>
      <c r="AS23" s="238">
        <v>3214.4723706216946</v>
      </c>
      <c r="AT23" s="238">
        <v>3416.2547805905856</v>
      </c>
      <c r="AU23" s="238">
        <v>3801.5754054314702</v>
      </c>
      <c r="AV23" s="238">
        <v>4816.3260123885802</v>
      </c>
      <c r="AW23" s="238">
        <v>4869.7874832065518</v>
      </c>
      <c r="AX23" s="238">
        <v>4565.2064418860537</v>
      </c>
      <c r="AY23" s="238">
        <v>4367.6714623389053</v>
      </c>
      <c r="AZ23" s="238">
        <v>4294.5185275734011</v>
      </c>
      <c r="BA23" s="1050">
        <v>4229.7171352013984</v>
      </c>
      <c r="BB23" s="238">
        <v>4486.1800575550342</v>
      </c>
      <c r="BC23" s="1405">
        <v>4251.2817813078354</v>
      </c>
      <c r="BD23" s="180">
        <v>3933.6274008857631</v>
      </c>
      <c r="BE23" s="1459">
        <v>4326.8412737656163</v>
      </c>
      <c r="BF23" s="1726"/>
      <c r="BG23" s="1459"/>
      <c r="BH23" s="1"/>
      <c r="BU23" s="1"/>
      <c r="CJ23" s="1"/>
    </row>
    <row r="24" spans="2:88" ht="28.5" customHeight="1">
      <c r="O24" s="201"/>
      <c r="Q24" s="484"/>
      <c r="R24" s="493"/>
      <c r="S24" s="1713"/>
      <c r="T24" s="94" t="s">
        <v>139</v>
      </c>
      <c r="U24" s="55"/>
      <c r="V24" s="484"/>
      <c r="W24" s="493"/>
      <c r="X24" s="1713"/>
      <c r="Y24" s="1037" t="s">
        <v>378</v>
      </c>
      <c r="Z24" s="94"/>
      <c r="AA24" s="94">
        <v>3485.76075698353</v>
      </c>
      <c r="AB24" s="94">
        <v>3360.2595185913815</v>
      </c>
      <c r="AC24" s="94">
        <v>3357.5081420388765</v>
      </c>
      <c r="AD24" s="94">
        <v>3186.6846194023155</v>
      </c>
      <c r="AE24" s="94">
        <v>3360.5847054039805</v>
      </c>
      <c r="AF24" s="94">
        <v>3250.9521487374464</v>
      </c>
      <c r="AG24" s="94">
        <v>3139.7633326047962</v>
      </c>
      <c r="AH24" s="94">
        <v>2996.9650868210751</v>
      </c>
      <c r="AI24" s="94">
        <v>2886.912216915438</v>
      </c>
      <c r="AJ24" s="94">
        <v>2868.899920530821</v>
      </c>
      <c r="AK24" s="94">
        <v>2804.3421387210033</v>
      </c>
      <c r="AL24" s="94">
        <v>2659.4323791291813</v>
      </c>
      <c r="AM24" s="94">
        <v>2658.959589051839</v>
      </c>
      <c r="AN24" s="94">
        <v>2597.1939777468824</v>
      </c>
      <c r="AO24" s="94">
        <v>2478.1060976527997</v>
      </c>
      <c r="AP24" s="94">
        <v>2389.038125016019</v>
      </c>
      <c r="AQ24" s="94">
        <v>2309.3579596677969</v>
      </c>
      <c r="AR24" s="94">
        <v>2357.7335038613496</v>
      </c>
      <c r="AS24" s="94">
        <v>1637.8141016601096</v>
      </c>
      <c r="AT24" s="94">
        <v>1219.33234377947</v>
      </c>
      <c r="AU24" s="94">
        <v>1383.9665918176281</v>
      </c>
      <c r="AV24" s="94">
        <v>2672.8906663342705</v>
      </c>
      <c r="AW24" s="94">
        <v>2110.8443260822391</v>
      </c>
      <c r="AX24" s="94">
        <v>1515.3283505599854</v>
      </c>
      <c r="AY24" s="94">
        <v>1713.2827107410094</v>
      </c>
      <c r="AZ24" s="94">
        <v>1704.7645741201497</v>
      </c>
      <c r="BA24" s="1051">
        <v>1842.2667695902614</v>
      </c>
      <c r="BB24" s="94">
        <v>1751.079487590536</v>
      </c>
      <c r="BC24" s="1403">
        <v>1566.847786875755</v>
      </c>
      <c r="BD24" s="349">
        <v>1362.2145128199777</v>
      </c>
      <c r="BE24" s="362">
        <v>1600.2815448293259</v>
      </c>
      <c r="BF24" s="1727"/>
      <c r="BG24" s="362"/>
      <c r="BH24" s="1"/>
      <c r="BU24" s="1"/>
      <c r="CJ24" s="1"/>
    </row>
    <row r="25" spans="2:88">
      <c r="O25" s="201"/>
      <c r="Q25" s="484"/>
      <c r="R25" s="493"/>
      <c r="S25" s="1713"/>
      <c r="T25" s="94" t="s">
        <v>140</v>
      </c>
      <c r="U25" s="55"/>
      <c r="V25" s="484"/>
      <c r="W25" s="493"/>
      <c r="X25" s="1713"/>
      <c r="Y25" s="94" t="s">
        <v>379</v>
      </c>
      <c r="Z25" s="94"/>
      <c r="AA25" s="94">
        <v>1448.1775108689581</v>
      </c>
      <c r="AB25" s="94">
        <v>1431.8084326753954</v>
      </c>
      <c r="AC25" s="94">
        <v>1456.9013396404853</v>
      </c>
      <c r="AD25" s="94">
        <v>1412.4272447173178</v>
      </c>
      <c r="AE25" s="94">
        <v>1530.4954891835059</v>
      </c>
      <c r="AF25" s="94">
        <v>1511.9035880596605</v>
      </c>
      <c r="AG25" s="94">
        <v>1486.2589146086025</v>
      </c>
      <c r="AH25" s="94">
        <v>1444.2321788323857</v>
      </c>
      <c r="AI25" s="94">
        <v>1407.1831657739601</v>
      </c>
      <c r="AJ25" s="94">
        <v>1421.9407503130012</v>
      </c>
      <c r="AK25" s="94">
        <v>1418.7149837284053</v>
      </c>
      <c r="AL25" s="94">
        <v>1357.331471484722</v>
      </c>
      <c r="AM25" s="94">
        <v>1371.3484054657115</v>
      </c>
      <c r="AN25" s="94">
        <v>1360.0019525315392</v>
      </c>
      <c r="AO25" s="94">
        <v>1317.2220355855491</v>
      </c>
      <c r="AP25" s="94">
        <v>1290.7078009787294</v>
      </c>
      <c r="AQ25" s="94">
        <v>1246.167145943788</v>
      </c>
      <c r="AR25" s="94">
        <v>1280.7291654521489</v>
      </c>
      <c r="AS25" s="94">
        <v>1178.5608462511889</v>
      </c>
      <c r="AT25" s="94">
        <v>1279.3790817836145</v>
      </c>
      <c r="AU25" s="94">
        <v>1303.5604355013654</v>
      </c>
      <c r="AV25" s="94">
        <v>1725.8146535661733</v>
      </c>
      <c r="AW25" s="94">
        <v>1773.2698128445913</v>
      </c>
      <c r="AX25" s="94">
        <v>1444.0629209118447</v>
      </c>
      <c r="AY25" s="94">
        <v>1462.4132600887258</v>
      </c>
      <c r="AZ25" s="94">
        <v>1501.8457790571413</v>
      </c>
      <c r="BA25" s="1051">
        <v>1355.0161306247942</v>
      </c>
      <c r="BB25" s="94">
        <v>1406.1594180728541</v>
      </c>
      <c r="BC25" s="1403">
        <v>1347.3892889162128</v>
      </c>
      <c r="BD25" s="251">
        <v>1156.7570084776557</v>
      </c>
      <c r="BE25" s="361">
        <v>1213.6757824014906</v>
      </c>
      <c r="BF25" s="1728"/>
      <c r="BG25" s="361"/>
      <c r="BH25" s="1"/>
      <c r="BU25" s="1"/>
      <c r="CJ25" s="1"/>
    </row>
    <row r="26" spans="2:88">
      <c r="Q26" s="484"/>
      <c r="R26" s="493"/>
      <c r="S26" s="1974" t="s">
        <v>84</v>
      </c>
      <c r="T26" s="1975"/>
      <c r="U26" s="55"/>
      <c r="V26" s="484"/>
      <c r="W26" s="493"/>
      <c r="X26" s="492" t="s">
        <v>288</v>
      </c>
      <c r="Y26" s="914"/>
      <c r="Z26" s="95"/>
      <c r="AA26" s="218">
        <f>SUM(AA27,AA30,AA31,AA32,AA35,AA36,AA37,AA38,AA48)</f>
        <v>463903.37831618189</v>
      </c>
      <c r="AB26" s="218">
        <f t="shared" ref="AB26:BE26" si="5">SUM(AB27,AB30,AB31,AB32,AB35,AB36,AB37,AB38,AB48)</f>
        <v>457042.23078121414</v>
      </c>
      <c r="AC26" s="218">
        <f t="shared" si="5"/>
        <v>449050.6870517403</v>
      </c>
      <c r="AD26" s="218">
        <f t="shared" si="5"/>
        <v>437511.36413270305</v>
      </c>
      <c r="AE26" s="218">
        <f t="shared" si="5"/>
        <v>454747.7385520371</v>
      </c>
      <c r="AF26" s="218">
        <f t="shared" si="5"/>
        <v>452457.3136809126</v>
      </c>
      <c r="AG26" s="218">
        <f t="shared" si="5"/>
        <v>457115.30992206733</v>
      </c>
      <c r="AH26" s="218">
        <f t="shared" si="5"/>
        <v>448751.47284095245</v>
      </c>
      <c r="AI26" s="218">
        <f t="shared" si="5"/>
        <v>418998.70792046294</v>
      </c>
      <c r="AJ26" s="218">
        <f t="shared" si="5"/>
        <v>430258.97982229118</v>
      </c>
      <c r="AK26" s="218">
        <f t="shared" si="5"/>
        <v>443544.26000046119</v>
      </c>
      <c r="AL26" s="218">
        <f t="shared" si="5"/>
        <v>431765.39697768778</v>
      </c>
      <c r="AM26" s="218">
        <f t="shared" si="5"/>
        <v>440339.67173858674</v>
      </c>
      <c r="AN26" s="218">
        <f t="shared" si="5"/>
        <v>442368.54773397371</v>
      </c>
      <c r="AO26" s="218">
        <f t="shared" si="5"/>
        <v>438685.66260025761</v>
      </c>
      <c r="AP26" s="218">
        <f t="shared" si="5"/>
        <v>436063.2729060736</v>
      </c>
      <c r="AQ26" s="218">
        <f t="shared" si="5"/>
        <v>431554.16121161199</v>
      </c>
      <c r="AR26" s="218">
        <f t="shared" si="5"/>
        <v>442933.39394049178</v>
      </c>
      <c r="AS26" s="218">
        <f t="shared" si="5"/>
        <v>403616.04204902134</v>
      </c>
      <c r="AT26" s="218">
        <f t="shared" si="5"/>
        <v>375682.19627090474</v>
      </c>
      <c r="AU26" s="218">
        <f t="shared" si="5"/>
        <v>403828.18156631233</v>
      </c>
      <c r="AV26" s="218">
        <f t="shared" si="5"/>
        <v>416398.26048613316</v>
      </c>
      <c r="AW26" s="218">
        <f t="shared" si="5"/>
        <v>428522.45311719261</v>
      </c>
      <c r="AX26" s="218">
        <f t="shared" si="5"/>
        <v>437858.19050554518</v>
      </c>
      <c r="AY26" s="218">
        <f t="shared" si="5"/>
        <v>421505.42249342153</v>
      </c>
      <c r="AZ26" s="218">
        <f t="shared" si="5"/>
        <v>403101.57669264125</v>
      </c>
      <c r="BA26" s="1053">
        <f t="shared" si="5"/>
        <v>390125.17833052727</v>
      </c>
      <c r="BB26" s="218">
        <f t="shared" si="5"/>
        <v>383396.83774653898</v>
      </c>
      <c r="BC26" s="1401">
        <f t="shared" si="5"/>
        <v>375624.32059494994</v>
      </c>
      <c r="BD26" s="218">
        <f t="shared" si="5"/>
        <v>360679.05600243545</v>
      </c>
      <c r="BE26" s="267">
        <f t="shared" si="5"/>
        <v>328523.06060928077</v>
      </c>
      <c r="BF26" s="380"/>
      <c r="BG26" s="267"/>
      <c r="BH26" s="1506"/>
    </row>
    <row r="27" spans="2:88" ht="14.25" customHeight="1">
      <c r="Q27" s="484"/>
      <c r="R27" s="493"/>
      <c r="S27" s="1547" t="s">
        <v>1109</v>
      </c>
      <c r="T27" s="1708"/>
      <c r="U27" s="55"/>
      <c r="V27" s="484"/>
      <c r="W27" s="493"/>
      <c r="X27" s="494" t="s">
        <v>361</v>
      </c>
      <c r="Y27" s="1708"/>
      <c r="Z27" s="180"/>
      <c r="AA27" s="252">
        <v>14032.413393733861</v>
      </c>
      <c r="AB27" s="252">
        <v>14499.5311674442</v>
      </c>
      <c r="AC27" s="252">
        <v>15152.644169851445</v>
      </c>
      <c r="AD27" s="252">
        <v>15362.026678368438</v>
      </c>
      <c r="AE27" s="252">
        <v>16370.851323251543</v>
      </c>
      <c r="AF27" s="252">
        <v>17047.857456645765</v>
      </c>
      <c r="AG27" s="252">
        <v>17025.15125405986</v>
      </c>
      <c r="AH27" s="252">
        <v>17211.836498280245</v>
      </c>
      <c r="AI27" s="252">
        <v>17752.664657354089</v>
      </c>
      <c r="AJ27" s="252">
        <v>18395.375154099253</v>
      </c>
      <c r="AK27" s="252">
        <v>18709.805757639635</v>
      </c>
      <c r="AL27" s="252">
        <v>19154.975252789027</v>
      </c>
      <c r="AM27" s="252">
        <v>20186.886421689334</v>
      </c>
      <c r="AN27" s="252">
        <v>20353.073779297527</v>
      </c>
      <c r="AO27" s="252">
        <v>20980.652916267936</v>
      </c>
      <c r="AP27" s="252">
        <v>21190.094476555299</v>
      </c>
      <c r="AQ27" s="252">
        <v>20745.368909158933</v>
      </c>
      <c r="AR27" s="252">
        <v>21266.518823626182</v>
      </c>
      <c r="AS27" s="252">
        <v>22198.534531346198</v>
      </c>
      <c r="AT27" s="252">
        <v>19529.627310342632</v>
      </c>
      <c r="AU27" s="252">
        <v>21266.948745066991</v>
      </c>
      <c r="AV27" s="252">
        <v>23112.144623013937</v>
      </c>
      <c r="AW27" s="252">
        <v>23568.747807554784</v>
      </c>
      <c r="AX27" s="252">
        <v>24934.851735852291</v>
      </c>
      <c r="AY27" s="252">
        <v>23053.610027465595</v>
      </c>
      <c r="AZ27" s="252">
        <v>22067.854364526178</v>
      </c>
      <c r="BA27" s="1073">
        <v>21189.321957244523</v>
      </c>
      <c r="BB27" s="252">
        <v>19761.628788582791</v>
      </c>
      <c r="BC27" s="1427">
        <v>21464.762957347775</v>
      </c>
      <c r="BD27" s="252">
        <v>19864.974691405492</v>
      </c>
      <c r="BE27" s="360">
        <v>19049.787653747037</v>
      </c>
      <c r="BF27" s="1726"/>
      <c r="BG27" s="1459"/>
      <c r="BH27" s="1507"/>
    </row>
    <row r="28" spans="2:88">
      <c r="O28" s="201"/>
      <c r="Q28" s="484"/>
      <c r="R28" s="493"/>
      <c r="S28" s="497"/>
      <c r="T28" s="238" t="s">
        <v>141</v>
      </c>
      <c r="U28" s="55"/>
      <c r="V28" s="484"/>
      <c r="W28" s="493"/>
      <c r="X28" s="497"/>
      <c r="Y28" s="238" t="s">
        <v>380</v>
      </c>
      <c r="Z28" s="238"/>
      <c r="AA28" s="238">
        <v>10681.172346285006</v>
      </c>
      <c r="AB28" s="238">
        <v>11006.080952690943</v>
      </c>
      <c r="AC28" s="238">
        <v>11525.730530908295</v>
      </c>
      <c r="AD28" s="238">
        <v>11682.035147209606</v>
      </c>
      <c r="AE28" s="238">
        <v>12416.584942851343</v>
      </c>
      <c r="AF28" s="238">
        <v>12943.219808772301</v>
      </c>
      <c r="AG28" s="238">
        <v>12924.789126931761</v>
      </c>
      <c r="AH28" s="238">
        <v>13076.329047679052</v>
      </c>
      <c r="AI28" s="238">
        <v>13543.69118367615</v>
      </c>
      <c r="AJ28" s="238">
        <v>14064.434121504852</v>
      </c>
      <c r="AK28" s="238">
        <v>14301.52526864352</v>
      </c>
      <c r="AL28" s="238">
        <v>14721.818403876277</v>
      </c>
      <c r="AM28" s="238">
        <v>15605.577052766679</v>
      </c>
      <c r="AN28" s="238">
        <v>15760.907766793644</v>
      </c>
      <c r="AO28" s="238">
        <v>16300.138520163688</v>
      </c>
      <c r="AP28" s="238">
        <v>16508.988004815081</v>
      </c>
      <c r="AQ28" s="238">
        <v>16209.52751482337</v>
      </c>
      <c r="AR28" s="238">
        <v>16593.934367287966</v>
      </c>
      <c r="AS28" s="238">
        <v>16582.501546428903</v>
      </c>
      <c r="AT28" s="238">
        <v>14861.917543210604</v>
      </c>
      <c r="AU28" s="238">
        <v>16377.817667321331</v>
      </c>
      <c r="AV28" s="238">
        <v>18039.813299398098</v>
      </c>
      <c r="AW28" s="238">
        <v>18206.523700392281</v>
      </c>
      <c r="AX28" s="238">
        <v>19270.549046532738</v>
      </c>
      <c r="AY28" s="238">
        <v>17917.212557804163</v>
      </c>
      <c r="AZ28" s="238">
        <v>17629.163058321901</v>
      </c>
      <c r="BA28" s="1050">
        <v>16837.885815322334</v>
      </c>
      <c r="BB28" s="238">
        <v>15254.3411983271</v>
      </c>
      <c r="BC28" s="1405">
        <v>16966.769940252849</v>
      </c>
      <c r="BD28" s="345">
        <v>15601.794727719247</v>
      </c>
      <c r="BE28" s="1705">
        <v>14994.391667217787</v>
      </c>
      <c r="BF28" s="1726"/>
      <c r="BG28" s="1459"/>
      <c r="BH28" s="1"/>
      <c r="BU28" s="1"/>
      <c r="CJ28" s="1"/>
    </row>
    <row r="29" spans="2:88">
      <c r="O29" s="201"/>
      <c r="Q29" s="484"/>
      <c r="R29" s="493"/>
      <c r="S29" s="496"/>
      <c r="T29" s="251" t="s">
        <v>142</v>
      </c>
      <c r="U29" s="55"/>
      <c r="V29" s="484"/>
      <c r="W29" s="493"/>
      <c r="X29" s="496"/>
      <c r="Y29" s="251" t="s">
        <v>381</v>
      </c>
      <c r="Z29" s="251"/>
      <c r="AA29" s="251">
        <v>3351.2410474488543</v>
      </c>
      <c r="AB29" s="251">
        <v>3493.4502147532567</v>
      </c>
      <c r="AC29" s="251">
        <v>3626.9136389431496</v>
      </c>
      <c r="AD29" s="251">
        <v>3679.9915311588311</v>
      </c>
      <c r="AE29" s="251">
        <v>3954.2663804001995</v>
      </c>
      <c r="AF29" s="251">
        <v>4104.6376478734601</v>
      </c>
      <c r="AG29" s="251">
        <v>4100.362127128099</v>
      </c>
      <c r="AH29" s="251">
        <v>4135.5074506011924</v>
      </c>
      <c r="AI29" s="251">
        <v>4208.9734736779392</v>
      </c>
      <c r="AJ29" s="251">
        <v>4330.9410325944009</v>
      </c>
      <c r="AK29" s="251">
        <v>4408.280488996118</v>
      </c>
      <c r="AL29" s="251">
        <v>4433.156848912753</v>
      </c>
      <c r="AM29" s="251">
        <v>4581.3093689226571</v>
      </c>
      <c r="AN29" s="251">
        <v>4592.1660125038816</v>
      </c>
      <c r="AO29" s="251">
        <v>4680.5143961042495</v>
      </c>
      <c r="AP29" s="251">
        <v>4681.1064717402205</v>
      </c>
      <c r="AQ29" s="251">
        <v>4535.8413943355645</v>
      </c>
      <c r="AR29" s="251">
        <v>4672.5844563382143</v>
      </c>
      <c r="AS29" s="251">
        <v>5616.0329849172977</v>
      </c>
      <c r="AT29" s="251">
        <v>4667.7097671320271</v>
      </c>
      <c r="AU29" s="251">
        <v>4889.131077745662</v>
      </c>
      <c r="AV29" s="251">
        <v>5072.331323615841</v>
      </c>
      <c r="AW29" s="251">
        <v>5362.2241071625031</v>
      </c>
      <c r="AX29" s="251">
        <v>5664.3026893195547</v>
      </c>
      <c r="AY29" s="251">
        <v>5136.3974696614341</v>
      </c>
      <c r="AZ29" s="251">
        <v>4438.6913062042731</v>
      </c>
      <c r="BA29" s="1074">
        <v>4351.4361419221914</v>
      </c>
      <c r="BB29" s="251">
        <v>4507.2875902556934</v>
      </c>
      <c r="BC29" s="1402">
        <v>4497.9930170949274</v>
      </c>
      <c r="BD29" s="251">
        <v>4263.1799636862461</v>
      </c>
      <c r="BE29" s="361">
        <v>4055.3959865292536</v>
      </c>
      <c r="BF29" s="1728"/>
      <c r="BG29" s="361"/>
      <c r="BH29" s="1"/>
      <c r="BU29" s="1"/>
      <c r="CJ29" s="1"/>
    </row>
    <row r="30" spans="2:88" ht="14.25" customHeight="1">
      <c r="Q30" s="484"/>
      <c r="R30" s="493"/>
      <c r="S30" s="498" t="s">
        <v>143</v>
      </c>
      <c r="T30" s="1707"/>
      <c r="U30" s="55"/>
      <c r="V30" s="484"/>
      <c r="W30" s="493"/>
      <c r="X30" s="498" t="s">
        <v>362</v>
      </c>
      <c r="Y30" s="1707"/>
      <c r="Z30" s="349"/>
      <c r="AA30" s="252">
        <v>20875.496814762053</v>
      </c>
      <c r="AB30" s="252">
        <v>20119.887469283829</v>
      </c>
      <c r="AC30" s="252">
        <v>20001.710075345851</v>
      </c>
      <c r="AD30" s="252">
        <v>18990.749649819412</v>
      </c>
      <c r="AE30" s="252">
        <v>19619.346974099168</v>
      </c>
      <c r="AF30" s="252">
        <v>19204.400594095277</v>
      </c>
      <c r="AG30" s="252">
        <v>18536.382217698243</v>
      </c>
      <c r="AH30" s="252">
        <v>18276.656189093992</v>
      </c>
      <c r="AI30" s="252">
        <v>17900.530852329455</v>
      </c>
      <c r="AJ30" s="252">
        <v>17088.570579667601</v>
      </c>
      <c r="AK30" s="252">
        <v>16280.688747351916</v>
      </c>
      <c r="AL30" s="252">
        <v>15790.459233613812</v>
      </c>
      <c r="AM30" s="252">
        <v>15547.511734074258</v>
      </c>
      <c r="AN30" s="252">
        <v>15296.326278817727</v>
      </c>
      <c r="AO30" s="252">
        <v>14498.344544911344</v>
      </c>
      <c r="AP30" s="252">
        <v>12901.082519485277</v>
      </c>
      <c r="AQ30" s="252">
        <v>12080.659866089787</v>
      </c>
      <c r="AR30" s="252">
        <v>11651.08949116154</v>
      </c>
      <c r="AS30" s="252">
        <v>9754.3673474958759</v>
      </c>
      <c r="AT30" s="252">
        <v>9054.7161059137034</v>
      </c>
      <c r="AU30" s="252">
        <v>9621.8461237520823</v>
      </c>
      <c r="AV30" s="252">
        <v>9792.4376603618948</v>
      </c>
      <c r="AW30" s="252">
        <v>9242.8517387122483</v>
      </c>
      <c r="AX30" s="252">
        <v>9617.5735124367529</v>
      </c>
      <c r="AY30" s="252">
        <v>9296.5523084666656</v>
      </c>
      <c r="AZ30" s="252">
        <v>9829.540322760824</v>
      </c>
      <c r="BA30" s="1073">
        <v>8829.3014278399605</v>
      </c>
      <c r="BB30" s="252">
        <v>8390.3710264270831</v>
      </c>
      <c r="BC30" s="1427">
        <v>8319.6062327767177</v>
      </c>
      <c r="BD30" s="252">
        <v>7974.9943188721472</v>
      </c>
      <c r="BE30" s="360">
        <v>7340.7472321143641</v>
      </c>
      <c r="BF30" s="1727"/>
      <c r="BG30" s="362"/>
      <c r="BH30" s="1507"/>
    </row>
    <row r="31" spans="2:88" ht="14.25" customHeight="1">
      <c r="Q31" s="484"/>
      <c r="R31" s="493"/>
      <c r="S31" s="498" t="s">
        <v>1108</v>
      </c>
      <c r="T31" s="1707"/>
      <c r="U31" s="55"/>
      <c r="V31" s="484"/>
      <c r="W31" s="493"/>
      <c r="X31" s="498" t="s">
        <v>363</v>
      </c>
      <c r="Y31" s="1707"/>
      <c r="Z31" s="349"/>
      <c r="AA31" s="252">
        <v>32656.819119141364</v>
      </c>
      <c r="AB31" s="252">
        <v>32669.351338455665</v>
      </c>
      <c r="AC31" s="252">
        <v>32017.692427434944</v>
      </c>
      <c r="AD31" s="252">
        <v>31921.287007542618</v>
      </c>
      <c r="AE31" s="252">
        <v>33143.321420200606</v>
      </c>
      <c r="AF31" s="252">
        <v>34388.446140159343</v>
      </c>
      <c r="AG31" s="252">
        <v>34709.585189736958</v>
      </c>
      <c r="AH31" s="252">
        <v>34542.21473064064</v>
      </c>
      <c r="AI31" s="252">
        <v>33058.176843003057</v>
      </c>
      <c r="AJ31" s="252">
        <v>33696.039842707498</v>
      </c>
      <c r="AK31" s="252">
        <v>34521.888019530314</v>
      </c>
      <c r="AL31" s="252">
        <v>33782.439578802325</v>
      </c>
      <c r="AM31" s="252">
        <v>33246.956392956316</v>
      </c>
      <c r="AN31" s="252">
        <v>32956.246612253221</v>
      </c>
      <c r="AO31" s="252">
        <v>32428.352207512991</v>
      </c>
      <c r="AP31" s="252">
        <v>31036.372811183079</v>
      </c>
      <c r="AQ31" s="252">
        <v>29040.722259604994</v>
      </c>
      <c r="AR31" s="252">
        <v>28447.919698678175</v>
      </c>
      <c r="AS31" s="252">
        <v>26596.280501119381</v>
      </c>
      <c r="AT31" s="252">
        <v>24427.308281223843</v>
      </c>
      <c r="AU31" s="252">
        <v>23991.334790552995</v>
      </c>
      <c r="AV31" s="252">
        <v>24380.803832309382</v>
      </c>
      <c r="AW31" s="252">
        <v>26132.290616816055</v>
      </c>
      <c r="AX31" s="252">
        <v>25309.358750228319</v>
      </c>
      <c r="AY31" s="252">
        <v>23764.72584449565</v>
      </c>
      <c r="AZ31" s="252">
        <v>23550.036759997536</v>
      </c>
      <c r="BA31" s="1073">
        <v>23140.045028939006</v>
      </c>
      <c r="BB31" s="252">
        <v>22672.700545171094</v>
      </c>
      <c r="BC31" s="1427">
        <v>22420.86500900011</v>
      </c>
      <c r="BD31" s="252">
        <v>21056.636903616214</v>
      </c>
      <c r="BE31" s="360">
        <v>20042.847052053839</v>
      </c>
      <c r="BF31" s="1727"/>
      <c r="BG31" s="362"/>
      <c r="BH31" s="1507"/>
    </row>
    <row r="32" spans="2:88" ht="14.25" customHeight="1">
      <c r="Q32" s="484"/>
      <c r="R32" s="493"/>
      <c r="S32" s="1709" t="s">
        <v>1264</v>
      </c>
      <c r="T32" s="1708"/>
      <c r="U32" s="55"/>
      <c r="V32" s="484"/>
      <c r="W32" s="493"/>
      <c r="X32" s="494" t="s">
        <v>1093</v>
      </c>
      <c r="Y32" s="1708"/>
      <c r="Z32" s="349"/>
      <c r="AA32" s="252">
        <v>63674.866535705092</v>
      </c>
      <c r="AB32" s="252">
        <v>64199.624272376735</v>
      </c>
      <c r="AC32" s="252">
        <v>64481.960736285328</v>
      </c>
      <c r="AD32" s="252">
        <v>63755.40317748837</v>
      </c>
      <c r="AE32" s="252">
        <v>67995.477385110062</v>
      </c>
      <c r="AF32" s="252">
        <v>68806.581146284967</v>
      </c>
      <c r="AG32" s="252">
        <v>71026.70334096672</v>
      </c>
      <c r="AH32" s="252">
        <v>71996.287662644201</v>
      </c>
      <c r="AI32" s="252">
        <v>67223.751373366686</v>
      </c>
      <c r="AJ32" s="252">
        <v>68929.47646874981</v>
      </c>
      <c r="AK32" s="252">
        <v>72814.129781546901</v>
      </c>
      <c r="AL32" s="252">
        <v>70243.401722216789</v>
      </c>
      <c r="AM32" s="252">
        <v>69494.949218529247</v>
      </c>
      <c r="AN32" s="252">
        <v>68908.43323616503</v>
      </c>
      <c r="AO32" s="252">
        <v>69118.399810996227</v>
      </c>
      <c r="AP32" s="252">
        <v>71615.732562815465</v>
      </c>
      <c r="AQ32" s="252">
        <v>70179.331909089553</v>
      </c>
      <c r="AR32" s="252">
        <v>70661.56989445159</v>
      </c>
      <c r="AS32" s="252">
        <v>65523.905048002576</v>
      </c>
      <c r="AT32" s="252">
        <v>64823.852311348208</v>
      </c>
      <c r="AU32" s="252">
        <v>67173.177460041654</v>
      </c>
      <c r="AV32" s="252">
        <v>69172.063836054644</v>
      </c>
      <c r="AW32" s="252">
        <v>67556.728049663914</v>
      </c>
      <c r="AX32" s="252">
        <v>69383.862092832554</v>
      </c>
      <c r="AY32" s="252">
        <v>66112.636103046738</v>
      </c>
      <c r="AZ32" s="252">
        <v>64042.67658553474</v>
      </c>
      <c r="BA32" s="1073">
        <v>60597.033263717851</v>
      </c>
      <c r="BB32" s="252">
        <v>60066.83223154649</v>
      </c>
      <c r="BC32" s="1427">
        <v>58077.073742321511</v>
      </c>
      <c r="BD32" s="252">
        <v>57425.768120766821</v>
      </c>
      <c r="BE32" s="360">
        <v>54509.29901102031</v>
      </c>
      <c r="BF32" s="1727"/>
      <c r="BG32" s="362"/>
      <c r="BH32" s="1507"/>
    </row>
    <row r="33" spans="15:88">
      <c r="O33" s="201"/>
      <c r="Q33" s="484"/>
      <c r="R33" s="493"/>
      <c r="S33" s="497"/>
      <c r="T33" s="1911" t="s">
        <v>1265</v>
      </c>
      <c r="U33" s="55"/>
      <c r="V33" s="484"/>
      <c r="W33" s="493"/>
      <c r="X33" s="497"/>
      <c r="Y33" s="238" t="s">
        <v>382</v>
      </c>
      <c r="Z33" s="238"/>
      <c r="AA33" s="238">
        <v>60956.295626953121</v>
      </c>
      <c r="AB33" s="238">
        <v>61333.326747746833</v>
      </c>
      <c r="AC33" s="238">
        <v>61531.979025921093</v>
      </c>
      <c r="AD33" s="238">
        <v>60712.563235851449</v>
      </c>
      <c r="AE33" s="238">
        <v>64584.934844369789</v>
      </c>
      <c r="AF33" s="238">
        <v>65207.397878163436</v>
      </c>
      <c r="AG33" s="238">
        <v>67176.87689366228</v>
      </c>
      <c r="AH33" s="238">
        <v>67954.653381992131</v>
      </c>
      <c r="AI33" s="238">
        <v>64108.24603948593</v>
      </c>
      <c r="AJ33" s="238">
        <v>65729.241158190576</v>
      </c>
      <c r="AK33" s="238">
        <v>69718.828242179647</v>
      </c>
      <c r="AL33" s="238">
        <v>67382.367794281119</v>
      </c>
      <c r="AM33" s="238">
        <v>66434.888152382497</v>
      </c>
      <c r="AN33" s="238">
        <v>65651.469618319563</v>
      </c>
      <c r="AO33" s="238">
        <v>65733.343682202758</v>
      </c>
      <c r="AP33" s="238">
        <v>68349.675084078117</v>
      </c>
      <c r="AQ33" s="238">
        <v>67061.324798969697</v>
      </c>
      <c r="AR33" s="238">
        <v>67841.389860148032</v>
      </c>
      <c r="AS33" s="238">
        <v>62842.017767892576</v>
      </c>
      <c r="AT33" s="238">
        <v>61818.672037041884</v>
      </c>
      <c r="AU33" s="238">
        <v>64375.826977533172</v>
      </c>
      <c r="AV33" s="238">
        <v>65813.648672194395</v>
      </c>
      <c r="AW33" s="238">
        <v>64149.08363255224</v>
      </c>
      <c r="AX33" s="238">
        <v>65775.473599610617</v>
      </c>
      <c r="AY33" s="238">
        <v>62610.044067623065</v>
      </c>
      <c r="AZ33" s="238">
        <v>61174.426513739556</v>
      </c>
      <c r="BA33" s="1050">
        <v>57841.189657024297</v>
      </c>
      <c r="BB33" s="238">
        <v>57436.493421764128</v>
      </c>
      <c r="BC33" s="1405">
        <v>55425.090731207951</v>
      </c>
      <c r="BD33" s="345">
        <v>54907.8364639539</v>
      </c>
      <c r="BE33" s="1705">
        <v>52087.147096335655</v>
      </c>
      <c r="BF33" s="1726"/>
      <c r="BG33" s="1459"/>
      <c r="BH33" s="1"/>
      <c r="BU33" s="1"/>
      <c r="CJ33" s="1"/>
    </row>
    <row r="34" spans="15:88">
      <c r="O34" s="201"/>
      <c r="Q34" s="484"/>
      <c r="R34" s="493"/>
      <c r="S34" s="496"/>
      <c r="T34" s="251" t="s">
        <v>144</v>
      </c>
      <c r="U34" s="55"/>
      <c r="V34" s="484"/>
      <c r="W34" s="493"/>
      <c r="X34" s="496"/>
      <c r="Y34" s="251" t="s">
        <v>383</v>
      </c>
      <c r="Z34" s="251"/>
      <c r="AA34" s="251">
        <v>2718.5709087519672</v>
      </c>
      <c r="AB34" s="251">
        <v>2866.2975246298847</v>
      </c>
      <c r="AC34" s="251">
        <v>2949.9817103642372</v>
      </c>
      <c r="AD34" s="251">
        <v>3042.8399416369284</v>
      </c>
      <c r="AE34" s="251">
        <v>3410.5425407402695</v>
      </c>
      <c r="AF34" s="251">
        <v>3599.1832681215392</v>
      </c>
      <c r="AG34" s="251">
        <v>3849.8264473044446</v>
      </c>
      <c r="AH34" s="251">
        <v>4041.6342806520706</v>
      </c>
      <c r="AI34" s="251">
        <v>3115.5053338807597</v>
      </c>
      <c r="AJ34" s="251">
        <v>3200.2353105592028</v>
      </c>
      <c r="AK34" s="251">
        <v>3095.3015393672695</v>
      </c>
      <c r="AL34" s="251">
        <v>2861.0339279356776</v>
      </c>
      <c r="AM34" s="251">
        <v>3060.0610661467476</v>
      </c>
      <c r="AN34" s="251">
        <v>3256.9636178454984</v>
      </c>
      <c r="AO34" s="251">
        <v>3385.0561287934734</v>
      </c>
      <c r="AP34" s="251">
        <v>3266.0574787373507</v>
      </c>
      <c r="AQ34" s="251">
        <v>3118.0071101198428</v>
      </c>
      <c r="AR34" s="251">
        <v>2820.1800343035734</v>
      </c>
      <c r="AS34" s="251">
        <v>2681.8872801099947</v>
      </c>
      <c r="AT34" s="251">
        <v>3005.1802743063272</v>
      </c>
      <c r="AU34" s="251">
        <v>2797.3504825084729</v>
      </c>
      <c r="AV34" s="251">
        <v>3358.4151638602343</v>
      </c>
      <c r="AW34" s="251">
        <v>3407.6444171116796</v>
      </c>
      <c r="AX34" s="251">
        <v>3608.3884932219321</v>
      </c>
      <c r="AY34" s="251">
        <v>3502.5920354236655</v>
      </c>
      <c r="AZ34" s="251">
        <v>2868.2500717951834</v>
      </c>
      <c r="BA34" s="1074">
        <v>2755.8436066935533</v>
      </c>
      <c r="BB34" s="251">
        <v>2630.3388097823799</v>
      </c>
      <c r="BC34" s="1402">
        <v>2651.9830111135561</v>
      </c>
      <c r="BD34" s="251">
        <v>2517.9316568129107</v>
      </c>
      <c r="BE34" s="361">
        <v>2422.1519146846299</v>
      </c>
      <c r="BF34" s="1728"/>
      <c r="BG34" s="361"/>
      <c r="BH34" s="1"/>
      <c r="BU34" s="1"/>
      <c r="CJ34" s="1"/>
    </row>
    <row r="35" spans="15:88" ht="14.25" customHeight="1">
      <c r="Q35" s="484"/>
      <c r="R35" s="493"/>
      <c r="S35" s="1441" t="s">
        <v>895</v>
      </c>
      <c r="T35" s="1706"/>
      <c r="U35" s="55"/>
      <c r="V35" s="484"/>
      <c r="W35" s="493"/>
      <c r="X35" s="498" t="s">
        <v>1266</v>
      </c>
      <c r="Y35" s="1706"/>
      <c r="Z35" s="349"/>
      <c r="AA35" s="252">
        <v>53887.240942508295</v>
      </c>
      <c r="AB35" s="252">
        <v>53844.256218992676</v>
      </c>
      <c r="AC35" s="252">
        <v>53970.442810360306</v>
      </c>
      <c r="AD35" s="252">
        <v>53104.886350024681</v>
      </c>
      <c r="AE35" s="252">
        <v>54211.727162045201</v>
      </c>
      <c r="AF35" s="252">
        <v>53856.87871528187</v>
      </c>
      <c r="AG35" s="252">
        <v>53665.520710006043</v>
      </c>
      <c r="AH35" s="252">
        <v>51668.51723390667</v>
      </c>
      <c r="AI35" s="252">
        <v>46661.474237010312</v>
      </c>
      <c r="AJ35" s="252">
        <v>46470.09106256385</v>
      </c>
      <c r="AK35" s="252">
        <v>46386.353518781289</v>
      </c>
      <c r="AL35" s="252">
        <v>44537.330167387103</v>
      </c>
      <c r="AM35" s="252">
        <v>43957.657491488717</v>
      </c>
      <c r="AN35" s="252">
        <v>43576.615751932899</v>
      </c>
      <c r="AO35" s="252">
        <v>41068.848317696771</v>
      </c>
      <c r="AP35" s="252">
        <v>39865.560204447946</v>
      </c>
      <c r="AQ35" s="252">
        <v>39713.675955479179</v>
      </c>
      <c r="AR35" s="252">
        <v>38918.702852530951</v>
      </c>
      <c r="AS35" s="252">
        <v>36171.681315026894</v>
      </c>
      <c r="AT35" s="252">
        <v>32298.765980645112</v>
      </c>
      <c r="AU35" s="252">
        <v>32520.124810954447</v>
      </c>
      <c r="AV35" s="252">
        <v>33014.759534221259</v>
      </c>
      <c r="AW35" s="252">
        <v>33762.114642662113</v>
      </c>
      <c r="AX35" s="252">
        <v>34749.853293867636</v>
      </c>
      <c r="AY35" s="252">
        <v>33090.786176977992</v>
      </c>
      <c r="AZ35" s="252">
        <v>31519.623602497439</v>
      </c>
      <c r="BA35" s="1073">
        <v>31756.693246211016</v>
      </c>
      <c r="BB35" s="252">
        <v>31333.295349368342</v>
      </c>
      <c r="BC35" s="1427">
        <v>30864.53934993513</v>
      </c>
      <c r="BD35" s="252">
        <v>28906.204509846539</v>
      </c>
      <c r="BE35" s="360">
        <v>28105.800254266134</v>
      </c>
      <c r="BF35" s="1727"/>
      <c r="BG35" s="362"/>
      <c r="BH35" s="1507"/>
    </row>
    <row r="36" spans="15:88" ht="14.25" customHeight="1">
      <c r="Q36" s="484"/>
      <c r="R36" s="493"/>
      <c r="S36" s="498" t="s">
        <v>85</v>
      </c>
      <c r="T36" s="1706"/>
      <c r="U36" s="55"/>
      <c r="V36" s="484"/>
      <c r="W36" s="493"/>
      <c r="X36" s="498" t="s">
        <v>364</v>
      </c>
      <c r="Y36" s="1706"/>
      <c r="Z36" s="349"/>
      <c r="AA36" s="252">
        <v>174380.2104354378</v>
      </c>
      <c r="AB36" s="252">
        <v>168980.88607487915</v>
      </c>
      <c r="AC36" s="252">
        <v>161794.9170114717</v>
      </c>
      <c r="AD36" s="252">
        <v>159529.29847171542</v>
      </c>
      <c r="AE36" s="252">
        <v>163323.72033103736</v>
      </c>
      <c r="AF36" s="252">
        <v>163950.79071748705</v>
      </c>
      <c r="AG36" s="252">
        <v>165425.94619019766</v>
      </c>
      <c r="AH36" s="252">
        <v>167529.93777888443</v>
      </c>
      <c r="AI36" s="252">
        <v>156074.08464724824</v>
      </c>
      <c r="AJ36" s="252">
        <v>161811.16588018322</v>
      </c>
      <c r="AK36" s="252">
        <v>168704.02250442552</v>
      </c>
      <c r="AL36" s="252">
        <v>164347.63232377911</v>
      </c>
      <c r="AM36" s="252">
        <v>170754.61449778045</v>
      </c>
      <c r="AN36" s="252">
        <v>172749.80927225476</v>
      </c>
      <c r="AO36" s="252">
        <v>172862.19113530609</v>
      </c>
      <c r="AP36" s="252">
        <v>170762.77585667634</v>
      </c>
      <c r="AQ36" s="252">
        <v>172967.2954240361</v>
      </c>
      <c r="AR36" s="252">
        <v>179882.22338635029</v>
      </c>
      <c r="AS36" s="252">
        <v>162163.05631147535</v>
      </c>
      <c r="AT36" s="252">
        <v>150659.38634945275</v>
      </c>
      <c r="AU36" s="252">
        <v>171155.07693667346</v>
      </c>
      <c r="AV36" s="252">
        <v>171376.50393667069</v>
      </c>
      <c r="AW36" s="252">
        <v>175418.70968225034</v>
      </c>
      <c r="AX36" s="252">
        <v>182245.03018852611</v>
      </c>
      <c r="AY36" s="252">
        <v>178975.75452750298</v>
      </c>
      <c r="AZ36" s="252">
        <v>170632.15649505024</v>
      </c>
      <c r="BA36" s="1073">
        <v>166456.86164497121</v>
      </c>
      <c r="BB36" s="252">
        <v>163518.23765371949</v>
      </c>
      <c r="BC36" s="1427">
        <v>158504.21712239363</v>
      </c>
      <c r="BD36" s="252">
        <v>154595.33580396054</v>
      </c>
      <c r="BE36" s="360">
        <v>130582.25088434684</v>
      </c>
      <c r="BF36" s="1727"/>
      <c r="BG36" s="362"/>
      <c r="BH36" s="1507"/>
    </row>
    <row r="37" spans="15:88" ht="14.25" customHeight="1">
      <c r="Q37" s="484"/>
      <c r="R37" s="493"/>
      <c r="S37" s="1441" t="s">
        <v>896</v>
      </c>
      <c r="T37" s="1706"/>
      <c r="U37" s="55"/>
      <c r="V37" s="484"/>
      <c r="W37" s="493"/>
      <c r="X37" s="498" t="s">
        <v>365</v>
      </c>
      <c r="Y37" s="1706"/>
      <c r="Z37" s="349"/>
      <c r="AA37" s="252">
        <v>14938.428250307396</v>
      </c>
      <c r="AB37" s="252">
        <v>14455.60546990528</v>
      </c>
      <c r="AC37" s="252">
        <v>14296.284771760909</v>
      </c>
      <c r="AD37" s="252">
        <v>13368.190422050455</v>
      </c>
      <c r="AE37" s="252">
        <v>13248.830211596542</v>
      </c>
      <c r="AF37" s="252">
        <v>12452.116631656425</v>
      </c>
      <c r="AG37" s="252">
        <v>11753.08538600009</v>
      </c>
      <c r="AH37" s="252">
        <v>12062.488265831946</v>
      </c>
      <c r="AI37" s="252">
        <v>11685.308663000978</v>
      </c>
      <c r="AJ37" s="252">
        <v>11989.929473017171</v>
      </c>
      <c r="AK37" s="252">
        <v>11951.020204817496</v>
      </c>
      <c r="AL37" s="252">
        <v>11807.029424449545</v>
      </c>
      <c r="AM37" s="252">
        <v>11978.81805117474</v>
      </c>
      <c r="AN37" s="252">
        <v>12179.964775811479</v>
      </c>
      <c r="AO37" s="252">
        <v>11988.606286990658</v>
      </c>
      <c r="AP37" s="252">
        <v>11567.009047759893</v>
      </c>
      <c r="AQ37" s="252">
        <v>11417.066273552206</v>
      </c>
      <c r="AR37" s="252">
        <v>11479.062579464191</v>
      </c>
      <c r="AS37" s="252">
        <v>10646.150297971128</v>
      </c>
      <c r="AT37" s="252">
        <v>9117.9561579472047</v>
      </c>
      <c r="AU37" s="252">
        <v>9257.6095084614153</v>
      </c>
      <c r="AV37" s="252">
        <v>9572.2362149657783</v>
      </c>
      <c r="AW37" s="252">
        <v>11350.978943295046</v>
      </c>
      <c r="AX37" s="252">
        <v>10093.740008195873</v>
      </c>
      <c r="AY37" s="252">
        <v>9180.9247437569102</v>
      </c>
      <c r="AZ37" s="252">
        <v>8543.4219051643759</v>
      </c>
      <c r="BA37" s="1073">
        <v>8974.8491703585023</v>
      </c>
      <c r="BB37" s="252">
        <v>8535.9008641704131</v>
      </c>
      <c r="BC37" s="1427">
        <v>8074.9090349600165</v>
      </c>
      <c r="BD37" s="252">
        <v>7266.9070195320091</v>
      </c>
      <c r="BE37" s="360">
        <v>7298.8986663572105</v>
      </c>
      <c r="BF37" s="1727"/>
      <c r="BG37" s="362"/>
      <c r="BH37" s="1507"/>
    </row>
    <row r="38" spans="15:88" ht="14.25" customHeight="1">
      <c r="Q38" s="484"/>
      <c r="R38" s="493"/>
      <c r="S38" s="497" t="s">
        <v>204</v>
      </c>
      <c r="T38" s="498"/>
      <c r="U38" s="55"/>
      <c r="V38" s="484"/>
      <c r="W38" s="493"/>
      <c r="X38" s="494" t="s">
        <v>366</v>
      </c>
      <c r="Y38" s="498"/>
      <c r="Z38" s="349"/>
      <c r="AA38" s="252">
        <v>66867.548126982176</v>
      </c>
      <c r="AB38" s="252">
        <v>66506.394505639953</v>
      </c>
      <c r="AC38" s="252">
        <v>66072.072904556189</v>
      </c>
      <c r="AD38" s="252">
        <v>61936.670101017429</v>
      </c>
      <c r="AE38" s="252">
        <v>66326.308980549846</v>
      </c>
      <c r="AF38" s="252">
        <v>63362.317621363931</v>
      </c>
      <c r="AG38" s="252">
        <v>65454.115357188057</v>
      </c>
      <c r="AH38" s="252">
        <v>55809.897846772015</v>
      </c>
      <c r="AI38" s="252">
        <v>48770.140094650233</v>
      </c>
      <c r="AJ38" s="252">
        <v>51354.604895721233</v>
      </c>
      <c r="AK38" s="252">
        <v>53045.039895664719</v>
      </c>
      <c r="AL38" s="252">
        <v>51407.551193106003</v>
      </c>
      <c r="AM38" s="252">
        <v>54008.630443365713</v>
      </c>
      <c r="AN38" s="252">
        <v>54980.287507864254</v>
      </c>
      <c r="AO38" s="252">
        <v>54589.750530987134</v>
      </c>
      <c r="AP38" s="252">
        <v>56076.478309251383</v>
      </c>
      <c r="AQ38" s="252">
        <v>55991.395591327666</v>
      </c>
      <c r="AR38" s="252">
        <v>60482.855528560867</v>
      </c>
      <c r="AS38" s="252">
        <v>53453.092916309775</v>
      </c>
      <c r="AT38" s="252">
        <v>49616.152609931123</v>
      </c>
      <c r="AU38" s="252">
        <v>52217.776794159239</v>
      </c>
      <c r="AV38" s="252">
        <v>57294.756019501583</v>
      </c>
      <c r="AW38" s="252">
        <v>61748.463971943427</v>
      </c>
      <c r="AX38" s="252">
        <v>61166.737026241026</v>
      </c>
      <c r="AY38" s="252">
        <v>57398.065963081754</v>
      </c>
      <c r="AZ38" s="252">
        <v>54129.34893435792</v>
      </c>
      <c r="BA38" s="1073">
        <v>51186.445595264857</v>
      </c>
      <c r="BB38" s="252">
        <v>51033.619036862612</v>
      </c>
      <c r="BC38" s="1427">
        <v>50865.699320320993</v>
      </c>
      <c r="BD38" s="252">
        <v>47037.452870128567</v>
      </c>
      <c r="BE38" s="360">
        <v>45878.85172612375</v>
      </c>
      <c r="BF38" s="1727"/>
      <c r="BG38" s="362"/>
      <c r="BH38" s="1507"/>
    </row>
    <row r="39" spans="15:88">
      <c r="O39" s="201"/>
      <c r="Q39" s="484"/>
      <c r="R39" s="493"/>
      <c r="S39" s="497"/>
      <c r="T39" s="238" t="s">
        <v>145</v>
      </c>
      <c r="U39" s="55"/>
      <c r="V39" s="484"/>
      <c r="W39" s="493"/>
      <c r="X39" s="497"/>
      <c r="Y39" s="238" t="s">
        <v>384</v>
      </c>
      <c r="Z39" s="238"/>
      <c r="AA39" s="238">
        <v>2333.6613984166643</v>
      </c>
      <c r="AB39" s="238">
        <v>2262.3970865343495</v>
      </c>
      <c r="AC39" s="238">
        <v>2218.3356645656454</v>
      </c>
      <c r="AD39" s="238">
        <v>2057.9336077966418</v>
      </c>
      <c r="AE39" s="238">
        <v>2180.1486967144706</v>
      </c>
      <c r="AF39" s="238">
        <v>2077.5252386198804</v>
      </c>
      <c r="AG39" s="238">
        <v>2206.1427373085689</v>
      </c>
      <c r="AH39" s="238">
        <v>2307.4772053898232</v>
      </c>
      <c r="AI39" s="238">
        <v>2419.1448786975502</v>
      </c>
      <c r="AJ39" s="238">
        <v>2628.5844294975882</v>
      </c>
      <c r="AK39" s="238">
        <v>2821.6093569769023</v>
      </c>
      <c r="AL39" s="238">
        <v>2806.3998345231398</v>
      </c>
      <c r="AM39" s="238">
        <v>2998.4908712182528</v>
      </c>
      <c r="AN39" s="238">
        <v>3129.8047384050274</v>
      </c>
      <c r="AO39" s="238">
        <v>3156.3149161584988</v>
      </c>
      <c r="AP39" s="238">
        <v>3247.2569091402383</v>
      </c>
      <c r="AQ39" s="238">
        <v>3161.9494712323071</v>
      </c>
      <c r="AR39" s="238">
        <v>3572.2234077877529</v>
      </c>
      <c r="AS39" s="238">
        <v>3474.5713923927419</v>
      </c>
      <c r="AT39" s="238">
        <v>3535.0085064818804</v>
      </c>
      <c r="AU39" s="238">
        <v>3114.863672213964</v>
      </c>
      <c r="AV39" s="238">
        <v>3070.2213824363348</v>
      </c>
      <c r="AW39" s="238">
        <v>3327.5533285158954</v>
      </c>
      <c r="AX39" s="238">
        <v>2922.1885334599269</v>
      </c>
      <c r="AY39" s="238">
        <v>3039.9741929695738</v>
      </c>
      <c r="AZ39" s="238">
        <v>2843.9829092362143</v>
      </c>
      <c r="BA39" s="1050">
        <v>2641.8261018519152</v>
      </c>
      <c r="BB39" s="238">
        <v>2746.4729519920156</v>
      </c>
      <c r="BC39" s="1405">
        <v>2507.1943471009317</v>
      </c>
      <c r="BD39" s="345">
        <v>2361.4316114849157</v>
      </c>
      <c r="BE39" s="1705">
        <v>2240.687485050651</v>
      </c>
      <c r="BF39" s="1726"/>
      <c r="BG39" s="1459"/>
      <c r="BH39" s="1"/>
      <c r="BU39" s="1"/>
      <c r="CJ39" s="1"/>
    </row>
    <row r="40" spans="15:88">
      <c r="O40" s="201"/>
      <c r="Q40" s="484"/>
      <c r="R40" s="493"/>
      <c r="S40" s="497"/>
      <c r="T40" s="94" t="s">
        <v>146</v>
      </c>
      <c r="U40" s="55"/>
      <c r="V40" s="484"/>
      <c r="W40" s="493"/>
      <c r="X40" s="497"/>
      <c r="Y40" s="94" t="s">
        <v>385</v>
      </c>
      <c r="Z40" s="94"/>
      <c r="AA40" s="94">
        <v>5986.1104982800298</v>
      </c>
      <c r="AB40" s="94">
        <v>5878.5079689751337</v>
      </c>
      <c r="AC40" s="94">
        <v>5680.2029431197079</v>
      </c>
      <c r="AD40" s="94">
        <v>5264.2079670059456</v>
      </c>
      <c r="AE40" s="94">
        <v>5579.1460275321215</v>
      </c>
      <c r="AF40" s="94">
        <v>5360.082268147341</v>
      </c>
      <c r="AG40" s="94">
        <v>5455.2231789020279</v>
      </c>
      <c r="AH40" s="94">
        <v>3201.2691698267813</v>
      </c>
      <c r="AI40" s="94">
        <v>3232.4576270079247</v>
      </c>
      <c r="AJ40" s="94">
        <v>3412.2052440982552</v>
      </c>
      <c r="AK40" s="94">
        <v>3571.8229582903646</v>
      </c>
      <c r="AL40" s="94">
        <v>3487.6491015088372</v>
      </c>
      <c r="AM40" s="94">
        <v>3701.0616344112377</v>
      </c>
      <c r="AN40" s="94">
        <v>3869.8158593889461</v>
      </c>
      <c r="AO40" s="94">
        <v>3865.3687822000179</v>
      </c>
      <c r="AP40" s="94">
        <v>3981.2226518790608</v>
      </c>
      <c r="AQ40" s="94">
        <v>3890.8007600161532</v>
      </c>
      <c r="AR40" s="94">
        <v>4368.5008882407956</v>
      </c>
      <c r="AS40" s="94">
        <v>3684.7370712080506</v>
      </c>
      <c r="AT40" s="94">
        <v>3294.117052131734</v>
      </c>
      <c r="AU40" s="94">
        <v>3554.9210720632213</v>
      </c>
      <c r="AV40" s="94">
        <v>4556.6972041267618</v>
      </c>
      <c r="AW40" s="94">
        <v>4944.0315959563795</v>
      </c>
      <c r="AX40" s="94">
        <v>5347.7940149281267</v>
      </c>
      <c r="AY40" s="94">
        <v>5026.4836691692353</v>
      </c>
      <c r="AZ40" s="94">
        <v>5046.0577884872382</v>
      </c>
      <c r="BA40" s="1051">
        <v>4349.7999440692502</v>
      </c>
      <c r="BB40" s="94">
        <v>4379.5879791791585</v>
      </c>
      <c r="BC40" s="1403">
        <v>4392.8665590652299</v>
      </c>
      <c r="BD40" s="349">
        <v>3842.3776581530642</v>
      </c>
      <c r="BE40" s="362">
        <v>3914.0170781918177</v>
      </c>
      <c r="BF40" s="1727"/>
      <c r="BG40" s="362"/>
      <c r="BH40" s="1"/>
      <c r="BU40" s="1"/>
      <c r="CJ40" s="1"/>
    </row>
    <row r="41" spans="15:88">
      <c r="O41" s="201"/>
      <c r="Q41" s="484"/>
      <c r="R41" s="493"/>
      <c r="S41" s="497"/>
      <c r="T41" s="94" t="s">
        <v>147</v>
      </c>
      <c r="U41" s="55"/>
      <c r="V41" s="484"/>
      <c r="W41" s="493"/>
      <c r="X41" s="497"/>
      <c r="Y41" s="94" t="s">
        <v>386</v>
      </c>
      <c r="Z41" s="94"/>
      <c r="AA41" s="94">
        <v>1444.637350361171</v>
      </c>
      <c r="AB41" s="94">
        <v>1389.402233536</v>
      </c>
      <c r="AC41" s="94">
        <v>1349.0013067824436</v>
      </c>
      <c r="AD41" s="94">
        <v>1231.1650901547523</v>
      </c>
      <c r="AE41" s="94">
        <v>1293.1840114352881</v>
      </c>
      <c r="AF41" s="94">
        <v>1211.0308530927507</v>
      </c>
      <c r="AG41" s="94">
        <v>1267.6317897553408</v>
      </c>
      <c r="AH41" s="94">
        <v>1303.6785949024443</v>
      </c>
      <c r="AI41" s="94">
        <v>1352.5757194355169</v>
      </c>
      <c r="AJ41" s="94">
        <v>1452.6485907178615</v>
      </c>
      <c r="AK41" s="94">
        <v>1548.8816240893862</v>
      </c>
      <c r="AL41" s="94">
        <v>1530.9520304104365</v>
      </c>
      <c r="AM41" s="94">
        <v>1626.0675820176878</v>
      </c>
      <c r="AN41" s="94">
        <v>1692.4998879416955</v>
      </c>
      <c r="AO41" s="94">
        <v>1696.3565269098774</v>
      </c>
      <c r="AP41" s="94">
        <v>1739.5377186076378</v>
      </c>
      <c r="AQ41" s="94">
        <v>1699.6339151995658</v>
      </c>
      <c r="AR41" s="94">
        <v>1927.3542254629087</v>
      </c>
      <c r="AS41" s="94">
        <v>1838.4745463542272</v>
      </c>
      <c r="AT41" s="94">
        <v>2034.7105651784686</v>
      </c>
      <c r="AU41" s="94">
        <v>2111.9371562584734</v>
      </c>
      <c r="AV41" s="94">
        <v>1701.7496035560557</v>
      </c>
      <c r="AW41" s="94">
        <v>1846.7253616344319</v>
      </c>
      <c r="AX41" s="94">
        <v>1868.5291732469177</v>
      </c>
      <c r="AY41" s="94">
        <v>1797.2310537272165</v>
      </c>
      <c r="AZ41" s="94">
        <v>1687.8045328193052</v>
      </c>
      <c r="BA41" s="1051">
        <v>1657.5199488240673</v>
      </c>
      <c r="BB41" s="94">
        <v>1670.8997281893064</v>
      </c>
      <c r="BC41" s="1403">
        <v>1467.3144745742793</v>
      </c>
      <c r="BD41" s="349">
        <v>1414.0905695805134</v>
      </c>
      <c r="BE41" s="362">
        <v>1531.5798378117827</v>
      </c>
      <c r="BF41" s="1727"/>
      <c r="BG41" s="362"/>
      <c r="BH41" s="1"/>
      <c r="BU41" s="1"/>
      <c r="CJ41" s="1"/>
    </row>
    <row r="42" spans="15:88">
      <c r="O42" s="201"/>
      <c r="Q42" s="484"/>
      <c r="R42" s="493"/>
      <c r="S42" s="497"/>
      <c r="T42" s="94" t="s">
        <v>148</v>
      </c>
      <c r="U42" s="55"/>
      <c r="V42" s="484"/>
      <c r="W42" s="493"/>
      <c r="X42" s="497"/>
      <c r="Y42" s="94" t="s">
        <v>387</v>
      </c>
      <c r="Z42" s="94"/>
      <c r="AA42" s="94">
        <v>6529.6562715152268</v>
      </c>
      <c r="AB42" s="94">
        <v>6317.8565783557387</v>
      </c>
      <c r="AC42" s="94">
        <v>6230.4741123446947</v>
      </c>
      <c r="AD42" s="94">
        <v>5791.2278640744316</v>
      </c>
      <c r="AE42" s="94">
        <v>6061.9490021215925</v>
      </c>
      <c r="AF42" s="94">
        <v>5799.4611545919824</v>
      </c>
      <c r="AG42" s="94">
        <v>6204.3165546383652</v>
      </c>
      <c r="AH42" s="94">
        <v>10201.97654460436</v>
      </c>
      <c r="AI42" s="94">
        <v>10718.56400268612</v>
      </c>
      <c r="AJ42" s="94">
        <v>11363.123468812566</v>
      </c>
      <c r="AK42" s="94">
        <v>11984.878547710678</v>
      </c>
      <c r="AL42" s="94">
        <v>11604.17771036981</v>
      </c>
      <c r="AM42" s="94">
        <v>12147.30772034268</v>
      </c>
      <c r="AN42" s="94">
        <v>12382.079250555053</v>
      </c>
      <c r="AO42" s="94">
        <v>12242.451231808831</v>
      </c>
      <c r="AP42" s="94">
        <v>12454.617588106321</v>
      </c>
      <c r="AQ42" s="94">
        <v>12383.477427078964</v>
      </c>
      <c r="AR42" s="94">
        <v>13211.425834120606</v>
      </c>
      <c r="AS42" s="94">
        <v>11663.876490658393</v>
      </c>
      <c r="AT42" s="94">
        <v>11330.44789491669</v>
      </c>
      <c r="AU42" s="94">
        <v>11834.659683269441</v>
      </c>
      <c r="AV42" s="94">
        <v>11652.624129975984</v>
      </c>
      <c r="AW42" s="94">
        <v>12288.251612391365</v>
      </c>
      <c r="AX42" s="94">
        <v>13437.925550623759</v>
      </c>
      <c r="AY42" s="94">
        <v>11065.209922138949</v>
      </c>
      <c r="AZ42" s="94">
        <v>10712.042087567144</v>
      </c>
      <c r="BA42" s="1051">
        <v>9357.7620598124304</v>
      </c>
      <c r="BB42" s="94">
        <v>9066.0005347079423</v>
      </c>
      <c r="BC42" s="1403">
        <v>10387.373730858104</v>
      </c>
      <c r="BD42" s="349">
        <v>9568.638984461666</v>
      </c>
      <c r="BE42" s="362">
        <v>9504.2073871260855</v>
      </c>
      <c r="BF42" s="1727"/>
      <c r="BG42" s="362"/>
      <c r="BH42" s="1"/>
      <c r="BU42" s="1"/>
      <c r="CJ42" s="1"/>
    </row>
    <row r="43" spans="15:88">
      <c r="O43" s="201"/>
      <c r="Q43" s="484"/>
      <c r="R43" s="493"/>
      <c r="S43" s="497"/>
      <c r="T43" s="94" t="s">
        <v>149</v>
      </c>
      <c r="U43" s="55"/>
      <c r="V43" s="484"/>
      <c r="W43" s="493"/>
      <c r="X43" s="497"/>
      <c r="Y43" s="94" t="s">
        <v>388</v>
      </c>
      <c r="Z43" s="94"/>
      <c r="AA43" s="94">
        <v>11094.344781893529</v>
      </c>
      <c r="AB43" s="94">
        <v>11686.159436127145</v>
      </c>
      <c r="AC43" s="94">
        <v>11567.227644727001</v>
      </c>
      <c r="AD43" s="94">
        <v>11093.824702371276</v>
      </c>
      <c r="AE43" s="94">
        <v>11985.935905696395</v>
      </c>
      <c r="AF43" s="94">
        <v>11951.054829007691</v>
      </c>
      <c r="AG43" s="94">
        <v>12318.813120603651</v>
      </c>
      <c r="AH43" s="94">
        <v>3683.9478534223153</v>
      </c>
      <c r="AI43" s="94">
        <v>3836.6345094723397</v>
      </c>
      <c r="AJ43" s="94">
        <v>4099.7487911902117</v>
      </c>
      <c r="AK43" s="94">
        <v>4283.2756049993613</v>
      </c>
      <c r="AL43" s="94">
        <v>4183.635821477973</v>
      </c>
      <c r="AM43" s="94">
        <v>4387.7223062127714</v>
      </c>
      <c r="AN43" s="94">
        <v>4483.6508468395896</v>
      </c>
      <c r="AO43" s="94">
        <v>4426.7637218638156</v>
      </c>
      <c r="AP43" s="94">
        <v>4518.1417246897308</v>
      </c>
      <c r="AQ43" s="94">
        <v>4700.1601538695058</v>
      </c>
      <c r="AR43" s="94">
        <v>5160.9036113806405</v>
      </c>
      <c r="AS43" s="94">
        <v>5005.7295388277435</v>
      </c>
      <c r="AT43" s="94">
        <v>4183.4031155929606</v>
      </c>
      <c r="AU43" s="94">
        <v>4714.1378838899518</v>
      </c>
      <c r="AV43" s="94">
        <v>4882.9107343715286</v>
      </c>
      <c r="AW43" s="94">
        <v>5087.6773702810906</v>
      </c>
      <c r="AX43" s="94">
        <v>5207.5957889006932</v>
      </c>
      <c r="AY43" s="94">
        <v>4902.1450916529211</v>
      </c>
      <c r="AZ43" s="94">
        <v>4392.7192727895272</v>
      </c>
      <c r="BA43" s="1051">
        <v>4180.6634726779739</v>
      </c>
      <c r="BB43" s="94">
        <v>4136.9197436752775</v>
      </c>
      <c r="BC43" s="1403">
        <v>3812.2782473159345</v>
      </c>
      <c r="BD43" s="349">
        <v>3419.9600021539368</v>
      </c>
      <c r="BE43" s="362">
        <v>3505.3291064882078</v>
      </c>
      <c r="BF43" s="1727"/>
      <c r="BG43" s="362"/>
      <c r="BH43" s="1"/>
      <c r="BU43" s="1"/>
      <c r="CJ43" s="1"/>
    </row>
    <row r="44" spans="15:88">
      <c r="O44" s="201"/>
      <c r="Q44" s="484"/>
      <c r="R44" s="493"/>
      <c r="S44" s="497"/>
      <c r="T44" s="94" t="s">
        <v>150</v>
      </c>
      <c r="U44" s="55"/>
      <c r="V44" s="484"/>
      <c r="W44" s="493"/>
      <c r="X44" s="497"/>
      <c r="Y44" s="1037" t="s">
        <v>389</v>
      </c>
      <c r="Z44" s="94"/>
      <c r="AA44" s="94">
        <v>1090.6971816481125</v>
      </c>
      <c r="AB44" s="94">
        <v>1042.5631587398973</v>
      </c>
      <c r="AC44" s="94">
        <v>1013.6566904012388</v>
      </c>
      <c r="AD44" s="94">
        <v>921.35862279416551</v>
      </c>
      <c r="AE44" s="94">
        <v>959.64666291839694</v>
      </c>
      <c r="AF44" s="94">
        <v>897.02422033223115</v>
      </c>
      <c r="AG44" s="94">
        <v>946.47742581222769</v>
      </c>
      <c r="AH44" s="94">
        <v>2191.7482175057412</v>
      </c>
      <c r="AI44" s="94">
        <v>2314.1961541724581</v>
      </c>
      <c r="AJ44" s="94">
        <v>2444.5861271117205</v>
      </c>
      <c r="AK44" s="94">
        <v>2509.1520061328083</v>
      </c>
      <c r="AL44" s="94">
        <v>2267.7748515321919</v>
      </c>
      <c r="AM44" s="94">
        <v>2272.5974142201062</v>
      </c>
      <c r="AN44" s="94">
        <v>2198.7273712069186</v>
      </c>
      <c r="AO44" s="94">
        <v>2129.9675094194854</v>
      </c>
      <c r="AP44" s="94">
        <v>2339.3455378636813</v>
      </c>
      <c r="AQ44" s="94">
        <v>2428.0906490451912</v>
      </c>
      <c r="AR44" s="94">
        <v>2562.6615269383651</v>
      </c>
      <c r="AS44" s="94">
        <v>2435.1386604165818</v>
      </c>
      <c r="AT44" s="94">
        <v>2080.5300602472703</v>
      </c>
      <c r="AU44" s="94">
        <v>2328.0849191338525</v>
      </c>
      <c r="AV44" s="94">
        <v>2385.9414307129546</v>
      </c>
      <c r="AW44" s="94">
        <v>2476.9248985360746</v>
      </c>
      <c r="AX44" s="94">
        <v>2419.2198277766602</v>
      </c>
      <c r="AY44" s="94">
        <v>2322.7028587307877</v>
      </c>
      <c r="AZ44" s="94">
        <v>2193.3214383812069</v>
      </c>
      <c r="BA44" s="1051">
        <v>2101.659735730042</v>
      </c>
      <c r="BB44" s="94">
        <v>2070.9825074671235</v>
      </c>
      <c r="BC44" s="1403">
        <v>1929.7318276500562</v>
      </c>
      <c r="BD44" s="349">
        <v>1813.3554703521859</v>
      </c>
      <c r="BE44" s="362">
        <v>1896.2729904436712</v>
      </c>
      <c r="BF44" s="1727"/>
      <c r="BG44" s="362"/>
      <c r="BH44" s="1"/>
      <c r="BU44" s="1"/>
      <c r="CJ44" s="1"/>
    </row>
    <row r="45" spans="15:88">
      <c r="O45" s="201"/>
      <c r="Q45" s="484"/>
      <c r="R45" s="493"/>
      <c r="S45" s="497"/>
      <c r="T45" s="94" t="s">
        <v>151</v>
      </c>
      <c r="U45" s="55"/>
      <c r="V45" s="484"/>
      <c r="W45" s="493"/>
      <c r="X45" s="497"/>
      <c r="Y45" s="94" t="s">
        <v>390</v>
      </c>
      <c r="Z45" s="94"/>
      <c r="AA45" s="94">
        <v>13052.107736519301</v>
      </c>
      <c r="AB45" s="94">
        <v>12946.267901715635</v>
      </c>
      <c r="AC45" s="94">
        <v>12905.594851735177</v>
      </c>
      <c r="AD45" s="94">
        <v>11976.900143729788</v>
      </c>
      <c r="AE45" s="94">
        <v>12520.01826294507</v>
      </c>
      <c r="AF45" s="94">
        <v>12066.044907024028</v>
      </c>
      <c r="AG45" s="94">
        <v>12611.431537524166</v>
      </c>
      <c r="AH45" s="94">
        <v>12726.803135178732</v>
      </c>
      <c r="AI45" s="94">
        <v>12594.003280648787</v>
      </c>
      <c r="AJ45" s="94">
        <v>13107.843015255427</v>
      </c>
      <c r="AK45" s="94">
        <v>13334.723008394878</v>
      </c>
      <c r="AL45" s="94">
        <v>13102.469522033005</v>
      </c>
      <c r="AM45" s="94">
        <v>14017.732762418689</v>
      </c>
      <c r="AN45" s="94">
        <v>14402.888318738109</v>
      </c>
      <c r="AO45" s="94">
        <v>14449.616903543954</v>
      </c>
      <c r="AP45" s="94">
        <v>15062.065313467267</v>
      </c>
      <c r="AQ45" s="94">
        <v>15433.8662417287</v>
      </c>
      <c r="AR45" s="94">
        <v>16821.103267270519</v>
      </c>
      <c r="AS45" s="94">
        <v>14429.418351998389</v>
      </c>
      <c r="AT45" s="94">
        <v>13016.595960786555</v>
      </c>
      <c r="AU45" s="94">
        <v>14301.657441488638</v>
      </c>
      <c r="AV45" s="94">
        <v>17321.05586822745</v>
      </c>
      <c r="AW45" s="94">
        <v>19449.389137715098</v>
      </c>
      <c r="AX45" s="94">
        <v>17849.385644908503</v>
      </c>
      <c r="AY45" s="94">
        <v>17543.259652753917</v>
      </c>
      <c r="AZ45" s="94">
        <v>16335.575991281345</v>
      </c>
      <c r="BA45" s="1051">
        <v>15916.193411504604</v>
      </c>
      <c r="BB45" s="94">
        <v>16313.93107024299</v>
      </c>
      <c r="BC45" s="1403">
        <v>15705.725609128802</v>
      </c>
      <c r="BD45" s="349">
        <v>14470.807347749416</v>
      </c>
      <c r="BE45" s="362">
        <v>13618.630145670806</v>
      </c>
      <c r="BF45" s="1727"/>
      <c r="BG45" s="362"/>
      <c r="BH45" s="1"/>
      <c r="BU45" s="1"/>
      <c r="CJ45" s="1"/>
    </row>
    <row r="46" spans="15:88">
      <c r="O46" s="201"/>
      <c r="Q46" s="484"/>
      <c r="R46" s="493"/>
      <c r="S46" s="497"/>
      <c r="T46" s="94" t="s">
        <v>152</v>
      </c>
      <c r="U46" s="55"/>
      <c r="V46" s="484"/>
      <c r="W46" s="493"/>
      <c r="X46" s="497"/>
      <c r="Y46" s="94" t="s">
        <v>391</v>
      </c>
      <c r="Z46" s="94"/>
      <c r="AA46" s="94">
        <v>17398.632848985628</v>
      </c>
      <c r="AB46" s="94">
        <v>17366.10710244915</v>
      </c>
      <c r="AC46" s="94">
        <v>17454.105530058139</v>
      </c>
      <c r="AD46" s="94">
        <v>16289.891984646274</v>
      </c>
      <c r="AE46" s="94">
        <v>18320.105517013202</v>
      </c>
      <c r="AF46" s="94">
        <v>16663.331903588103</v>
      </c>
      <c r="AG46" s="94">
        <v>16994.662652986171</v>
      </c>
      <c r="AH46" s="94">
        <v>12524.144053901802</v>
      </c>
      <c r="AI46" s="94">
        <v>4332.6035560130258</v>
      </c>
      <c r="AJ46" s="94">
        <v>4417.1711334681768</v>
      </c>
      <c r="AK46" s="94">
        <v>4323.2278639674187</v>
      </c>
      <c r="AL46" s="94">
        <v>3753.9335987693125</v>
      </c>
      <c r="AM46" s="94">
        <v>3767.3412994638288</v>
      </c>
      <c r="AN46" s="94">
        <v>3838.4273378793373</v>
      </c>
      <c r="AO46" s="94">
        <v>3607.8703376146213</v>
      </c>
      <c r="AP46" s="94">
        <v>3674.4849367199895</v>
      </c>
      <c r="AQ46" s="94">
        <v>3581.1149658876157</v>
      </c>
      <c r="AR46" s="94">
        <v>3860.6211753338084</v>
      </c>
      <c r="AS46" s="94">
        <v>3675.4795718322221</v>
      </c>
      <c r="AT46" s="94">
        <v>3137.4812061863622</v>
      </c>
      <c r="AU46" s="94">
        <v>3340.0346881109381</v>
      </c>
      <c r="AV46" s="94">
        <v>3562.4354796781754</v>
      </c>
      <c r="AW46" s="94">
        <v>3529.9391942809511</v>
      </c>
      <c r="AX46" s="94">
        <v>3440.5020917084667</v>
      </c>
      <c r="AY46" s="94">
        <v>3198.5430026662693</v>
      </c>
      <c r="AZ46" s="94">
        <v>3115.4941212516615</v>
      </c>
      <c r="BA46" s="1051">
        <v>3198.9085100776861</v>
      </c>
      <c r="BB46" s="94">
        <v>3199.6675628482521</v>
      </c>
      <c r="BC46" s="1403">
        <v>3111.663914695212</v>
      </c>
      <c r="BD46" s="349">
        <v>3135.8642512294605</v>
      </c>
      <c r="BE46" s="362">
        <v>2894.3138130492398</v>
      </c>
      <c r="BF46" s="1727"/>
      <c r="BG46" s="362"/>
      <c r="BH46" s="1"/>
      <c r="BU46" s="1"/>
      <c r="CJ46" s="1"/>
    </row>
    <row r="47" spans="15:88">
      <c r="O47" s="201"/>
      <c r="Q47" s="484"/>
      <c r="R47" s="493"/>
      <c r="S47" s="496"/>
      <c r="T47" s="251" t="s">
        <v>153</v>
      </c>
      <c r="U47" s="55"/>
      <c r="V47" s="484"/>
      <c r="W47" s="493"/>
      <c r="X47" s="496"/>
      <c r="Y47" s="251" t="s">
        <v>392</v>
      </c>
      <c r="Z47" s="251"/>
      <c r="AA47" s="251">
        <v>7937.7000593625125</v>
      </c>
      <c r="AB47" s="251">
        <v>7617.1330392069021</v>
      </c>
      <c r="AC47" s="251">
        <v>7653.4741608221429</v>
      </c>
      <c r="AD47" s="251">
        <v>7310.1601184441552</v>
      </c>
      <c r="AE47" s="251">
        <v>7426.1748941733131</v>
      </c>
      <c r="AF47" s="251">
        <v>7336.7622469599355</v>
      </c>
      <c r="AG47" s="251">
        <v>7449.4163596575363</v>
      </c>
      <c r="AH47" s="251">
        <v>7668.8530720400131</v>
      </c>
      <c r="AI47" s="251">
        <v>7969.9603665165105</v>
      </c>
      <c r="AJ47" s="251">
        <v>8428.6940955694172</v>
      </c>
      <c r="AK47" s="251">
        <v>8667.4689251029213</v>
      </c>
      <c r="AL47" s="251">
        <v>8670.5587224813025</v>
      </c>
      <c r="AM47" s="251">
        <v>9090.3088530604637</v>
      </c>
      <c r="AN47" s="251">
        <v>8982.3938969095725</v>
      </c>
      <c r="AO47" s="251">
        <v>9015.0406014680339</v>
      </c>
      <c r="AP47" s="251">
        <v>9059.8059287774522</v>
      </c>
      <c r="AQ47" s="251">
        <v>8712.3020072696581</v>
      </c>
      <c r="AR47" s="251">
        <v>8998.0615920254622</v>
      </c>
      <c r="AS47" s="251">
        <v>7245.6672926214396</v>
      </c>
      <c r="AT47" s="251">
        <v>7003.8582484092121</v>
      </c>
      <c r="AU47" s="251">
        <v>6917.4802777307541</v>
      </c>
      <c r="AV47" s="251">
        <v>8161.1201864163413</v>
      </c>
      <c r="AW47" s="251">
        <v>8797.9714726321417</v>
      </c>
      <c r="AX47" s="251">
        <v>8673.5964006879713</v>
      </c>
      <c r="AY47" s="251">
        <v>8502.5165192728837</v>
      </c>
      <c r="AZ47" s="251">
        <v>7802.3507925442836</v>
      </c>
      <c r="BA47" s="1074">
        <v>7782.1124107168916</v>
      </c>
      <c r="BB47" s="251">
        <v>7449.1569585605557</v>
      </c>
      <c r="BC47" s="1402">
        <v>7551.5506099324584</v>
      </c>
      <c r="BD47" s="251">
        <v>7010.9269749634068</v>
      </c>
      <c r="BE47" s="361">
        <v>6773.8138822914907</v>
      </c>
      <c r="BF47" s="1728"/>
      <c r="BG47" s="361"/>
      <c r="BH47" s="1"/>
      <c r="BU47" s="1"/>
      <c r="CJ47" s="1"/>
    </row>
    <row r="48" spans="15:88" ht="28.5" customHeight="1">
      <c r="Q48" s="484"/>
      <c r="R48" s="493"/>
      <c r="S48" s="1703" t="s">
        <v>931</v>
      </c>
      <c r="T48" s="498"/>
      <c r="U48" s="55"/>
      <c r="V48" s="484"/>
      <c r="W48" s="493"/>
      <c r="X48" s="1710" t="s">
        <v>486</v>
      </c>
      <c r="Y48" s="498"/>
      <c r="Z48" s="251"/>
      <c r="AA48" s="1714">
        <v>22590.354697603838</v>
      </c>
      <c r="AB48" s="1714">
        <v>21766.694264236608</v>
      </c>
      <c r="AC48" s="1714">
        <v>21262.962144673646</v>
      </c>
      <c r="AD48" s="1714">
        <v>19542.852274676192</v>
      </c>
      <c r="AE48" s="1714">
        <v>20508.154764146751</v>
      </c>
      <c r="AF48" s="1714">
        <v>19387.92465793798</v>
      </c>
      <c r="AG48" s="1714">
        <v>19518.820276213708</v>
      </c>
      <c r="AH48" s="1714">
        <v>19653.636634898354</v>
      </c>
      <c r="AI48" s="1714">
        <v>19872.576552499875</v>
      </c>
      <c r="AJ48" s="1714">
        <v>20523.726465581582</v>
      </c>
      <c r="AK48" s="1714">
        <v>21131.311570703398</v>
      </c>
      <c r="AL48" s="1714">
        <v>20694.578081544081</v>
      </c>
      <c r="AM48" s="1714">
        <v>21163.647487527927</v>
      </c>
      <c r="AN48" s="1714">
        <v>21367.790519576851</v>
      </c>
      <c r="AO48" s="1714">
        <v>21150.516849588563</v>
      </c>
      <c r="AP48" s="1714">
        <v>21048.167117898985</v>
      </c>
      <c r="AQ48" s="1714">
        <v>19418.645023273526</v>
      </c>
      <c r="AR48" s="1714">
        <v>20143.45168566798</v>
      </c>
      <c r="AS48" s="1714">
        <v>17108.973780274137</v>
      </c>
      <c r="AT48" s="1714">
        <v>16154.431164100139</v>
      </c>
      <c r="AU48" s="1714">
        <v>16624.28639664999</v>
      </c>
      <c r="AV48" s="1714">
        <v>18682.554829033947</v>
      </c>
      <c r="AW48" s="1714">
        <v>19741.567664294718</v>
      </c>
      <c r="AX48" s="1714">
        <v>20357.183897364572</v>
      </c>
      <c r="AY48" s="1714">
        <v>20632.366798627234</v>
      </c>
      <c r="AZ48" s="1714">
        <v>18786.917722752056</v>
      </c>
      <c r="BA48" s="1715">
        <v>17994.626995980339</v>
      </c>
      <c r="BB48" s="1714">
        <v>18084.252250690632</v>
      </c>
      <c r="BC48" s="1716">
        <v>17032.647825894062</v>
      </c>
      <c r="BD48" s="1714">
        <v>16550.78176430719</v>
      </c>
      <c r="BE48" s="1749">
        <v>15714.578129251233</v>
      </c>
      <c r="BF48" s="1728"/>
      <c r="BG48" s="361"/>
      <c r="BH48" s="1507"/>
    </row>
    <row r="49" spans="2:88">
      <c r="O49" s="201"/>
      <c r="Q49" s="484"/>
      <c r="R49" s="493"/>
      <c r="S49" s="497"/>
      <c r="T49" s="238" t="s">
        <v>154</v>
      </c>
      <c r="U49" s="55"/>
      <c r="V49" s="484"/>
      <c r="W49" s="493"/>
      <c r="X49" s="497"/>
      <c r="Y49" s="1036" t="s">
        <v>393</v>
      </c>
      <c r="Z49" s="238"/>
      <c r="AA49" s="238">
        <v>2852.6451886529653</v>
      </c>
      <c r="AB49" s="238">
        <v>2794.7661756578918</v>
      </c>
      <c r="AC49" s="238">
        <v>2774.2755026682839</v>
      </c>
      <c r="AD49" s="238">
        <v>2617.9599027636764</v>
      </c>
      <c r="AE49" s="238">
        <v>2773.6922657137752</v>
      </c>
      <c r="AF49" s="238">
        <v>2681.1391794281244</v>
      </c>
      <c r="AG49" s="238">
        <v>2551.8448423365721</v>
      </c>
      <c r="AH49" s="238">
        <v>2398.0395146179812</v>
      </c>
      <c r="AI49" s="238">
        <v>2297.566717063838</v>
      </c>
      <c r="AJ49" s="238">
        <v>2233.3342224144371</v>
      </c>
      <c r="AK49" s="238">
        <v>2165.342919445623</v>
      </c>
      <c r="AL49" s="238">
        <v>2170.5706879209474</v>
      </c>
      <c r="AM49" s="238">
        <v>2040.9666053847614</v>
      </c>
      <c r="AN49" s="238">
        <v>2086.6639250791295</v>
      </c>
      <c r="AO49" s="238">
        <v>2074.3037855587168</v>
      </c>
      <c r="AP49" s="238">
        <v>2095.2996164034184</v>
      </c>
      <c r="AQ49" s="238">
        <v>1918.7748699541255</v>
      </c>
      <c r="AR49" s="238">
        <v>1977.9809569625588</v>
      </c>
      <c r="AS49" s="238">
        <v>1629.2177377442131</v>
      </c>
      <c r="AT49" s="238">
        <v>1509.9563577012727</v>
      </c>
      <c r="AU49" s="238">
        <v>1637.0681941030105</v>
      </c>
      <c r="AV49" s="238">
        <v>1556.8758579356759</v>
      </c>
      <c r="AW49" s="238">
        <v>1648.3946877885355</v>
      </c>
      <c r="AX49" s="238">
        <v>1765.1888636887193</v>
      </c>
      <c r="AY49" s="238">
        <v>1926.9870120982807</v>
      </c>
      <c r="AZ49" s="238">
        <v>1662.5836534674429</v>
      </c>
      <c r="BA49" s="1050">
        <v>1787.6246234707119</v>
      </c>
      <c r="BB49" s="238">
        <v>1863.0465914517129</v>
      </c>
      <c r="BC49" s="1405">
        <v>2043.8245351787541</v>
      </c>
      <c r="BD49" s="180">
        <v>1913.7167544566428</v>
      </c>
      <c r="BE49" s="1459">
        <v>1678.8547982155562</v>
      </c>
      <c r="BF49" s="1726"/>
      <c r="BG49" s="1459"/>
      <c r="BH49" s="1"/>
      <c r="BU49" s="1"/>
      <c r="CJ49" s="1"/>
    </row>
    <row r="50" spans="2:88">
      <c r="O50" s="201"/>
      <c r="Q50" s="484"/>
      <c r="R50" s="493"/>
      <c r="S50" s="497"/>
      <c r="T50" s="349" t="s">
        <v>155</v>
      </c>
      <c r="U50" s="55"/>
      <c r="V50" s="484"/>
      <c r="W50" s="493"/>
      <c r="X50" s="497"/>
      <c r="Y50" s="94" t="s">
        <v>394</v>
      </c>
      <c r="Z50" s="349"/>
      <c r="AA50" s="349">
        <v>909.03018377152148</v>
      </c>
      <c r="AB50" s="349">
        <v>876.31445588489362</v>
      </c>
      <c r="AC50" s="349">
        <v>870.35309136529827</v>
      </c>
      <c r="AD50" s="349">
        <v>811.10775245619982</v>
      </c>
      <c r="AE50" s="349">
        <v>852.34639652555222</v>
      </c>
      <c r="AF50" s="349">
        <v>816.75978310372602</v>
      </c>
      <c r="AG50" s="349">
        <v>785.82472380628963</v>
      </c>
      <c r="AH50" s="349">
        <v>750.7655066114977</v>
      </c>
      <c r="AI50" s="349">
        <v>725.40564648199359</v>
      </c>
      <c r="AJ50" s="349">
        <v>721.67615652561233</v>
      </c>
      <c r="AK50" s="349">
        <v>709.66261952443142</v>
      </c>
      <c r="AL50" s="349">
        <v>708.14948839544036</v>
      </c>
      <c r="AM50" s="349">
        <v>751.07593731839211</v>
      </c>
      <c r="AN50" s="349">
        <v>770.21269157995289</v>
      </c>
      <c r="AO50" s="349">
        <v>776.68298347919927</v>
      </c>
      <c r="AP50" s="349">
        <v>792.99323897889099</v>
      </c>
      <c r="AQ50" s="349">
        <v>756.88683783262331</v>
      </c>
      <c r="AR50" s="349">
        <v>796.3213965579962</v>
      </c>
      <c r="AS50" s="349">
        <v>694.41314076388437</v>
      </c>
      <c r="AT50" s="349">
        <v>655.48519250963238</v>
      </c>
      <c r="AU50" s="349">
        <v>645.72045479288977</v>
      </c>
      <c r="AV50" s="349">
        <v>707.96489714425024</v>
      </c>
      <c r="AW50" s="349">
        <v>775.01073252023707</v>
      </c>
      <c r="AX50" s="349">
        <v>737.06395689805288</v>
      </c>
      <c r="AY50" s="349">
        <v>717.16651027012631</v>
      </c>
      <c r="AZ50" s="349">
        <v>728.52028511374647</v>
      </c>
      <c r="BA50" s="1075">
        <v>587.60603329618129</v>
      </c>
      <c r="BB50" s="349">
        <v>568.28092019020971</v>
      </c>
      <c r="BC50" s="1398">
        <v>552.87585863858124</v>
      </c>
      <c r="BD50" s="349">
        <v>547.45181710191321</v>
      </c>
      <c r="BE50" s="362">
        <v>482.06589489294339</v>
      </c>
      <c r="BF50" s="1727"/>
      <c r="BG50" s="362"/>
      <c r="BH50" s="1"/>
      <c r="BU50" s="1"/>
      <c r="CJ50" s="1"/>
    </row>
    <row r="51" spans="2:88">
      <c r="O51" s="201"/>
      <c r="Q51" s="484"/>
      <c r="R51" s="493"/>
      <c r="S51" s="497"/>
      <c r="T51" s="350" t="s">
        <v>156</v>
      </c>
      <c r="U51" s="55"/>
      <c r="V51" s="484"/>
      <c r="W51" s="493"/>
      <c r="X51" s="497"/>
      <c r="Y51" s="906" t="s">
        <v>1094</v>
      </c>
      <c r="Z51" s="350"/>
      <c r="AA51" s="350">
        <v>4148.978043528391</v>
      </c>
      <c r="AB51" s="350">
        <v>3954.5611697356157</v>
      </c>
      <c r="AC51" s="350">
        <v>3856.0160608360402</v>
      </c>
      <c r="AD51" s="350">
        <v>3513.5998024208534</v>
      </c>
      <c r="AE51" s="350">
        <v>3658.6133625514285</v>
      </c>
      <c r="AF51" s="350">
        <v>3424.4304480848605</v>
      </c>
      <c r="AG51" s="350">
        <v>3460.3963472160667</v>
      </c>
      <c r="AH51" s="350">
        <v>3484.2234575404573</v>
      </c>
      <c r="AI51" s="350">
        <v>3545.8331528346471</v>
      </c>
      <c r="AJ51" s="350">
        <v>3705.4849654521026</v>
      </c>
      <c r="AK51" s="350">
        <v>3845.635829401132</v>
      </c>
      <c r="AL51" s="350">
        <v>3691.6751231480948</v>
      </c>
      <c r="AM51" s="350">
        <v>3803.0470493890934</v>
      </c>
      <c r="AN51" s="350">
        <v>3787.8716447072275</v>
      </c>
      <c r="AO51" s="350">
        <v>3710.292664423645</v>
      </c>
      <c r="AP51" s="350">
        <v>3676.7429610961708</v>
      </c>
      <c r="AQ51" s="350">
        <v>3417.9768280390663</v>
      </c>
      <c r="AR51" s="350">
        <v>3508.5239915553652</v>
      </c>
      <c r="AS51" s="350">
        <v>2999.5508512698775</v>
      </c>
      <c r="AT51" s="350">
        <v>2800.6837522560986</v>
      </c>
      <c r="AU51" s="350">
        <v>2971.5960101325604</v>
      </c>
      <c r="AV51" s="350">
        <v>3298.8020559546426</v>
      </c>
      <c r="AW51" s="350">
        <v>3642.4292232435969</v>
      </c>
      <c r="AX51" s="350">
        <v>3667.2008949475667</v>
      </c>
      <c r="AY51" s="350">
        <v>3765.8236671451714</v>
      </c>
      <c r="AZ51" s="350">
        <v>3179.7743860357468</v>
      </c>
      <c r="BA51" s="1076">
        <v>3049.2159709041612</v>
      </c>
      <c r="BB51" s="350">
        <v>3083.3618468256996</v>
      </c>
      <c r="BC51" s="1428">
        <v>3081.7307615519085</v>
      </c>
      <c r="BD51" s="350">
        <v>2653.4116596512386</v>
      </c>
      <c r="BE51" s="363">
        <v>2706.2723036224561</v>
      </c>
      <c r="BF51" s="1450"/>
      <c r="BG51" s="363"/>
      <c r="BH51" s="1"/>
      <c r="BU51" s="1"/>
      <c r="CJ51" s="1"/>
    </row>
    <row r="52" spans="2:88">
      <c r="O52" s="201"/>
      <c r="Q52" s="484"/>
      <c r="R52" s="493"/>
      <c r="S52" s="497"/>
      <c r="T52" s="349" t="s">
        <v>157</v>
      </c>
      <c r="U52" s="55"/>
      <c r="V52" s="484"/>
      <c r="W52" s="493"/>
      <c r="X52" s="497"/>
      <c r="Y52" s="238" t="s">
        <v>395</v>
      </c>
      <c r="Z52" s="349"/>
      <c r="AA52" s="349">
        <v>9373.4020916918489</v>
      </c>
      <c r="AB52" s="349">
        <v>9033.0552080595735</v>
      </c>
      <c r="AC52" s="349">
        <v>8848.1257431992726</v>
      </c>
      <c r="AD52" s="349">
        <v>8050.3915275549243</v>
      </c>
      <c r="AE52" s="349">
        <v>8571.0764181329214</v>
      </c>
      <c r="AF52" s="349">
        <v>8070.6602504367229</v>
      </c>
      <c r="AG52" s="349">
        <v>8269.0339681673395</v>
      </c>
      <c r="AH52" s="349">
        <v>8537.1880227376514</v>
      </c>
      <c r="AI52" s="349">
        <v>8779.9817046883927</v>
      </c>
      <c r="AJ52" s="349">
        <v>9195.0525493933583</v>
      </c>
      <c r="AK52" s="349">
        <v>9562.6346246296398</v>
      </c>
      <c r="AL52" s="349">
        <v>9339.5048060924164</v>
      </c>
      <c r="AM52" s="349">
        <v>9712.3698104551659</v>
      </c>
      <c r="AN52" s="349">
        <v>9812.74171912782</v>
      </c>
      <c r="AO52" s="349">
        <v>9661.3367783702979</v>
      </c>
      <c r="AP52" s="349">
        <v>9524.2493065917006</v>
      </c>
      <c r="AQ52" s="349">
        <v>8826.0146171748984</v>
      </c>
      <c r="AR52" s="349">
        <v>9190.5462190795479</v>
      </c>
      <c r="AS52" s="349">
        <v>7693.4991557800304</v>
      </c>
      <c r="AT52" s="349">
        <v>7694.3381343010606</v>
      </c>
      <c r="AU52" s="349">
        <v>7857.6490350525974</v>
      </c>
      <c r="AV52" s="349">
        <v>9043.2270864558923</v>
      </c>
      <c r="AW52" s="349">
        <v>9202.4096082567103</v>
      </c>
      <c r="AX52" s="349">
        <v>9689.5650792930719</v>
      </c>
      <c r="AY52" s="349">
        <v>10149.853388918753</v>
      </c>
      <c r="AZ52" s="349">
        <v>8880.3847109545786</v>
      </c>
      <c r="BA52" s="1075">
        <v>9108.3419269398655</v>
      </c>
      <c r="BB52" s="349">
        <v>8578.7319266341783</v>
      </c>
      <c r="BC52" s="1398">
        <v>8029.6535471701973</v>
      </c>
      <c r="BD52" s="349">
        <v>7942.1396823159648</v>
      </c>
      <c r="BE52" s="362">
        <v>7968.8768840781513</v>
      </c>
      <c r="BF52" s="1727"/>
      <c r="BG52" s="362"/>
      <c r="BH52" s="1"/>
      <c r="BU52" s="1"/>
      <c r="CJ52" s="1"/>
    </row>
    <row r="53" spans="2:88">
      <c r="O53" s="201"/>
      <c r="Q53" s="484"/>
      <c r="R53" s="493"/>
      <c r="S53" s="497"/>
      <c r="T53" s="349" t="s">
        <v>158</v>
      </c>
      <c r="U53" s="55"/>
      <c r="V53" s="484"/>
      <c r="W53" s="493"/>
      <c r="X53" s="497"/>
      <c r="Y53" s="94" t="s">
        <v>396</v>
      </c>
      <c r="Z53" s="349"/>
      <c r="AA53" s="349">
        <v>3509.8215722071218</v>
      </c>
      <c r="AB53" s="349">
        <v>3368.3300360082212</v>
      </c>
      <c r="AC53" s="349">
        <v>3212.8732368975652</v>
      </c>
      <c r="AD53" s="349">
        <v>2970.2293525204577</v>
      </c>
      <c r="AE53" s="349">
        <v>3001.0412569697464</v>
      </c>
      <c r="AF53" s="349">
        <v>2820.5137778207118</v>
      </c>
      <c r="AG53" s="349">
        <v>2857.4968582963702</v>
      </c>
      <c r="AH53" s="349">
        <v>2890.0076190408236</v>
      </c>
      <c r="AI53" s="349">
        <v>2905.3986229895208</v>
      </c>
      <c r="AJ53" s="349">
        <v>2970.3435993792882</v>
      </c>
      <c r="AK53" s="349">
        <v>3086.1089418245251</v>
      </c>
      <c r="AL53" s="349">
        <v>3079.6616436545864</v>
      </c>
      <c r="AM53" s="349">
        <v>3103.977663205786</v>
      </c>
      <c r="AN53" s="349">
        <v>3143.1098920603795</v>
      </c>
      <c r="AO53" s="349">
        <v>3200.3996870320871</v>
      </c>
      <c r="AP53" s="349">
        <v>3231.7503533688632</v>
      </c>
      <c r="AQ53" s="349">
        <v>2944.521736117375</v>
      </c>
      <c r="AR53" s="349">
        <v>3066.917983244653</v>
      </c>
      <c r="AS53" s="349">
        <v>2792.4907866085232</v>
      </c>
      <c r="AT53" s="349">
        <v>2181.3197279710457</v>
      </c>
      <c r="AU53" s="349">
        <v>2239.0999887363355</v>
      </c>
      <c r="AV53" s="349">
        <v>2526.9592931493639</v>
      </c>
      <c r="AW53" s="349">
        <v>2778.943546089311</v>
      </c>
      <c r="AX53" s="349">
        <v>2645.7835673448189</v>
      </c>
      <c r="AY53" s="349">
        <v>2586.3159963988951</v>
      </c>
      <c r="AZ53" s="349">
        <v>2614.78349522395</v>
      </c>
      <c r="BA53" s="1075">
        <v>2180.8668409478323</v>
      </c>
      <c r="BB53" s="349">
        <v>2739.2801816613464</v>
      </c>
      <c r="BC53" s="1398">
        <v>2154.6482158701847</v>
      </c>
      <c r="BD53" s="349">
        <v>2324.1750488214843</v>
      </c>
      <c r="BE53" s="362">
        <v>1712.9491941852725</v>
      </c>
      <c r="BF53" s="1727"/>
      <c r="BG53" s="362"/>
      <c r="BH53" s="1"/>
      <c r="BU53" s="1"/>
      <c r="CJ53" s="1"/>
    </row>
    <row r="54" spans="2:88">
      <c r="O54" s="201"/>
      <c r="Q54" s="484"/>
      <c r="R54" s="493"/>
      <c r="S54" s="497"/>
      <c r="T54" s="349" t="s">
        <v>159</v>
      </c>
      <c r="U54" s="55"/>
      <c r="V54" s="484"/>
      <c r="W54" s="493"/>
      <c r="X54" s="497"/>
      <c r="Y54" s="94" t="s">
        <v>397</v>
      </c>
      <c r="Z54" s="349"/>
      <c r="AA54" s="349">
        <v>402.231307087907</v>
      </c>
      <c r="AB54" s="349">
        <v>377.85866663337151</v>
      </c>
      <c r="AC54" s="349">
        <v>360.07483002884493</v>
      </c>
      <c r="AD54" s="349">
        <v>321.77598691528033</v>
      </c>
      <c r="AE54" s="349">
        <v>325.11808774033261</v>
      </c>
      <c r="AF54" s="349">
        <v>297.85320024209364</v>
      </c>
      <c r="AG54" s="349">
        <v>286.88287544478021</v>
      </c>
      <c r="AH54" s="349">
        <v>272.26192569526933</v>
      </c>
      <c r="AI54" s="349">
        <v>262.79613774377884</v>
      </c>
      <c r="AJ54" s="349">
        <v>261.80155587453476</v>
      </c>
      <c r="AK54" s="349">
        <v>259.19485200191292</v>
      </c>
      <c r="AL54" s="349">
        <v>241.86325048031529</v>
      </c>
      <c r="AM54" s="349">
        <v>238.18122826365607</v>
      </c>
      <c r="AN54" s="349">
        <v>229.78438023500726</v>
      </c>
      <c r="AO54" s="349">
        <v>214.51765907654271</v>
      </c>
      <c r="AP54" s="349">
        <v>202.56572908756101</v>
      </c>
      <c r="AQ54" s="349">
        <v>177.35376513078813</v>
      </c>
      <c r="AR54" s="349">
        <v>172.78125262693547</v>
      </c>
      <c r="AS54" s="349">
        <v>125.60661485474091</v>
      </c>
      <c r="AT54" s="349">
        <v>132.93644916460235</v>
      </c>
      <c r="AU54" s="349">
        <v>112.25386933671476</v>
      </c>
      <c r="AV54" s="349">
        <v>114.34920249292333</v>
      </c>
      <c r="AW54" s="349">
        <v>116.9181140190739</v>
      </c>
      <c r="AX54" s="349">
        <v>104.12913536038138</v>
      </c>
      <c r="AY54" s="1259">
        <v>98.91284248289432</v>
      </c>
      <c r="AZ54" s="1259">
        <v>94.58150412852811</v>
      </c>
      <c r="BA54" s="1260">
        <v>92.802196666374158</v>
      </c>
      <c r="BB54" s="1259">
        <v>78.451327357268255</v>
      </c>
      <c r="BC54" s="1429">
        <v>74.435669161081876</v>
      </c>
      <c r="BD54" s="1259">
        <v>65.690827896746768</v>
      </c>
      <c r="BE54" s="1750">
        <v>65.53612079097887</v>
      </c>
      <c r="BF54" s="1727"/>
      <c r="BG54" s="362"/>
      <c r="BH54" s="1"/>
      <c r="BU54" s="1"/>
      <c r="CJ54" s="1"/>
    </row>
    <row r="55" spans="2:88">
      <c r="O55" s="201"/>
      <c r="Q55" s="484"/>
      <c r="R55" s="493"/>
      <c r="S55" s="496"/>
      <c r="T55" s="351" t="s">
        <v>160</v>
      </c>
      <c r="U55" s="55"/>
      <c r="V55" s="484"/>
      <c r="W55" s="493"/>
      <c r="X55" s="496"/>
      <c r="Y55" s="908" t="s">
        <v>398</v>
      </c>
      <c r="Z55" s="351"/>
      <c r="AA55" s="351">
        <v>1394.2463106640823</v>
      </c>
      <c r="AB55" s="351">
        <v>1361.8085522570445</v>
      </c>
      <c r="AC55" s="351">
        <v>1341.2436796783418</v>
      </c>
      <c r="AD55" s="351">
        <v>1257.7879500448</v>
      </c>
      <c r="AE55" s="351">
        <v>1326.2669765129924</v>
      </c>
      <c r="AF55" s="351">
        <v>1276.5680188217416</v>
      </c>
      <c r="AG55" s="351">
        <v>1307.3406609462922</v>
      </c>
      <c r="AH55" s="351">
        <v>1321.150588654677</v>
      </c>
      <c r="AI55" s="351">
        <v>1355.594570697705</v>
      </c>
      <c r="AJ55" s="351">
        <v>1436.0334165422489</v>
      </c>
      <c r="AK55" s="351">
        <v>1502.7317838761305</v>
      </c>
      <c r="AL55" s="351">
        <v>1463.1530818522824</v>
      </c>
      <c r="AM55" s="351">
        <v>1514.0291935110683</v>
      </c>
      <c r="AN55" s="351">
        <v>1537.4062667873347</v>
      </c>
      <c r="AO55" s="351">
        <v>1512.9832916480768</v>
      </c>
      <c r="AP55" s="351">
        <v>1524.5659123723783</v>
      </c>
      <c r="AQ55" s="351">
        <v>1377.1163690246474</v>
      </c>
      <c r="AR55" s="351">
        <v>1430.3798856409232</v>
      </c>
      <c r="AS55" s="351">
        <v>1174.1954932528654</v>
      </c>
      <c r="AT55" s="351">
        <v>1179.7115501964236</v>
      </c>
      <c r="AU55" s="351">
        <v>1160.8988444958816</v>
      </c>
      <c r="AV55" s="351">
        <v>1434.3764359012034</v>
      </c>
      <c r="AW55" s="351">
        <v>1577.4617523772506</v>
      </c>
      <c r="AX55" s="351">
        <v>1748.2523998319596</v>
      </c>
      <c r="AY55" s="351">
        <v>1387.3073813131109</v>
      </c>
      <c r="AZ55" s="351">
        <v>1626.2896878280633</v>
      </c>
      <c r="BA55" s="1077">
        <v>1188.1694037552109</v>
      </c>
      <c r="BB55" s="351">
        <v>1173.0994565702176</v>
      </c>
      <c r="BC55" s="1430">
        <v>1095.4792383233564</v>
      </c>
      <c r="BD55" s="351">
        <v>1104.1959740631976</v>
      </c>
      <c r="BE55" s="364">
        <v>1100.0229334658761</v>
      </c>
      <c r="BF55" s="1451"/>
      <c r="BG55" s="364"/>
      <c r="BH55" s="1"/>
      <c r="BU55" s="1"/>
      <c r="CJ55" s="1"/>
    </row>
    <row r="56" spans="2:88" ht="14.25" customHeight="1">
      <c r="Q56" s="484"/>
      <c r="R56" s="499" t="s">
        <v>161</v>
      </c>
      <c r="S56" s="545"/>
      <c r="T56" s="546"/>
      <c r="U56" s="55"/>
      <c r="V56" s="484"/>
      <c r="W56" s="499" t="s">
        <v>295</v>
      </c>
      <c r="X56" s="545"/>
      <c r="Y56" s="573"/>
      <c r="Z56" s="242"/>
      <c r="AA56" s="243">
        <v>130813.33334955155</v>
      </c>
      <c r="AB56" s="243">
        <v>134240.38332645714</v>
      </c>
      <c r="AC56" s="243">
        <v>138911.70538778702</v>
      </c>
      <c r="AD56" s="243">
        <v>142768.91039649092</v>
      </c>
      <c r="AE56" s="243">
        <v>156786.47983693387</v>
      </c>
      <c r="AF56" s="243">
        <v>161911.20833375904</v>
      </c>
      <c r="AG56" s="243">
        <v>160729.79645411065</v>
      </c>
      <c r="AH56" s="243">
        <v>166001.63918754779</v>
      </c>
      <c r="AI56" s="243">
        <v>173220.22727550296</v>
      </c>
      <c r="AJ56" s="243">
        <v>183178.41552213629</v>
      </c>
      <c r="AK56" s="243">
        <v>189500.6366491619</v>
      </c>
      <c r="AL56" s="243">
        <v>189932.26942960965</v>
      </c>
      <c r="AM56" s="243">
        <v>199507.75341956041</v>
      </c>
      <c r="AN56" s="243">
        <v>205834.62597499974</v>
      </c>
      <c r="AO56" s="243">
        <v>213227.57832771039</v>
      </c>
      <c r="AP56" s="243">
        <v>220099.27665348965</v>
      </c>
      <c r="AQ56" s="243">
        <v>216766.95727222733</v>
      </c>
      <c r="AR56" s="243">
        <v>226462.76836272384</v>
      </c>
      <c r="AS56" s="243">
        <v>219502.63791229244</v>
      </c>
      <c r="AT56" s="243">
        <v>196046.06564363785</v>
      </c>
      <c r="AU56" s="243">
        <v>199891.90359803644</v>
      </c>
      <c r="AV56" s="243">
        <v>222867.65111868709</v>
      </c>
      <c r="AW56" s="243">
        <v>227736.82243411936</v>
      </c>
      <c r="AX56" s="243">
        <v>237273.77116612258</v>
      </c>
      <c r="AY56" s="243">
        <v>229230.31950961662</v>
      </c>
      <c r="AZ56" s="243">
        <v>217874.05297362318</v>
      </c>
      <c r="BA56" s="1068">
        <v>210579.18502325652</v>
      </c>
      <c r="BB56" s="243">
        <v>207090.35993601434</v>
      </c>
      <c r="BC56" s="1068">
        <v>198348.17716347764</v>
      </c>
      <c r="BD56" s="243">
        <v>191071.68883443731</v>
      </c>
      <c r="BE56" s="276">
        <v>182156.07466260056</v>
      </c>
      <c r="BF56" s="381"/>
      <c r="BG56" s="276"/>
      <c r="BH56" s="1506"/>
    </row>
    <row r="57" spans="2:88" ht="27" customHeight="1">
      <c r="B57" s="154"/>
      <c r="C57" s="154"/>
      <c r="D57" s="154"/>
      <c r="E57" s="154"/>
      <c r="F57" s="154"/>
      <c r="G57" s="154"/>
      <c r="H57" s="154"/>
      <c r="I57" s="154"/>
      <c r="J57" s="154"/>
      <c r="K57" s="154"/>
      <c r="L57" s="154"/>
      <c r="M57" s="154"/>
      <c r="N57" s="154"/>
      <c r="O57" s="154"/>
      <c r="P57" s="154"/>
      <c r="Q57" s="484"/>
      <c r="R57" s="500"/>
      <c r="S57" s="1976" t="s">
        <v>1267</v>
      </c>
      <c r="T57" s="1973"/>
      <c r="U57" s="55"/>
      <c r="V57" s="484"/>
      <c r="W57" s="500"/>
      <c r="X57" s="1971" t="s">
        <v>1114</v>
      </c>
      <c r="Y57" s="1981"/>
      <c r="Z57" s="94"/>
      <c r="AA57" s="252">
        <v>10660.372550992735</v>
      </c>
      <c r="AB57" s="252">
        <v>12285.42943256236</v>
      </c>
      <c r="AC57" s="252">
        <v>14123.78140263091</v>
      </c>
      <c r="AD57" s="252">
        <v>15167.810143435694</v>
      </c>
      <c r="AE57" s="252">
        <v>18258.484212515774</v>
      </c>
      <c r="AF57" s="252">
        <v>19521.988859738332</v>
      </c>
      <c r="AG57" s="252">
        <v>18684.342061965701</v>
      </c>
      <c r="AH57" s="252">
        <v>17695.90531932341</v>
      </c>
      <c r="AI57" s="252">
        <v>16945.581868925794</v>
      </c>
      <c r="AJ57" s="252">
        <v>16514.124296105558</v>
      </c>
      <c r="AK57" s="252">
        <v>16111.226168954669</v>
      </c>
      <c r="AL57" s="252">
        <v>15716.954406649056</v>
      </c>
      <c r="AM57" s="252">
        <v>16312.556800736114</v>
      </c>
      <c r="AN57" s="252">
        <v>16685.876892326592</v>
      </c>
      <c r="AO57" s="252">
        <v>16636.773005505776</v>
      </c>
      <c r="AP57" s="252">
        <v>16783.880595672992</v>
      </c>
      <c r="AQ57" s="252">
        <v>16483.062148899735</v>
      </c>
      <c r="AR57" s="252">
        <v>17875.128690825404</v>
      </c>
      <c r="AS57" s="252">
        <v>22704.344088392932</v>
      </c>
      <c r="AT57" s="252">
        <v>21992.644129239437</v>
      </c>
      <c r="AU57" s="252">
        <v>22674.697943022817</v>
      </c>
      <c r="AV57" s="252">
        <v>27793.643290160257</v>
      </c>
      <c r="AW57" s="252">
        <v>29891.803819013323</v>
      </c>
      <c r="AX57" s="252">
        <v>28447.134241703094</v>
      </c>
      <c r="AY57" s="252">
        <v>30346.132826022953</v>
      </c>
      <c r="AZ57" s="252">
        <v>27259.018185954945</v>
      </c>
      <c r="BA57" s="1073">
        <v>24039.934919881322</v>
      </c>
      <c r="BB57" s="252">
        <v>24352.861987304572</v>
      </c>
      <c r="BC57" s="1427">
        <v>23707.023722136488</v>
      </c>
      <c r="BD57" s="252">
        <v>22623.613316093913</v>
      </c>
      <c r="BE57" s="360">
        <v>24913.068483105963</v>
      </c>
      <c r="BF57" s="1726"/>
      <c r="BG57" s="1459"/>
      <c r="BH57" s="1507"/>
    </row>
    <row r="58" spans="2:88">
      <c r="O58" s="201"/>
      <c r="Q58" s="484"/>
      <c r="R58" s="500"/>
      <c r="S58" s="497"/>
      <c r="T58" s="1711" t="s">
        <v>981</v>
      </c>
      <c r="U58" s="55"/>
      <c r="V58" s="484"/>
      <c r="W58" s="500"/>
      <c r="X58" s="497"/>
      <c r="Y58" s="569" t="s">
        <v>399</v>
      </c>
      <c r="Z58" s="238"/>
      <c r="AA58" s="238">
        <v>5019.4333577961743</v>
      </c>
      <c r="AB58" s="238">
        <v>5853.5982661395374</v>
      </c>
      <c r="AC58" s="238">
        <v>6671.4776599723273</v>
      </c>
      <c r="AD58" s="238">
        <v>7168.2571303248124</v>
      </c>
      <c r="AE58" s="238">
        <v>8658.193963361533</v>
      </c>
      <c r="AF58" s="238">
        <v>9294.8455017806118</v>
      </c>
      <c r="AG58" s="238">
        <v>8709.6702376431804</v>
      </c>
      <c r="AH58" s="238">
        <v>8058.4123533938409</v>
      </c>
      <c r="AI58" s="238">
        <v>7561.0858844173963</v>
      </c>
      <c r="AJ58" s="238">
        <v>7090.6697451146265</v>
      </c>
      <c r="AK58" s="238">
        <v>6706.5710006280369</v>
      </c>
      <c r="AL58" s="238">
        <v>6480.5361994919713</v>
      </c>
      <c r="AM58" s="238">
        <v>6650.605953113638</v>
      </c>
      <c r="AN58" s="238">
        <v>6760.4268037402298</v>
      </c>
      <c r="AO58" s="238">
        <v>6679.6381676209057</v>
      </c>
      <c r="AP58" s="238">
        <v>6668.008280390236</v>
      </c>
      <c r="AQ58" s="238">
        <v>6470.6066972992594</v>
      </c>
      <c r="AR58" s="238">
        <v>6821.2586091914309</v>
      </c>
      <c r="AS58" s="238">
        <v>9994.0050780092333</v>
      </c>
      <c r="AT58" s="238">
        <v>9391.9246810392397</v>
      </c>
      <c r="AU58" s="238">
        <v>9942.7792977864174</v>
      </c>
      <c r="AV58" s="238">
        <v>13315.681640366074</v>
      </c>
      <c r="AW58" s="238">
        <v>14466.172427836995</v>
      </c>
      <c r="AX58" s="238">
        <v>12320.367261198395</v>
      </c>
      <c r="AY58" s="238">
        <v>15488.109349432087</v>
      </c>
      <c r="AZ58" s="238">
        <v>11941.85512627658</v>
      </c>
      <c r="BA58" s="1050">
        <v>9587.7840702984377</v>
      </c>
      <c r="BB58" s="238">
        <v>9812.7870135390131</v>
      </c>
      <c r="BC58" s="1405">
        <v>10015.722798125958</v>
      </c>
      <c r="BD58" s="238">
        <v>8997.6282001866275</v>
      </c>
      <c r="BE58" s="348">
        <v>10755.720233612341</v>
      </c>
      <c r="BF58" s="377"/>
      <c r="BG58" s="348"/>
      <c r="BH58" s="74"/>
      <c r="BU58" s="1"/>
      <c r="CJ58" s="1"/>
    </row>
    <row r="59" spans="2:88">
      <c r="O59" s="201"/>
      <c r="Q59" s="484"/>
      <c r="R59" s="500"/>
      <c r="S59" s="497"/>
      <c r="T59" s="378" t="s">
        <v>162</v>
      </c>
      <c r="U59" s="55"/>
      <c r="V59" s="484"/>
      <c r="W59" s="500"/>
      <c r="X59" s="1713"/>
      <c r="Y59" s="570" t="s">
        <v>400</v>
      </c>
      <c r="Z59" s="94"/>
      <c r="AA59" s="94">
        <v>1429.1379636498434</v>
      </c>
      <c r="AB59" s="94">
        <v>1746.828283098617</v>
      </c>
      <c r="AC59" s="94">
        <v>2113.6370437751361</v>
      </c>
      <c r="AD59" s="94">
        <v>2299.8112268119235</v>
      </c>
      <c r="AE59" s="94">
        <v>2881.4414377089997</v>
      </c>
      <c r="AF59" s="94">
        <v>3102.4643132223637</v>
      </c>
      <c r="AG59" s="94">
        <v>3227.7332981026752</v>
      </c>
      <c r="AH59" s="94">
        <v>3307.3324255060807</v>
      </c>
      <c r="AI59" s="94">
        <v>3406.4101344373889</v>
      </c>
      <c r="AJ59" s="94">
        <v>3642.974541696266</v>
      </c>
      <c r="AK59" s="94">
        <v>3892.5136737525522</v>
      </c>
      <c r="AL59" s="94">
        <v>3758.8341527148218</v>
      </c>
      <c r="AM59" s="94">
        <v>3943.7857289760332</v>
      </c>
      <c r="AN59" s="94">
        <v>4047.9213338297041</v>
      </c>
      <c r="AO59" s="94">
        <v>4002.1335635691048</v>
      </c>
      <c r="AP59" s="94">
        <v>4058.061851940523</v>
      </c>
      <c r="AQ59" s="94">
        <v>3851.5389252160348</v>
      </c>
      <c r="AR59" s="94">
        <v>4083.107587314084</v>
      </c>
      <c r="AS59" s="94">
        <v>4981.9517439052261</v>
      </c>
      <c r="AT59" s="94">
        <v>4958.3930841640777</v>
      </c>
      <c r="AU59" s="94">
        <v>5304.9806393455001</v>
      </c>
      <c r="AV59" s="94">
        <v>5782.2637348315066</v>
      </c>
      <c r="AW59" s="94">
        <v>6455.2308790015468</v>
      </c>
      <c r="AX59" s="94">
        <v>7483.2837142298677</v>
      </c>
      <c r="AY59" s="94">
        <v>7008.6989431408765</v>
      </c>
      <c r="AZ59" s="94">
        <v>6539.4450195982872</v>
      </c>
      <c r="BA59" s="1051">
        <v>6523.6364188563111</v>
      </c>
      <c r="BB59" s="94">
        <v>6864.7628061735923</v>
      </c>
      <c r="BC59" s="1403">
        <v>6121.6516136098198</v>
      </c>
      <c r="BD59" s="94">
        <v>6439.3248979142045</v>
      </c>
      <c r="BE59" s="266">
        <v>6584.4415044956186</v>
      </c>
      <c r="BF59" s="378"/>
      <c r="BG59" s="266"/>
      <c r="BH59" s="74"/>
      <c r="BU59" s="1"/>
      <c r="CJ59" s="1"/>
    </row>
    <row r="60" spans="2:88">
      <c r="O60" s="201"/>
      <c r="Q60" s="484"/>
      <c r="R60" s="500"/>
      <c r="S60" s="497"/>
      <c r="T60" s="378" t="s">
        <v>163</v>
      </c>
      <c r="U60" s="55"/>
      <c r="V60" s="484"/>
      <c r="W60" s="500"/>
      <c r="X60" s="1713"/>
      <c r="Y60" s="570" t="s">
        <v>401</v>
      </c>
      <c r="Z60" s="94"/>
      <c r="AA60" s="94">
        <v>4211.8012295467188</v>
      </c>
      <c r="AB60" s="94">
        <v>4685.002883324205</v>
      </c>
      <c r="AC60" s="94">
        <v>5338.6666988834459</v>
      </c>
      <c r="AD60" s="94">
        <v>5699.7417862989578</v>
      </c>
      <c r="AE60" s="94">
        <v>6718.8488114452402</v>
      </c>
      <c r="AF60" s="94">
        <v>7124.6790447353551</v>
      </c>
      <c r="AG60" s="94">
        <v>6746.9385262198457</v>
      </c>
      <c r="AH60" s="94">
        <v>6330.1605404234879</v>
      </c>
      <c r="AI60" s="94">
        <v>5978.0858500710092</v>
      </c>
      <c r="AJ60" s="94">
        <v>5780.4800092946653</v>
      </c>
      <c r="AK60" s="94">
        <v>5512.1414945740798</v>
      </c>
      <c r="AL60" s="94">
        <v>5477.5840544422626</v>
      </c>
      <c r="AM60" s="94">
        <v>5718.1651186464433</v>
      </c>
      <c r="AN60" s="94">
        <v>5877.5287547566586</v>
      </c>
      <c r="AO60" s="94">
        <v>5955.0012743157649</v>
      </c>
      <c r="AP60" s="94">
        <v>6057.8104633422354</v>
      </c>
      <c r="AQ60" s="94">
        <v>6160.9165263844416</v>
      </c>
      <c r="AR60" s="94">
        <v>6970.7624943198916</v>
      </c>
      <c r="AS60" s="94">
        <v>7728.3872664784731</v>
      </c>
      <c r="AT60" s="94">
        <v>7642.3263640361183</v>
      </c>
      <c r="AU60" s="94">
        <v>7426.9380058909001</v>
      </c>
      <c r="AV60" s="94">
        <v>8695.697914962675</v>
      </c>
      <c r="AW60" s="94">
        <v>8970.4005121747832</v>
      </c>
      <c r="AX60" s="94">
        <v>8643.4832662748304</v>
      </c>
      <c r="AY60" s="94">
        <v>7849.3245334499916</v>
      </c>
      <c r="AZ60" s="94">
        <v>8777.7180400800789</v>
      </c>
      <c r="BA60" s="1051">
        <v>7928.5144307265737</v>
      </c>
      <c r="BB60" s="94">
        <v>7675.3121675919647</v>
      </c>
      <c r="BC60" s="1403">
        <v>7569.6493104007077</v>
      </c>
      <c r="BD60" s="94">
        <v>7186.6602179930833</v>
      </c>
      <c r="BE60" s="266">
        <v>7572.9067449980021</v>
      </c>
      <c r="BF60" s="378"/>
      <c r="BG60" s="266"/>
      <c r="BH60" s="74"/>
      <c r="BU60" s="1"/>
      <c r="CJ60" s="1"/>
    </row>
    <row r="61" spans="2:88" ht="34.5" customHeight="1">
      <c r="B61" s="154"/>
      <c r="C61" s="154"/>
      <c r="D61" s="154"/>
      <c r="E61" s="154"/>
      <c r="F61" s="154"/>
      <c r="G61" s="154"/>
      <c r="H61" s="154"/>
      <c r="I61" s="154"/>
      <c r="J61" s="154"/>
      <c r="K61" s="154"/>
      <c r="L61" s="154"/>
      <c r="M61" s="154"/>
      <c r="N61" s="154"/>
      <c r="O61" s="154"/>
      <c r="P61" s="154"/>
      <c r="Q61" s="484"/>
      <c r="R61" s="500"/>
      <c r="S61" s="1971" t="s">
        <v>87</v>
      </c>
      <c r="T61" s="1973"/>
      <c r="U61" s="55"/>
      <c r="V61" s="484"/>
      <c r="W61" s="500"/>
      <c r="X61" s="1971" t="s">
        <v>1115</v>
      </c>
      <c r="Y61" s="1981"/>
      <c r="Z61" s="94"/>
      <c r="AA61" s="252">
        <v>22334.428686869629</v>
      </c>
      <c r="AB61" s="252">
        <v>22609.240311403082</v>
      </c>
      <c r="AC61" s="252">
        <v>23256.70180059694</v>
      </c>
      <c r="AD61" s="252">
        <v>22485.512795270894</v>
      </c>
      <c r="AE61" s="252">
        <v>24807.207238834344</v>
      </c>
      <c r="AF61" s="252">
        <v>24675.86788290762</v>
      </c>
      <c r="AG61" s="252">
        <v>25348.716243517072</v>
      </c>
      <c r="AH61" s="252">
        <v>25732.071322175281</v>
      </c>
      <c r="AI61" s="252">
        <v>26371.998607313002</v>
      </c>
      <c r="AJ61" s="252">
        <v>28011.333433497315</v>
      </c>
      <c r="AK61" s="252">
        <v>29433.782688363364</v>
      </c>
      <c r="AL61" s="252">
        <v>31616.74887009387</v>
      </c>
      <c r="AM61" s="252">
        <v>36248.150555012231</v>
      </c>
      <c r="AN61" s="252">
        <v>40353.007164178503</v>
      </c>
      <c r="AO61" s="252">
        <v>43096.90477172182</v>
      </c>
      <c r="AP61" s="252">
        <v>46942.576200698961</v>
      </c>
      <c r="AQ61" s="252">
        <v>48546.163095432261</v>
      </c>
      <c r="AR61" s="252">
        <v>57366.810455627929</v>
      </c>
      <c r="AS61" s="252">
        <v>48642.530892798452</v>
      </c>
      <c r="AT61" s="252">
        <v>49486.854222011199</v>
      </c>
      <c r="AU61" s="252">
        <v>51603.940067436204</v>
      </c>
      <c r="AV61" s="252">
        <v>59710.389607140714</v>
      </c>
      <c r="AW61" s="252">
        <v>61296.94880422821</v>
      </c>
      <c r="AX61" s="252">
        <v>59657.501978663451</v>
      </c>
      <c r="AY61" s="252">
        <v>58266.13697280924</v>
      </c>
      <c r="AZ61" s="252">
        <v>54513.224891870617</v>
      </c>
      <c r="BA61" s="1073">
        <v>55923.200186213246</v>
      </c>
      <c r="BB61" s="252">
        <v>53938.321058557616</v>
      </c>
      <c r="BC61" s="1427">
        <v>49225.022845299696</v>
      </c>
      <c r="BD61" s="252">
        <v>46457.652259881012</v>
      </c>
      <c r="BE61" s="360">
        <v>45385.842988584503</v>
      </c>
      <c r="BF61" s="1727"/>
      <c r="BG61" s="362"/>
      <c r="BH61" s="1507"/>
    </row>
    <row r="62" spans="2:88">
      <c r="O62" s="201"/>
      <c r="Q62" s="484"/>
      <c r="R62" s="500"/>
      <c r="S62" s="497"/>
      <c r="T62" s="569" t="s">
        <v>164</v>
      </c>
      <c r="U62" s="55"/>
      <c r="V62" s="484"/>
      <c r="W62" s="500"/>
      <c r="X62" s="497"/>
      <c r="Y62" s="569" t="s">
        <v>402</v>
      </c>
      <c r="Z62" s="238"/>
      <c r="AA62" s="238">
        <v>14748.012919965809</v>
      </c>
      <c r="AB62" s="238">
        <v>14835.007125234009</v>
      </c>
      <c r="AC62" s="238">
        <v>15181.729018388731</v>
      </c>
      <c r="AD62" s="238">
        <v>14594.476796796715</v>
      </c>
      <c r="AE62" s="238">
        <v>16007.679369295711</v>
      </c>
      <c r="AF62" s="238">
        <v>15855.488824243726</v>
      </c>
      <c r="AG62" s="238">
        <v>16358.209647196913</v>
      </c>
      <c r="AH62" s="238">
        <v>16592.147500662617</v>
      </c>
      <c r="AI62" s="238">
        <v>17040.002901715052</v>
      </c>
      <c r="AJ62" s="238">
        <v>18174.987280307123</v>
      </c>
      <c r="AK62" s="238">
        <v>19146.965297430743</v>
      </c>
      <c r="AL62" s="238">
        <v>21513.632343113299</v>
      </c>
      <c r="AM62" s="238">
        <v>25638.670194044553</v>
      </c>
      <c r="AN62" s="238">
        <v>29434.094232827072</v>
      </c>
      <c r="AO62" s="238">
        <v>32183.370028952184</v>
      </c>
      <c r="AP62" s="238">
        <v>35813.389986708826</v>
      </c>
      <c r="AQ62" s="238">
        <v>37602.396523574986</v>
      </c>
      <c r="AR62" s="238">
        <v>45390.512241673823</v>
      </c>
      <c r="AS62" s="238">
        <v>39944.952361595067</v>
      </c>
      <c r="AT62" s="238">
        <v>39468.315059643595</v>
      </c>
      <c r="AU62" s="238">
        <v>41592.129019184802</v>
      </c>
      <c r="AV62" s="238">
        <v>46693.910015438174</v>
      </c>
      <c r="AW62" s="238">
        <v>49707.652805534795</v>
      </c>
      <c r="AX62" s="238">
        <v>49820.440287320627</v>
      </c>
      <c r="AY62" s="238">
        <v>48013.206996779409</v>
      </c>
      <c r="AZ62" s="238">
        <v>45780.981516103158</v>
      </c>
      <c r="BA62" s="1050">
        <v>46871.745899820431</v>
      </c>
      <c r="BB62" s="238">
        <v>44830.427393021506</v>
      </c>
      <c r="BC62" s="1405">
        <v>41333.461705836176</v>
      </c>
      <c r="BD62" s="238">
        <v>38608.06073324287</v>
      </c>
      <c r="BE62" s="348">
        <v>37077.10616067396</v>
      </c>
      <c r="BF62" s="377"/>
      <c r="BG62" s="348"/>
      <c r="BH62" s="74"/>
      <c r="BU62" s="1"/>
      <c r="CJ62" s="1"/>
    </row>
    <row r="63" spans="2:88">
      <c r="O63" s="201"/>
      <c r="Q63" s="484"/>
      <c r="R63" s="500"/>
      <c r="S63" s="1713"/>
      <c r="T63" s="570" t="s">
        <v>165</v>
      </c>
      <c r="U63" s="55"/>
      <c r="V63" s="484"/>
      <c r="W63" s="500"/>
      <c r="X63" s="1713"/>
      <c r="Y63" s="570" t="s">
        <v>403</v>
      </c>
      <c r="Z63" s="94"/>
      <c r="AA63" s="94">
        <v>2476.7850315385786</v>
      </c>
      <c r="AB63" s="94">
        <v>2470.6779717891136</v>
      </c>
      <c r="AC63" s="94">
        <v>2506.0486475404141</v>
      </c>
      <c r="AD63" s="94">
        <v>2369.245383951531</v>
      </c>
      <c r="AE63" s="94">
        <v>2610.4990301192179</v>
      </c>
      <c r="AF63" s="94">
        <v>2537.9166826786845</v>
      </c>
      <c r="AG63" s="94">
        <v>2528.0957376223846</v>
      </c>
      <c r="AH63" s="94">
        <v>2496.7182311433089</v>
      </c>
      <c r="AI63" s="94">
        <v>2485.8940071209872</v>
      </c>
      <c r="AJ63" s="94">
        <v>2567.0565098243155</v>
      </c>
      <c r="AK63" s="94">
        <v>2638.8099297479148</v>
      </c>
      <c r="AL63" s="94">
        <v>2536.7092362225076</v>
      </c>
      <c r="AM63" s="94">
        <v>2629.5391115129978</v>
      </c>
      <c r="AN63" s="94">
        <v>2679.0354848296279</v>
      </c>
      <c r="AO63" s="94">
        <v>2621.3398311387823</v>
      </c>
      <c r="AP63" s="94">
        <v>2633.6175059630209</v>
      </c>
      <c r="AQ63" s="94">
        <v>2524.4645833525019</v>
      </c>
      <c r="AR63" s="94">
        <v>2644.4174754470746</v>
      </c>
      <c r="AS63" s="94">
        <v>2694.0227904430735</v>
      </c>
      <c r="AT63" s="94">
        <v>2815.5262446745455</v>
      </c>
      <c r="AU63" s="94">
        <v>2749.9405517125192</v>
      </c>
      <c r="AV63" s="94">
        <v>2922.5457831317181</v>
      </c>
      <c r="AW63" s="94">
        <v>2893.8031120107621</v>
      </c>
      <c r="AX63" s="94">
        <v>3005.5273185367441</v>
      </c>
      <c r="AY63" s="94">
        <v>3029.8532053481722</v>
      </c>
      <c r="AZ63" s="94">
        <v>2678.8380458186102</v>
      </c>
      <c r="BA63" s="1051">
        <v>2752.0653311173737</v>
      </c>
      <c r="BB63" s="94">
        <v>2642.459691048914</v>
      </c>
      <c r="BC63" s="1403">
        <v>2400.3765319867766</v>
      </c>
      <c r="BD63" s="94">
        <v>2266.2545554879894</v>
      </c>
      <c r="BE63" s="266">
        <v>2183.0230920266395</v>
      </c>
      <c r="BF63" s="378"/>
      <c r="BG63" s="266"/>
      <c r="BH63" s="74"/>
      <c r="BU63" s="1"/>
      <c r="CJ63" s="1"/>
    </row>
    <row r="64" spans="2:88">
      <c r="O64" s="201"/>
      <c r="Q64" s="484"/>
      <c r="R64" s="500"/>
      <c r="S64" s="1713"/>
      <c r="T64" s="570" t="s">
        <v>166</v>
      </c>
      <c r="U64" s="55"/>
      <c r="V64" s="484"/>
      <c r="W64" s="500"/>
      <c r="X64" s="1713"/>
      <c r="Y64" s="570" t="s">
        <v>404</v>
      </c>
      <c r="Z64" s="94"/>
      <c r="AA64" s="94">
        <v>5109.6307353652392</v>
      </c>
      <c r="AB64" s="94">
        <v>5303.5552143799569</v>
      </c>
      <c r="AC64" s="94">
        <v>5568.9241346677945</v>
      </c>
      <c r="AD64" s="94">
        <v>5521.7906145226489</v>
      </c>
      <c r="AE64" s="94">
        <v>6189.0288394194158</v>
      </c>
      <c r="AF64" s="94">
        <v>6282.4623759852084</v>
      </c>
      <c r="AG64" s="94">
        <v>6462.4108586977745</v>
      </c>
      <c r="AH64" s="94">
        <v>6643.2055903693545</v>
      </c>
      <c r="AI64" s="94">
        <v>6846.1016984769631</v>
      </c>
      <c r="AJ64" s="94">
        <v>7269.2896433658743</v>
      </c>
      <c r="AK64" s="94">
        <v>7648.007461184704</v>
      </c>
      <c r="AL64" s="94">
        <v>7566.407290758063</v>
      </c>
      <c r="AM64" s="94">
        <v>7979.9412494546805</v>
      </c>
      <c r="AN64" s="94">
        <v>8239.8774465218066</v>
      </c>
      <c r="AO64" s="94">
        <v>8292.194911630857</v>
      </c>
      <c r="AP64" s="94">
        <v>8495.5687080271182</v>
      </c>
      <c r="AQ64" s="94">
        <v>8419.3019885047761</v>
      </c>
      <c r="AR64" s="94">
        <v>9331.8807385070322</v>
      </c>
      <c r="AS64" s="94">
        <v>6003.5557407603137</v>
      </c>
      <c r="AT64" s="94">
        <v>7203.012917693055</v>
      </c>
      <c r="AU64" s="94">
        <v>7261.8704965388824</v>
      </c>
      <c r="AV64" s="94">
        <v>10093.933808570824</v>
      </c>
      <c r="AW64" s="94">
        <v>8695.492886682654</v>
      </c>
      <c r="AX64" s="94">
        <v>6831.5343728060807</v>
      </c>
      <c r="AY64" s="94">
        <v>7223.0767706816587</v>
      </c>
      <c r="AZ64" s="94">
        <v>6053.4053299488496</v>
      </c>
      <c r="BA64" s="1051">
        <v>6299.388955275439</v>
      </c>
      <c r="BB64" s="94">
        <v>6465.4339744871977</v>
      </c>
      <c r="BC64" s="1403">
        <v>5491.1846074767445</v>
      </c>
      <c r="BD64" s="94">
        <v>5583.3369711501482</v>
      </c>
      <c r="BE64" s="266">
        <v>6125.7137358839009</v>
      </c>
      <c r="BF64" s="378"/>
      <c r="BG64" s="266"/>
      <c r="BH64" s="74"/>
      <c r="BU64" s="1"/>
      <c r="CJ64" s="1"/>
    </row>
    <row r="65" spans="2:88" ht="28.5" customHeight="1">
      <c r="B65" s="154"/>
      <c r="C65" s="154"/>
      <c r="D65" s="154"/>
      <c r="E65" s="154"/>
      <c r="F65" s="154"/>
      <c r="G65" s="154"/>
      <c r="H65" s="154"/>
      <c r="I65" s="154"/>
      <c r="J65" s="154"/>
      <c r="K65" s="154"/>
      <c r="L65" s="154"/>
      <c r="M65" s="154"/>
      <c r="N65" s="154"/>
      <c r="O65" s="154"/>
      <c r="P65" s="154"/>
      <c r="Q65" s="484"/>
      <c r="R65" s="500"/>
      <c r="S65" s="1971" t="s">
        <v>167</v>
      </c>
      <c r="T65" s="1973"/>
      <c r="U65" s="55"/>
      <c r="V65" s="484"/>
      <c r="W65" s="500"/>
      <c r="X65" s="1971" t="s">
        <v>1116</v>
      </c>
      <c r="Y65" s="1981"/>
      <c r="Z65" s="94"/>
      <c r="AA65" s="252">
        <v>30547.075510510575</v>
      </c>
      <c r="AB65" s="252">
        <v>31957.47487043649</v>
      </c>
      <c r="AC65" s="252">
        <v>34304.087878585662</v>
      </c>
      <c r="AD65" s="252">
        <v>35149.918709805839</v>
      </c>
      <c r="AE65" s="252">
        <v>38352.159330829716</v>
      </c>
      <c r="AF65" s="252">
        <v>40307.52770266492</v>
      </c>
      <c r="AG65" s="252">
        <v>41656.704904736034</v>
      </c>
      <c r="AH65" s="252">
        <v>43449.783482941697</v>
      </c>
      <c r="AI65" s="252">
        <v>46016.330023523173</v>
      </c>
      <c r="AJ65" s="252">
        <v>49448.19466710079</v>
      </c>
      <c r="AK65" s="252">
        <v>51793.966976639895</v>
      </c>
      <c r="AL65" s="252">
        <v>51286.090036715774</v>
      </c>
      <c r="AM65" s="252">
        <v>53537.800467481335</v>
      </c>
      <c r="AN65" s="252">
        <v>53484.284036390556</v>
      </c>
      <c r="AO65" s="252">
        <v>53194.259067570572</v>
      </c>
      <c r="AP65" s="252">
        <v>53057.106565270027</v>
      </c>
      <c r="AQ65" s="252">
        <v>52969.946709689269</v>
      </c>
      <c r="AR65" s="252">
        <v>54621.5270044098</v>
      </c>
      <c r="AS65" s="252">
        <v>57459.614966667272</v>
      </c>
      <c r="AT65" s="252">
        <v>49688.301059729449</v>
      </c>
      <c r="AU65" s="252">
        <v>49776.072657186087</v>
      </c>
      <c r="AV65" s="252">
        <v>57869.375709259082</v>
      </c>
      <c r="AW65" s="252">
        <v>59090.896171058062</v>
      </c>
      <c r="AX65" s="252">
        <v>58938.823456472041</v>
      </c>
      <c r="AY65" s="252">
        <v>56487.32294768664</v>
      </c>
      <c r="AZ65" s="252">
        <v>52428.543511055446</v>
      </c>
      <c r="BA65" s="1073">
        <v>49017.504811310762</v>
      </c>
      <c r="BB65" s="252">
        <v>48133.06483982582</v>
      </c>
      <c r="BC65" s="1427">
        <v>47752.958922141581</v>
      </c>
      <c r="BD65" s="252">
        <v>44347.078863450137</v>
      </c>
      <c r="BE65" s="360">
        <v>37830.801060962403</v>
      </c>
      <c r="BF65" s="1727"/>
      <c r="BG65" s="362"/>
      <c r="BH65" s="1507"/>
    </row>
    <row r="66" spans="2:88">
      <c r="O66" s="201"/>
      <c r="Q66" s="484"/>
      <c r="R66" s="500"/>
      <c r="S66" s="497"/>
      <c r="T66" s="569" t="s">
        <v>168</v>
      </c>
      <c r="U66" s="55"/>
      <c r="V66" s="484"/>
      <c r="W66" s="500"/>
      <c r="X66" s="497"/>
      <c r="Y66" s="1039" t="s">
        <v>405</v>
      </c>
      <c r="Z66" s="238"/>
      <c r="AA66" s="238">
        <v>2427.7083634680912</v>
      </c>
      <c r="AB66" s="238">
        <v>2519.0402308906087</v>
      </c>
      <c r="AC66" s="238">
        <v>2642.6190519902029</v>
      </c>
      <c r="AD66" s="238">
        <v>2598.5562152802877</v>
      </c>
      <c r="AE66" s="238">
        <v>2928.7965974215135</v>
      </c>
      <c r="AF66" s="238">
        <v>2959.9557916444228</v>
      </c>
      <c r="AG66" s="238">
        <v>3353.5031969134993</v>
      </c>
      <c r="AH66" s="238">
        <v>3694.7966595832772</v>
      </c>
      <c r="AI66" s="238">
        <v>4076.9895112493286</v>
      </c>
      <c r="AJ66" s="238">
        <v>4608.2723275496974</v>
      </c>
      <c r="AK66" s="238">
        <v>5129.7667510697129</v>
      </c>
      <c r="AL66" s="238">
        <v>4948.8931822252698</v>
      </c>
      <c r="AM66" s="238">
        <v>5138.4141605417253</v>
      </c>
      <c r="AN66" s="238">
        <v>5209.7027663209556</v>
      </c>
      <c r="AO66" s="238">
        <v>5104.8799007506659</v>
      </c>
      <c r="AP66" s="238">
        <v>5103.4112339827252</v>
      </c>
      <c r="AQ66" s="238">
        <v>4949.142652949462</v>
      </c>
      <c r="AR66" s="238">
        <v>5385.9290142515674</v>
      </c>
      <c r="AS66" s="238">
        <v>5506.2938658943494</v>
      </c>
      <c r="AT66" s="238">
        <v>6029.215281458637</v>
      </c>
      <c r="AU66" s="238">
        <v>5792.4191990551171</v>
      </c>
      <c r="AV66" s="238">
        <v>5091.5836454683358</v>
      </c>
      <c r="AW66" s="238">
        <v>5548.3607467718493</v>
      </c>
      <c r="AX66" s="238">
        <v>5537.8227930613548</v>
      </c>
      <c r="AY66" s="238">
        <v>4979.6371643814682</v>
      </c>
      <c r="AZ66" s="238">
        <v>5034.1740087329235</v>
      </c>
      <c r="BA66" s="1050">
        <v>4226.6227349914489</v>
      </c>
      <c r="BB66" s="238">
        <v>4310.1072663727791</v>
      </c>
      <c r="BC66" s="1405">
        <v>4106.8111522218378</v>
      </c>
      <c r="BD66" s="238">
        <v>3826.8936573277128</v>
      </c>
      <c r="BE66" s="348">
        <v>3778.8385935528331</v>
      </c>
      <c r="BF66" s="377"/>
      <c r="BG66" s="348"/>
      <c r="BH66" s="74"/>
      <c r="BU66" s="1"/>
      <c r="CJ66" s="1"/>
    </row>
    <row r="67" spans="2:88">
      <c r="O67" s="201"/>
      <c r="Q67" s="484"/>
      <c r="R67" s="500"/>
      <c r="S67" s="497"/>
      <c r="T67" s="570" t="s">
        <v>169</v>
      </c>
      <c r="U67" s="55"/>
      <c r="V67" s="484"/>
      <c r="W67" s="500"/>
      <c r="X67" s="1713"/>
      <c r="Y67" s="570" t="s">
        <v>406</v>
      </c>
      <c r="Z67" s="94"/>
      <c r="AA67" s="94">
        <v>12878.638135622567</v>
      </c>
      <c r="AB67" s="94">
        <v>13432.230135505539</v>
      </c>
      <c r="AC67" s="94">
        <v>14726.460094678043</v>
      </c>
      <c r="AD67" s="94">
        <v>15560.583848027842</v>
      </c>
      <c r="AE67" s="94">
        <v>16488.658052564293</v>
      </c>
      <c r="AF67" s="94">
        <v>17855.280752425511</v>
      </c>
      <c r="AG67" s="94">
        <v>18226.657104752147</v>
      </c>
      <c r="AH67" s="94">
        <v>19182.477205267372</v>
      </c>
      <c r="AI67" s="94">
        <v>20444.641647474684</v>
      </c>
      <c r="AJ67" s="94">
        <v>21852.130716576808</v>
      </c>
      <c r="AK67" s="94">
        <v>22535.115316130908</v>
      </c>
      <c r="AL67" s="94">
        <v>22820.297349011969</v>
      </c>
      <c r="AM67" s="94">
        <v>24064.48032737794</v>
      </c>
      <c r="AN67" s="94">
        <v>23902.305816171523</v>
      </c>
      <c r="AO67" s="94">
        <v>24247.357749408624</v>
      </c>
      <c r="AP67" s="94">
        <v>24482.380100975141</v>
      </c>
      <c r="AQ67" s="94">
        <v>25250.867806423874</v>
      </c>
      <c r="AR67" s="94">
        <v>25786.220056343285</v>
      </c>
      <c r="AS67" s="94">
        <v>26886.073826746793</v>
      </c>
      <c r="AT67" s="94">
        <v>24699.428998504653</v>
      </c>
      <c r="AU67" s="94">
        <v>24174.834496950414</v>
      </c>
      <c r="AV67" s="94">
        <v>30972.442856445326</v>
      </c>
      <c r="AW67" s="94">
        <v>31109.58312860128</v>
      </c>
      <c r="AX67" s="94">
        <v>31740.860912727301</v>
      </c>
      <c r="AY67" s="94">
        <v>28978.044418299512</v>
      </c>
      <c r="AZ67" s="94">
        <v>27698.364378069153</v>
      </c>
      <c r="BA67" s="1051">
        <v>25632.428419636904</v>
      </c>
      <c r="BB67" s="94">
        <v>25204.054578653759</v>
      </c>
      <c r="BC67" s="1403">
        <v>25646.842571627974</v>
      </c>
      <c r="BD67" s="94">
        <v>23291.695813285842</v>
      </c>
      <c r="BE67" s="266">
        <v>19520.859328485622</v>
      </c>
      <c r="BF67" s="378"/>
      <c r="BG67" s="266"/>
      <c r="BH67" s="74"/>
      <c r="BU67" s="1"/>
      <c r="CJ67" s="1"/>
    </row>
    <row r="68" spans="2:88" ht="28.5">
      <c r="O68" s="201"/>
      <c r="Q68" s="484"/>
      <c r="R68" s="500"/>
      <c r="S68" s="497"/>
      <c r="T68" s="570" t="s">
        <v>170</v>
      </c>
      <c r="U68" s="55"/>
      <c r="V68" s="484"/>
      <c r="W68" s="500"/>
      <c r="X68" s="1713"/>
      <c r="Y68" s="1040" t="s">
        <v>407</v>
      </c>
      <c r="Z68" s="94"/>
      <c r="AA68" s="94">
        <v>15240.729011419917</v>
      </c>
      <c r="AB68" s="94">
        <v>16006.204504040343</v>
      </c>
      <c r="AC68" s="94">
        <v>16935.00873191742</v>
      </c>
      <c r="AD68" s="94">
        <v>16990.778646497711</v>
      </c>
      <c r="AE68" s="94">
        <v>18934.704680843912</v>
      </c>
      <c r="AF68" s="94">
        <v>19492.291158594984</v>
      </c>
      <c r="AG68" s="94">
        <v>20076.54460307039</v>
      </c>
      <c r="AH68" s="94">
        <v>20572.509618091048</v>
      </c>
      <c r="AI68" s="94">
        <v>21494.69886479916</v>
      </c>
      <c r="AJ68" s="94">
        <v>22987.791622974284</v>
      </c>
      <c r="AK68" s="94">
        <v>24129.084909439272</v>
      </c>
      <c r="AL68" s="94">
        <v>23516.899505478537</v>
      </c>
      <c r="AM68" s="94">
        <v>24334.90597956167</v>
      </c>
      <c r="AN68" s="94">
        <v>24372.275453898081</v>
      </c>
      <c r="AO68" s="94">
        <v>23842.021417411281</v>
      </c>
      <c r="AP68" s="94">
        <v>23471.315230312161</v>
      </c>
      <c r="AQ68" s="94">
        <v>22769.936250315935</v>
      </c>
      <c r="AR68" s="94">
        <v>23449.377933814951</v>
      </c>
      <c r="AS68" s="94">
        <v>25067.247274026129</v>
      </c>
      <c r="AT68" s="94">
        <v>18959.656779766156</v>
      </c>
      <c r="AU68" s="94">
        <v>19808.818961180554</v>
      </c>
      <c r="AV68" s="94">
        <v>21805.349207345418</v>
      </c>
      <c r="AW68" s="94">
        <v>22432.952295684932</v>
      </c>
      <c r="AX68" s="94">
        <v>21660.139750683382</v>
      </c>
      <c r="AY68" s="94">
        <v>22529.641365005657</v>
      </c>
      <c r="AZ68" s="94">
        <v>19696.00512425337</v>
      </c>
      <c r="BA68" s="1051">
        <v>19158.45365668241</v>
      </c>
      <c r="BB68" s="94">
        <v>18618.902994799282</v>
      </c>
      <c r="BC68" s="1403">
        <v>17999.305198291768</v>
      </c>
      <c r="BD68" s="94">
        <v>17228.489392836582</v>
      </c>
      <c r="BE68" s="266">
        <v>14531.103138923951</v>
      </c>
      <c r="BF68" s="378"/>
      <c r="BG68" s="266"/>
      <c r="BH68" s="74"/>
      <c r="BU68" s="1"/>
      <c r="CJ68" s="1"/>
    </row>
    <row r="69" spans="2:88" ht="28.5" customHeight="1">
      <c r="B69" s="154"/>
      <c r="C69" s="154"/>
      <c r="D69" s="154"/>
      <c r="E69" s="154"/>
      <c r="F69" s="154"/>
      <c r="G69" s="154"/>
      <c r="H69" s="154"/>
      <c r="I69" s="154"/>
      <c r="J69" s="154"/>
      <c r="K69" s="154"/>
      <c r="L69" s="154"/>
      <c r="M69" s="154"/>
      <c r="N69" s="154"/>
      <c r="O69" s="154"/>
      <c r="P69" s="154"/>
      <c r="Q69" s="484"/>
      <c r="R69" s="500"/>
      <c r="S69" s="1969" t="s">
        <v>89</v>
      </c>
      <c r="T69" s="1970"/>
      <c r="U69" s="55"/>
      <c r="V69" s="484"/>
      <c r="W69" s="500"/>
      <c r="X69" s="1971" t="s">
        <v>1118</v>
      </c>
      <c r="Y69" s="1981"/>
      <c r="Z69" s="94"/>
      <c r="AA69" s="252">
        <v>28182.008329265445</v>
      </c>
      <c r="AB69" s="252">
        <v>30037.699445695882</v>
      </c>
      <c r="AC69" s="252">
        <v>32170.5627562476</v>
      </c>
      <c r="AD69" s="252">
        <v>33030.043573378891</v>
      </c>
      <c r="AE69" s="252">
        <v>36698.106356290118</v>
      </c>
      <c r="AF69" s="252">
        <v>38414.858072172894</v>
      </c>
      <c r="AG69" s="252">
        <v>40531.321079087087</v>
      </c>
      <c r="AH69" s="252">
        <v>42624.909619785947</v>
      </c>
      <c r="AI69" s="252">
        <v>45968.722864545678</v>
      </c>
      <c r="AJ69" s="252">
        <v>49628.459647066586</v>
      </c>
      <c r="AK69" s="252">
        <v>52643.326353751341</v>
      </c>
      <c r="AL69" s="252">
        <v>52227.277339666718</v>
      </c>
      <c r="AM69" s="252">
        <v>54457.132893516697</v>
      </c>
      <c r="AN69" s="252">
        <v>54910.534947515989</v>
      </c>
      <c r="AO69" s="252">
        <v>55046.660753864802</v>
      </c>
      <c r="AP69" s="252">
        <v>55029.615210330514</v>
      </c>
      <c r="AQ69" s="252">
        <v>52192.185864744693</v>
      </c>
      <c r="AR69" s="252">
        <v>53721.289280631434</v>
      </c>
      <c r="AS69" s="252">
        <v>52649.934946398789</v>
      </c>
      <c r="AT69" s="252">
        <v>45549.399161978086</v>
      </c>
      <c r="AU69" s="252">
        <v>47513.744282425396</v>
      </c>
      <c r="AV69" s="252">
        <v>54579.788267757103</v>
      </c>
      <c r="AW69" s="252">
        <v>58667.910023063967</v>
      </c>
      <c r="AX69" s="252">
        <v>64677.282691396933</v>
      </c>
      <c r="AY69" s="252">
        <v>62054.938971911499</v>
      </c>
      <c r="AZ69" s="252">
        <v>64037.443707949191</v>
      </c>
      <c r="BA69" s="1073">
        <v>65317.82166472188</v>
      </c>
      <c r="BB69" s="252">
        <v>60242.886837553015</v>
      </c>
      <c r="BC69" s="1427">
        <v>59206.780882481777</v>
      </c>
      <c r="BD69" s="252">
        <v>58157.232069438687</v>
      </c>
      <c r="BE69" s="360">
        <v>59227.227477442066</v>
      </c>
      <c r="BF69" s="1727"/>
      <c r="BG69" s="362"/>
      <c r="BH69" s="1507"/>
    </row>
    <row r="70" spans="2:88">
      <c r="O70" s="201"/>
      <c r="Q70" s="484"/>
      <c r="R70" s="500"/>
      <c r="S70" s="497"/>
      <c r="T70" s="569" t="s">
        <v>171</v>
      </c>
      <c r="U70" s="55"/>
      <c r="V70" s="484"/>
      <c r="W70" s="500"/>
      <c r="X70" s="497"/>
      <c r="Y70" s="569" t="s">
        <v>408</v>
      </c>
      <c r="Z70" s="94"/>
      <c r="AA70" s="238">
        <v>6120.3590860543654</v>
      </c>
      <c r="AB70" s="238">
        <v>6714.4132655961203</v>
      </c>
      <c r="AC70" s="238">
        <v>7368.8662155856355</v>
      </c>
      <c r="AD70" s="238">
        <v>7671.3813423066786</v>
      </c>
      <c r="AE70" s="238">
        <v>8781.008671618225</v>
      </c>
      <c r="AF70" s="238">
        <v>9275.833936289373</v>
      </c>
      <c r="AG70" s="238">
        <v>9596.3457472209247</v>
      </c>
      <c r="AH70" s="238">
        <v>9868.3137758491266</v>
      </c>
      <c r="AI70" s="238">
        <v>10307.048635577699</v>
      </c>
      <c r="AJ70" s="238">
        <v>11048.2782136443</v>
      </c>
      <c r="AK70" s="238">
        <v>11636.699740802673</v>
      </c>
      <c r="AL70" s="238">
        <v>11484.0033559076</v>
      </c>
      <c r="AM70" s="238">
        <v>12098.182178235205</v>
      </c>
      <c r="AN70" s="238">
        <v>12362.911268581842</v>
      </c>
      <c r="AO70" s="238">
        <v>12298.086341346205</v>
      </c>
      <c r="AP70" s="238">
        <v>12406.344697321145</v>
      </c>
      <c r="AQ70" s="238">
        <v>11774.088453490131</v>
      </c>
      <c r="AR70" s="238">
        <v>12395.276301208203</v>
      </c>
      <c r="AS70" s="238">
        <v>13427.861310094679</v>
      </c>
      <c r="AT70" s="238">
        <v>11778.066440223436</v>
      </c>
      <c r="AU70" s="238">
        <v>13142.949731237859</v>
      </c>
      <c r="AV70" s="238">
        <v>13068.119066906762</v>
      </c>
      <c r="AW70" s="238">
        <v>14767.078402254798</v>
      </c>
      <c r="AX70" s="238">
        <v>19153.130066139362</v>
      </c>
      <c r="AY70" s="238">
        <v>18425.676095630577</v>
      </c>
      <c r="AZ70" s="238">
        <v>17633.525987075405</v>
      </c>
      <c r="BA70" s="1050">
        <v>17296.937505152706</v>
      </c>
      <c r="BB70" s="238">
        <v>16949.888029743488</v>
      </c>
      <c r="BC70" s="1405">
        <v>15768.996900947064</v>
      </c>
      <c r="BD70" s="238">
        <v>16260.985105252543</v>
      </c>
      <c r="BE70" s="348">
        <v>16837.036143077432</v>
      </c>
      <c r="BF70" s="378"/>
      <c r="BG70" s="266"/>
      <c r="BH70" s="74"/>
      <c r="BU70" s="1"/>
      <c r="CJ70" s="1"/>
    </row>
    <row r="71" spans="2:88">
      <c r="O71" s="201"/>
      <c r="Q71" s="484"/>
      <c r="R71" s="500"/>
      <c r="S71" s="497"/>
      <c r="T71" s="570" t="s">
        <v>172</v>
      </c>
      <c r="U71" s="55"/>
      <c r="V71" s="484"/>
      <c r="W71" s="500"/>
      <c r="X71" s="1713"/>
      <c r="Y71" s="570" t="s">
        <v>409</v>
      </c>
      <c r="Z71" s="94"/>
      <c r="AA71" s="94">
        <v>11262.275204476049</v>
      </c>
      <c r="AB71" s="94">
        <v>11851.257305766921</v>
      </c>
      <c r="AC71" s="94">
        <v>12608.910338787293</v>
      </c>
      <c r="AD71" s="94">
        <v>12861.273801512729</v>
      </c>
      <c r="AE71" s="94">
        <v>14052.722257577867</v>
      </c>
      <c r="AF71" s="94">
        <v>14710.928771936484</v>
      </c>
      <c r="AG71" s="94">
        <v>15750.762189570803</v>
      </c>
      <c r="AH71" s="94">
        <v>16979.710058256009</v>
      </c>
      <c r="AI71" s="94">
        <v>18545.351446278328</v>
      </c>
      <c r="AJ71" s="94">
        <v>20411.659457682494</v>
      </c>
      <c r="AK71" s="94">
        <v>21909.396105578537</v>
      </c>
      <c r="AL71" s="94">
        <v>21429.218647858364</v>
      </c>
      <c r="AM71" s="94">
        <v>22014.398486359467</v>
      </c>
      <c r="AN71" s="94">
        <v>21721.253324021443</v>
      </c>
      <c r="AO71" s="94">
        <v>21469.345229759168</v>
      </c>
      <c r="AP71" s="94">
        <v>21194.88418762646</v>
      </c>
      <c r="AQ71" s="94">
        <v>19521.747544734772</v>
      </c>
      <c r="AR71" s="94">
        <v>19331.740156424756</v>
      </c>
      <c r="AS71" s="94">
        <v>19404.154483001472</v>
      </c>
      <c r="AT71" s="94">
        <v>18560.991460566071</v>
      </c>
      <c r="AU71" s="94">
        <v>19221.979749330287</v>
      </c>
      <c r="AV71" s="94">
        <v>21542.438537235874</v>
      </c>
      <c r="AW71" s="94">
        <v>22798.715763223339</v>
      </c>
      <c r="AX71" s="94">
        <v>24832.842502698986</v>
      </c>
      <c r="AY71" s="94">
        <v>24316.545991707779</v>
      </c>
      <c r="AZ71" s="94">
        <v>28128.752199392024</v>
      </c>
      <c r="BA71" s="1051">
        <v>28683.756457871365</v>
      </c>
      <c r="BB71" s="94">
        <v>23502.523807373618</v>
      </c>
      <c r="BC71" s="1403">
        <v>22778.264744126551</v>
      </c>
      <c r="BD71" s="94">
        <v>21899.15783447805</v>
      </c>
      <c r="BE71" s="266">
        <v>21950.224976242007</v>
      </c>
      <c r="BF71" s="378"/>
      <c r="BG71" s="266"/>
      <c r="BH71" s="74"/>
      <c r="BU71" s="1"/>
      <c r="CJ71" s="1"/>
    </row>
    <row r="72" spans="2:88">
      <c r="O72" s="201"/>
      <c r="Q72" s="484"/>
      <c r="R72" s="500"/>
      <c r="S72" s="497"/>
      <c r="T72" s="570" t="s">
        <v>173</v>
      </c>
      <c r="U72" s="55"/>
      <c r="V72" s="484"/>
      <c r="W72" s="500"/>
      <c r="X72" s="1713"/>
      <c r="Y72" s="570" t="s">
        <v>410</v>
      </c>
      <c r="Z72" s="94"/>
      <c r="AA72" s="94">
        <v>1042.6343941880571</v>
      </c>
      <c r="AB72" s="94">
        <v>1068.1870160239703</v>
      </c>
      <c r="AC72" s="94">
        <v>1105.9815259047978</v>
      </c>
      <c r="AD72" s="94">
        <v>1084.5106496812036</v>
      </c>
      <c r="AE72" s="94">
        <v>1192.7325396926224</v>
      </c>
      <c r="AF72" s="94">
        <v>1205.6719801123052</v>
      </c>
      <c r="AG72" s="94">
        <v>1212.6890501762534</v>
      </c>
      <c r="AH72" s="94">
        <v>1206.3595964609428</v>
      </c>
      <c r="AI72" s="94">
        <v>1218.9621127384275</v>
      </c>
      <c r="AJ72" s="94">
        <v>1275.1518540279362</v>
      </c>
      <c r="AK72" s="94">
        <v>1310.7238693290956</v>
      </c>
      <c r="AL72" s="94">
        <v>1273.0566114172916</v>
      </c>
      <c r="AM72" s="94">
        <v>1319.6443571251702</v>
      </c>
      <c r="AN72" s="94">
        <v>1332.0460356613783</v>
      </c>
      <c r="AO72" s="94">
        <v>1299.87168750407</v>
      </c>
      <c r="AP72" s="94">
        <v>1297.1798205748846</v>
      </c>
      <c r="AQ72" s="94">
        <v>1215.8932301084444</v>
      </c>
      <c r="AR72" s="94">
        <v>1310.2753907612177</v>
      </c>
      <c r="AS72" s="94">
        <v>1262.9962537336012</v>
      </c>
      <c r="AT72" s="94">
        <v>1188.701526623975</v>
      </c>
      <c r="AU72" s="94">
        <v>1257.021395297699</v>
      </c>
      <c r="AV72" s="94">
        <v>814.79264460812487</v>
      </c>
      <c r="AW72" s="94">
        <v>901.6872001764408</v>
      </c>
      <c r="AX72" s="94">
        <v>957.42865446895814</v>
      </c>
      <c r="AY72" s="94">
        <v>1008.7695828630337</v>
      </c>
      <c r="AZ72" s="94">
        <v>764.64928316487351</v>
      </c>
      <c r="BA72" s="1051">
        <v>829.62781217080158</v>
      </c>
      <c r="BB72" s="94">
        <v>725.6711287519895</v>
      </c>
      <c r="BC72" s="1403">
        <v>657.65438594659486</v>
      </c>
      <c r="BD72" s="94">
        <v>610.13769171659612</v>
      </c>
      <c r="BE72" s="266">
        <v>614.08189513933974</v>
      </c>
      <c r="BF72" s="378"/>
      <c r="BG72" s="266"/>
      <c r="BH72" s="74"/>
      <c r="BU72" s="1"/>
      <c r="CJ72" s="1"/>
    </row>
    <row r="73" spans="2:88">
      <c r="O73" s="201"/>
      <c r="Q73" s="484"/>
      <c r="R73" s="500"/>
      <c r="S73" s="497"/>
      <c r="T73" s="570" t="s">
        <v>174</v>
      </c>
      <c r="U73" s="55"/>
      <c r="V73" s="484"/>
      <c r="W73" s="500"/>
      <c r="X73" s="1713"/>
      <c r="Y73" s="570" t="s">
        <v>411</v>
      </c>
      <c r="Z73" s="94"/>
      <c r="AA73" s="94">
        <v>9756.7396445469694</v>
      </c>
      <c r="AB73" s="94">
        <v>10403.841858308868</v>
      </c>
      <c r="AC73" s="94">
        <v>11086.804675969872</v>
      </c>
      <c r="AD73" s="94">
        <v>11412.877779878281</v>
      </c>
      <c r="AE73" s="94">
        <v>12671.642887401407</v>
      </c>
      <c r="AF73" s="94">
        <v>13222.423383834735</v>
      </c>
      <c r="AG73" s="94">
        <v>13971.524092119105</v>
      </c>
      <c r="AH73" s="94">
        <v>14570.526189219869</v>
      </c>
      <c r="AI73" s="94">
        <v>15897.360669951222</v>
      </c>
      <c r="AJ73" s="94">
        <v>16893.370121711861</v>
      </c>
      <c r="AK73" s="94">
        <v>17786.506638041035</v>
      </c>
      <c r="AL73" s="94">
        <v>18040.998724483463</v>
      </c>
      <c r="AM73" s="94">
        <v>19024.907871796855</v>
      </c>
      <c r="AN73" s="94">
        <v>19494.324319251326</v>
      </c>
      <c r="AO73" s="94">
        <v>19979.357495255361</v>
      </c>
      <c r="AP73" s="94">
        <v>20131.206504808026</v>
      </c>
      <c r="AQ73" s="94">
        <v>19680.456636411345</v>
      </c>
      <c r="AR73" s="94">
        <v>20683.997432237258</v>
      </c>
      <c r="AS73" s="94">
        <v>18554.922899569032</v>
      </c>
      <c r="AT73" s="94">
        <v>14021.639734564606</v>
      </c>
      <c r="AU73" s="94">
        <v>13891.793406559558</v>
      </c>
      <c r="AV73" s="94">
        <v>19154.438019006342</v>
      </c>
      <c r="AW73" s="94">
        <v>20200.428657409386</v>
      </c>
      <c r="AX73" s="94">
        <v>19733.881468089621</v>
      </c>
      <c r="AY73" s="94">
        <v>18303.947301710112</v>
      </c>
      <c r="AZ73" s="94">
        <v>17510.516238316883</v>
      </c>
      <c r="BA73" s="1051">
        <v>18507.499889527011</v>
      </c>
      <c r="BB73" s="94">
        <v>19064.803871683922</v>
      </c>
      <c r="BC73" s="1403">
        <v>20001.86485146156</v>
      </c>
      <c r="BD73" s="94">
        <v>19386.951437991498</v>
      </c>
      <c r="BE73" s="266">
        <v>19825.884462983286</v>
      </c>
      <c r="BF73" s="378"/>
      <c r="BG73" s="266"/>
      <c r="BH73" s="74"/>
      <c r="BU73" s="1"/>
      <c r="CJ73" s="1"/>
    </row>
    <row r="74" spans="2:88" ht="14.25" customHeight="1">
      <c r="B74" s="154"/>
      <c r="C74" s="154"/>
      <c r="D74" s="154"/>
      <c r="E74" s="154"/>
      <c r="F74" s="154"/>
      <c r="G74" s="154"/>
      <c r="H74" s="154"/>
      <c r="I74" s="154"/>
      <c r="J74" s="154"/>
      <c r="K74" s="154"/>
      <c r="L74" s="154"/>
      <c r="M74" s="154"/>
      <c r="N74" s="154"/>
      <c r="O74" s="154"/>
      <c r="P74" s="154"/>
      <c r="Q74" s="484"/>
      <c r="R74" s="500"/>
      <c r="S74" s="1971" t="s">
        <v>175</v>
      </c>
      <c r="T74" s="1972"/>
      <c r="U74" s="55"/>
      <c r="V74" s="484"/>
      <c r="W74" s="500"/>
      <c r="X74" s="1985" t="s">
        <v>367</v>
      </c>
      <c r="Y74" s="1986"/>
      <c r="Z74" s="94"/>
      <c r="AA74" s="252">
        <v>39089.448271913148</v>
      </c>
      <c r="AB74" s="252">
        <v>37350.539266359367</v>
      </c>
      <c r="AC74" s="252">
        <v>35056.571549725908</v>
      </c>
      <c r="AD74" s="252">
        <v>36935.625174599591</v>
      </c>
      <c r="AE74" s="252">
        <v>38670.522698463908</v>
      </c>
      <c r="AF74" s="252">
        <v>38990.96581627526</v>
      </c>
      <c r="AG74" s="252">
        <v>34508.712164804783</v>
      </c>
      <c r="AH74" s="252">
        <v>36498.969443321424</v>
      </c>
      <c r="AI74" s="252">
        <v>37917.593911195327</v>
      </c>
      <c r="AJ74" s="252">
        <v>39576.303478366062</v>
      </c>
      <c r="AK74" s="252">
        <v>39518.334461452636</v>
      </c>
      <c r="AL74" s="252">
        <v>39085.198776484249</v>
      </c>
      <c r="AM74" s="252">
        <v>38952.112702814033</v>
      </c>
      <c r="AN74" s="252">
        <v>40400.922934588103</v>
      </c>
      <c r="AO74" s="252">
        <v>45252.980729047435</v>
      </c>
      <c r="AP74" s="252">
        <v>48286.098081517186</v>
      </c>
      <c r="AQ74" s="252">
        <v>46575.599453461371</v>
      </c>
      <c r="AR74" s="252">
        <v>42878.012931229263</v>
      </c>
      <c r="AS74" s="252">
        <v>38046.213018034978</v>
      </c>
      <c r="AT74" s="252">
        <v>29328.867070679691</v>
      </c>
      <c r="AU74" s="252">
        <v>28323.448647965961</v>
      </c>
      <c r="AV74" s="252">
        <v>22914.454244369932</v>
      </c>
      <c r="AW74" s="252">
        <v>18789.263616755783</v>
      </c>
      <c r="AX74" s="252">
        <v>25553.028797887084</v>
      </c>
      <c r="AY74" s="252">
        <v>22075.787791186252</v>
      </c>
      <c r="AZ74" s="252">
        <v>19635.82267679301</v>
      </c>
      <c r="BA74" s="1073">
        <v>16280.723441129359</v>
      </c>
      <c r="BB74" s="252">
        <v>20423.225212773305</v>
      </c>
      <c r="BC74" s="1427">
        <v>18456.390791418089</v>
      </c>
      <c r="BD74" s="252">
        <v>19486.112325573566</v>
      </c>
      <c r="BE74" s="360">
        <v>14799.134652505614</v>
      </c>
      <c r="BF74" s="1728"/>
      <c r="BG74" s="361"/>
      <c r="BH74" s="1507"/>
    </row>
    <row r="75" spans="2:88">
      <c r="O75" s="201"/>
      <c r="Q75" s="484"/>
      <c r="R75" s="500"/>
      <c r="S75" s="497"/>
      <c r="T75" s="570" t="s">
        <v>176</v>
      </c>
      <c r="V75" s="484"/>
      <c r="W75" s="500"/>
      <c r="X75" s="497"/>
      <c r="Y75" s="570" t="s">
        <v>427</v>
      </c>
      <c r="Z75" s="94"/>
      <c r="AA75" s="94">
        <v>1719.9488429363175</v>
      </c>
      <c r="AB75" s="94">
        <v>1879.5251420655832</v>
      </c>
      <c r="AC75" s="94">
        <v>2059.8437653282572</v>
      </c>
      <c r="AD75" s="94">
        <v>2118.6172462471654</v>
      </c>
      <c r="AE75" s="94">
        <v>2444.3364214118201</v>
      </c>
      <c r="AF75" s="94">
        <v>2555.2888832900303</v>
      </c>
      <c r="AG75" s="94">
        <v>2722.7367683157813</v>
      </c>
      <c r="AH75" s="94">
        <v>2862.4435036533541</v>
      </c>
      <c r="AI75" s="94">
        <v>3067.1186352215245</v>
      </c>
      <c r="AJ75" s="94">
        <v>3355.5936094495105</v>
      </c>
      <c r="AK75" s="94">
        <v>3614.7260570903259</v>
      </c>
      <c r="AL75" s="94">
        <v>3670.8033952565088</v>
      </c>
      <c r="AM75" s="94">
        <v>3944.3302706462605</v>
      </c>
      <c r="AN75" s="94">
        <v>4128.1778976507194</v>
      </c>
      <c r="AO75" s="94">
        <v>4243.3143400922299</v>
      </c>
      <c r="AP75" s="94">
        <v>4388.0704487390294</v>
      </c>
      <c r="AQ75" s="94">
        <v>4146.4077727055492</v>
      </c>
      <c r="AR75" s="94">
        <v>4437.6945761025399</v>
      </c>
      <c r="AS75" s="94">
        <v>3610.2924352954574</v>
      </c>
      <c r="AT75" s="94">
        <v>4436.2158679501281</v>
      </c>
      <c r="AU75" s="94">
        <v>4636.0919854409549</v>
      </c>
      <c r="AV75" s="94">
        <v>3814.2164544604657</v>
      </c>
      <c r="AW75" s="94">
        <v>4974.6510810282316</v>
      </c>
      <c r="AX75" s="94">
        <v>4433.0553329494114</v>
      </c>
      <c r="AY75" s="94">
        <v>4370.886653001101</v>
      </c>
      <c r="AZ75" s="94">
        <v>4176.7289292462756</v>
      </c>
      <c r="BA75" s="1051">
        <v>4094.4520389321874</v>
      </c>
      <c r="BB75" s="94">
        <v>4041.7054019161742</v>
      </c>
      <c r="BC75" s="1403">
        <v>3637.9058042966421</v>
      </c>
      <c r="BD75" s="94">
        <v>3041.5547685280289</v>
      </c>
      <c r="BE75" s="266">
        <v>3077.1754436570745</v>
      </c>
      <c r="BF75" s="378"/>
      <c r="BG75" s="266"/>
      <c r="BH75" s="74"/>
      <c r="BU75" s="1"/>
      <c r="CJ75" s="1"/>
    </row>
    <row r="76" spans="2:88">
      <c r="O76" s="201"/>
      <c r="Q76" s="484"/>
      <c r="R76" s="501"/>
      <c r="S76" s="496"/>
      <c r="T76" s="572" t="s">
        <v>177</v>
      </c>
      <c r="V76" s="484"/>
      <c r="W76" s="501"/>
      <c r="X76" s="496"/>
      <c r="Y76" s="570" t="s">
        <v>412</v>
      </c>
      <c r="Z76" s="94"/>
      <c r="AA76" s="94">
        <v>37369.499428976829</v>
      </c>
      <c r="AB76" s="94">
        <v>35471.014124293783</v>
      </c>
      <c r="AC76" s="94">
        <v>32996.727784397648</v>
      </c>
      <c r="AD76" s="94">
        <v>34817.007928352425</v>
      </c>
      <c r="AE76" s="94">
        <v>36226.186277052089</v>
      </c>
      <c r="AF76" s="94">
        <v>36435.676932985232</v>
      </c>
      <c r="AG76" s="94">
        <v>31785.975396489004</v>
      </c>
      <c r="AH76" s="94">
        <v>33636.52593966807</v>
      </c>
      <c r="AI76" s="94">
        <v>34850.475275973804</v>
      </c>
      <c r="AJ76" s="94">
        <v>36220.70986891655</v>
      </c>
      <c r="AK76" s="94">
        <v>35903.608404362312</v>
      </c>
      <c r="AL76" s="94">
        <v>35414.39538122774</v>
      </c>
      <c r="AM76" s="94">
        <v>35007.782432167769</v>
      </c>
      <c r="AN76" s="94">
        <v>36272.745036937384</v>
      </c>
      <c r="AO76" s="94">
        <v>41009.666388955207</v>
      </c>
      <c r="AP76" s="94">
        <v>43898.027632778154</v>
      </c>
      <c r="AQ76" s="94">
        <v>42429.191680755823</v>
      </c>
      <c r="AR76" s="94">
        <v>38440.318355126721</v>
      </c>
      <c r="AS76" s="94">
        <v>34435.92058273952</v>
      </c>
      <c r="AT76" s="94">
        <v>24892.651202729561</v>
      </c>
      <c r="AU76" s="94">
        <v>23687.356662525006</v>
      </c>
      <c r="AV76" s="94">
        <v>19100.237789909468</v>
      </c>
      <c r="AW76" s="94">
        <v>13814.61253572755</v>
      </c>
      <c r="AX76" s="94">
        <v>21119.973464937673</v>
      </c>
      <c r="AY76" s="94">
        <v>17704.901138185152</v>
      </c>
      <c r="AZ76" s="94">
        <v>15459.093747546733</v>
      </c>
      <c r="BA76" s="1051">
        <v>12186.271402197171</v>
      </c>
      <c r="BB76" s="94">
        <v>16381.519810857131</v>
      </c>
      <c r="BC76" s="1403">
        <v>14818.484987121448</v>
      </c>
      <c r="BD76" s="94">
        <v>16444.557557045537</v>
      </c>
      <c r="BE76" s="266">
        <v>11721.959208848539</v>
      </c>
      <c r="BF76" s="378"/>
      <c r="BG76" s="266"/>
      <c r="BH76" s="74"/>
      <c r="BU76" s="1"/>
      <c r="CJ76" s="1"/>
    </row>
    <row r="77" spans="2:88">
      <c r="B77" s="154"/>
      <c r="C77" s="154"/>
      <c r="D77" s="154"/>
      <c r="E77" s="154"/>
      <c r="F77" s="154"/>
      <c r="G77" s="154"/>
      <c r="H77" s="154"/>
      <c r="I77" s="154"/>
      <c r="J77" s="154"/>
      <c r="K77" s="154"/>
      <c r="L77" s="154"/>
      <c r="M77" s="154"/>
      <c r="N77" s="154"/>
      <c r="O77" s="154"/>
      <c r="P77" s="154"/>
      <c r="Q77" s="484"/>
      <c r="R77" s="502" t="s">
        <v>91</v>
      </c>
      <c r="S77" s="547"/>
      <c r="T77" s="1444"/>
      <c r="U77" s="55"/>
      <c r="V77" s="484"/>
      <c r="W77" s="502" t="s">
        <v>916</v>
      </c>
      <c r="X77" s="547"/>
      <c r="Y77" s="548"/>
      <c r="Z77" s="96"/>
      <c r="AA77" s="221">
        <f>SUM(AA78,AA92)</f>
        <v>208428.46404010098</v>
      </c>
      <c r="AB77" s="221">
        <f t="shared" ref="AB77:BE77" si="6">SUM(AB78,AB92)</f>
        <v>220426.31789148814</v>
      </c>
      <c r="AC77" s="221">
        <f t="shared" si="6"/>
        <v>227053.27518602545</v>
      </c>
      <c r="AD77" s="221">
        <f t="shared" si="6"/>
        <v>230460.238716855</v>
      </c>
      <c r="AE77" s="221">
        <f t="shared" si="6"/>
        <v>240154.04103971412</v>
      </c>
      <c r="AF77" s="221">
        <f t="shared" si="6"/>
        <v>249219.32303934323</v>
      </c>
      <c r="AG77" s="221">
        <f t="shared" si="6"/>
        <v>255829.24779154602</v>
      </c>
      <c r="AH77" s="221">
        <f t="shared" si="6"/>
        <v>257308.17924071298</v>
      </c>
      <c r="AI77" s="221">
        <f t="shared" si="6"/>
        <v>255051.04911078798</v>
      </c>
      <c r="AJ77" s="221">
        <f t="shared" si="6"/>
        <v>259405.80203285965</v>
      </c>
      <c r="AK77" s="221">
        <f t="shared" si="6"/>
        <v>258755.69324814266</v>
      </c>
      <c r="AL77" s="221">
        <f t="shared" si="6"/>
        <v>262834.00705027458</v>
      </c>
      <c r="AM77" s="221">
        <f t="shared" si="6"/>
        <v>259609.33501764369</v>
      </c>
      <c r="AN77" s="221">
        <f t="shared" si="6"/>
        <v>255967.35719444702</v>
      </c>
      <c r="AO77" s="221">
        <f t="shared" si="6"/>
        <v>249834.84828803115</v>
      </c>
      <c r="AP77" s="221">
        <f t="shared" si="6"/>
        <v>244449.2805860097</v>
      </c>
      <c r="AQ77" s="221">
        <f t="shared" si="6"/>
        <v>241473.22685041133</v>
      </c>
      <c r="AR77" s="221">
        <f t="shared" si="6"/>
        <v>239400.54005790642</v>
      </c>
      <c r="AS77" s="221">
        <f t="shared" si="6"/>
        <v>231655.32222555811</v>
      </c>
      <c r="AT77" s="221">
        <f t="shared" si="6"/>
        <v>228012.86998305668</v>
      </c>
      <c r="AU77" s="221">
        <f t="shared" si="6"/>
        <v>228777.96611340728</v>
      </c>
      <c r="AV77" s="221">
        <f t="shared" si="6"/>
        <v>225176.85502513798</v>
      </c>
      <c r="AW77" s="221">
        <f t="shared" si="6"/>
        <v>226970.95978147385</v>
      </c>
      <c r="AX77" s="221">
        <f t="shared" si="6"/>
        <v>224243.71433606418</v>
      </c>
      <c r="AY77" s="221">
        <f t="shared" si="6"/>
        <v>218897.23226063393</v>
      </c>
      <c r="AZ77" s="221">
        <f t="shared" si="6"/>
        <v>217418.9022758549</v>
      </c>
      <c r="BA77" s="1055">
        <f t="shared" si="6"/>
        <v>215404.97433390279</v>
      </c>
      <c r="BB77" s="221">
        <f t="shared" si="6"/>
        <v>213268.74823743134</v>
      </c>
      <c r="BC77" s="1404">
        <f t="shared" si="6"/>
        <v>210393.9604124201</v>
      </c>
      <c r="BD77" s="221">
        <f t="shared" si="6"/>
        <v>205728.49076701779</v>
      </c>
      <c r="BE77" s="268">
        <f t="shared" si="6"/>
        <v>184772.96391305164</v>
      </c>
      <c r="BF77" s="382"/>
      <c r="BG77" s="268"/>
      <c r="BH77" s="1506"/>
    </row>
    <row r="78" spans="2:88">
      <c r="B78" s="154"/>
      <c r="C78" s="154"/>
      <c r="D78" s="154"/>
      <c r="E78" s="154"/>
      <c r="F78" s="154"/>
      <c r="G78" s="154"/>
      <c r="H78" s="154"/>
      <c r="I78" s="154"/>
      <c r="J78" s="154"/>
      <c r="K78" s="154"/>
      <c r="L78" s="154"/>
      <c r="M78" s="154"/>
      <c r="N78" s="154"/>
      <c r="O78" s="154"/>
      <c r="P78" s="154"/>
      <c r="Q78" s="484"/>
      <c r="R78" s="549"/>
      <c r="S78" s="531" t="s">
        <v>178</v>
      </c>
      <c r="T78" s="1553"/>
      <c r="U78" s="55"/>
      <c r="V78" s="484"/>
      <c r="W78" s="549"/>
      <c r="X78" s="502" t="s">
        <v>368</v>
      </c>
      <c r="Y78" s="548"/>
      <c r="Z78" s="96"/>
      <c r="AA78" s="289">
        <v>105912.37305784106</v>
      </c>
      <c r="AB78" s="289">
        <v>113843.60363297477</v>
      </c>
      <c r="AC78" s="289">
        <v>120176.60863933785</v>
      </c>
      <c r="AD78" s="289">
        <v>123485.66416724893</v>
      </c>
      <c r="AE78" s="289">
        <v>129195.42627947801</v>
      </c>
      <c r="AF78" s="289">
        <v>136070.28863355386</v>
      </c>
      <c r="AG78" s="289">
        <v>141796.13158561106</v>
      </c>
      <c r="AH78" s="289">
        <v>146108.73441736915</v>
      </c>
      <c r="AI78" s="289">
        <v>146461.07231864129</v>
      </c>
      <c r="AJ78" s="289">
        <v>151296.73618146233</v>
      </c>
      <c r="AK78" s="289">
        <v>151350.3051677857</v>
      </c>
      <c r="AL78" s="289">
        <v>155786.544376684</v>
      </c>
      <c r="AM78" s="289">
        <v>156162.75087340386</v>
      </c>
      <c r="AN78" s="289">
        <v>154346.5749416264</v>
      </c>
      <c r="AO78" s="289">
        <v>148846.82880935143</v>
      </c>
      <c r="AP78" s="289">
        <v>144354.98274595061</v>
      </c>
      <c r="AQ78" s="289">
        <v>140809.58000582471</v>
      </c>
      <c r="AR78" s="289">
        <v>140474.39753624398</v>
      </c>
      <c r="AS78" s="289">
        <v>135761.67937419633</v>
      </c>
      <c r="AT78" s="289">
        <v>136752.68856029867</v>
      </c>
      <c r="AU78" s="289">
        <v>136325.1413579334</v>
      </c>
      <c r="AV78" s="289">
        <v>135911.08838994888</v>
      </c>
      <c r="AW78" s="289">
        <v>137727.1793899092</v>
      </c>
      <c r="AX78" s="289">
        <v>134753.86097071413</v>
      </c>
      <c r="AY78" s="289">
        <v>129462.34344415413</v>
      </c>
      <c r="AZ78" s="289">
        <v>128659.16698558071</v>
      </c>
      <c r="BA78" s="1720">
        <v>128032.06752043658</v>
      </c>
      <c r="BB78" s="289">
        <v>126813.421483263</v>
      </c>
      <c r="BC78" s="1721">
        <v>124758.12356190628</v>
      </c>
      <c r="BD78" s="289">
        <v>121401.68292299261</v>
      </c>
      <c r="BE78" s="356">
        <v>104285.22402209671</v>
      </c>
      <c r="BF78" s="1730"/>
      <c r="BG78" s="1490"/>
      <c r="BH78" s="1506"/>
    </row>
    <row r="79" spans="2:88">
      <c r="B79" s="154"/>
      <c r="C79" s="154"/>
      <c r="D79" s="154"/>
      <c r="E79" s="154"/>
      <c r="F79" s="154"/>
      <c r="G79" s="154"/>
      <c r="H79" s="154"/>
      <c r="I79" s="154"/>
      <c r="J79" s="154"/>
      <c r="K79" s="154"/>
      <c r="L79" s="154"/>
      <c r="M79" s="154"/>
      <c r="N79" s="154"/>
      <c r="O79" s="154"/>
      <c r="P79" s="154"/>
      <c r="Q79" s="484"/>
      <c r="R79" s="503"/>
      <c r="S79" s="503"/>
      <c r="T79" s="504" t="s">
        <v>1106</v>
      </c>
      <c r="U79" s="55"/>
      <c r="V79" s="484"/>
      <c r="W79" s="503"/>
      <c r="X79" s="503"/>
      <c r="Y79" s="1704" t="s">
        <v>369</v>
      </c>
      <c r="Z79" s="238"/>
      <c r="AA79" s="250">
        <f>SUM(AA80,AA85,AA88)</f>
        <v>88359.778126812336</v>
      </c>
      <c r="AB79" s="250">
        <f t="shared" ref="AB79:BE79" si="7">SUM(AB80,AB85,AB88)</f>
        <v>95035.155832889577</v>
      </c>
      <c r="AC79" s="250">
        <f t="shared" si="7"/>
        <v>100949.08465468255</v>
      </c>
      <c r="AD79" s="250">
        <f t="shared" si="7"/>
        <v>104075.88077019436</v>
      </c>
      <c r="AE79" s="250">
        <f t="shared" si="7"/>
        <v>108981.3881084032</v>
      </c>
      <c r="AF79" s="250">
        <f t="shared" si="7"/>
        <v>114888.60930146443</v>
      </c>
      <c r="AG79" s="250">
        <f t="shared" si="7"/>
        <v>120371.92550301366</v>
      </c>
      <c r="AH79" s="250">
        <f t="shared" si="7"/>
        <v>123130.87591296475</v>
      </c>
      <c r="AI79" s="250">
        <f t="shared" si="7"/>
        <v>125308.02933943717</v>
      </c>
      <c r="AJ79" s="250">
        <f t="shared" si="7"/>
        <v>130270.43472756316</v>
      </c>
      <c r="AK79" s="250">
        <f t="shared" si="7"/>
        <v>130438.87835082336</v>
      </c>
      <c r="AL79" s="250">
        <f t="shared" si="7"/>
        <v>135387.82281358543</v>
      </c>
      <c r="AM79" s="250">
        <f t="shared" si="7"/>
        <v>134613.50960600338</v>
      </c>
      <c r="AN79" s="250">
        <f t="shared" si="7"/>
        <v>132418.02947084006</v>
      </c>
      <c r="AO79" s="250">
        <f t="shared" si="7"/>
        <v>128033.3202300675</v>
      </c>
      <c r="AP79" s="250">
        <f t="shared" si="7"/>
        <v>123290.18727250867</v>
      </c>
      <c r="AQ79" s="250">
        <f t="shared" si="7"/>
        <v>120030.51235096497</v>
      </c>
      <c r="AR79" s="250">
        <f t="shared" si="7"/>
        <v>119618.05189668186</v>
      </c>
      <c r="AS79" s="250">
        <f t="shared" si="7"/>
        <v>115869.73723877057</v>
      </c>
      <c r="AT79" s="250">
        <f t="shared" si="7"/>
        <v>117858.75451516897</v>
      </c>
      <c r="AU79" s="250">
        <f t="shared" si="7"/>
        <v>117798.80347951667</v>
      </c>
      <c r="AV79" s="250">
        <f t="shared" si="7"/>
        <v>116462.05135964062</v>
      </c>
      <c r="AW79" s="250">
        <f t="shared" si="7"/>
        <v>116788.13413313215</v>
      </c>
      <c r="AX79" s="250">
        <f t="shared" si="7"/>
        <v>113146.3795020479</v>
      </c>
      <c r="AY79" s="250">
        <f t="shared" si="7"/>
        <v>108270.53848774522</v>
      </c>
      <c r="AZ79" s="250">
        <f t="shared" si="7"/>
        <v>107816.72766086303</v>
      </c>
      <c r="BA79" s="250">
        <f t="shared" si="7"/>
        <v>107252.08470923196</v>
      </c>
      <c r="BB79" s="250">
        <f t="shared" si="7"/>
        <v>106087.59679184624</v>
      </c>
      <c r="BC79" s="250">
        <f t="shared" si="7"/>
        <v>104438.11168825428</v>
      </c>
      <c r="BD79" s="250">
        <f t="shared" si="7"/>
        <v>101372.80260825148</v>
      </c>
      <c r="BE79" s="1923">
        <f t="shared" si="7"/>
        <v>89345.209740317136</v>
      </c>
      <c r="BF79" s="1726"/>
      <c r="BG79" s="1459"/>
      <c r="BH79" s="1507"/>
    </row>
    <row r="80" spans="2:88">
      <c r="O80" s="201"/>
      <c r="Q80" s="484"/>
      <c r="R80" s="505"/>
      <c r="S80" s="503"/>
      <c r="T80" s="94" t="s">
        <v>179</v>
      </c>
      <c r="U80" s="55"/>
      <c r="V80" s="484"/>
      <c r="W80" s="505"/>
      <c r="X80" s="503"/>
      <c r="Y80" s="94" t="s">
        <v>479</v>
      </c>
      <c r="Z80" s="94"/>
      <c r="AA80" s="94">
        <v>81877.7553639291</v>
      </c>
      <c r="AB80" s="94">
        <v>88788.428086578948</v>
      </c>
      <c r="AC80" s="94">
        <v>94826.555626141126</v>
      </c>
      <c r="AD80" s="94">
        <v>98088.389572068118</v>
      </c>
      <c r="AE80" s="94">
        <v>102878.48000850643</v>
      </c>
      <c r="AF80" s="94">
        <v>108970.25358116682</v>
      </c>
      <c r="AG80" s="94">
        <v>114587.6737260353</v>
      </c>
      <c r="AH80" s="94">
        <v>117513.39883389359</v>
      </c>
      <c r="AI80" s="94">
        <v>119767.30537369449</v>
      </c>
      <c r="AJ80" s="94">
        <v>124726.82671151291</v>
      </c>
      <c r="AK80" s="94">
        <v>125122.32560628933</v>
      </c>
      <c r="AL80" s="94">
        <v>129962.55917088289</v>
      </c>
      <c r="AM80" s="94">
        <v>129405.58101170097</v>
      </c>
      <c r="AN80" s="94">
        <v>127104.43786021377</v>
      </c>
      <c r="AO80" s="94">
        <v>122513.18978561544</v>
      </c>
      <c r="AP80" s="94">
        <v>117709.88742594323</v>
      </c>
      <c r="AQ80" s="94">
        <v>114395.30211092455</v>
      </c>
      <c r="AR80" s="94">
        <v>114002.92392432896</v>
      </c>
      <c r="AS80" s="94">
        <v>110435.82139770147</v>
      </c>
      <c r="AT80" s="94">
        <v>112579.06992426071</v>
      </c>
      <c r="AU80" s="94">
        <v>112362.50263999848</v>
      </c>
      <c r="AV80" s="94">
        <v>111178.20582544133</v>
      </c>
      <c r="AW80" s="94">
        <v>111428.48893611855</v>
      </c>
      <c r="AX80" s="94">
        <v>107805.48600675403</v>
      </c>
      <c r="AY80" s="94">
        <v>102967.96490561568</v>
      </c>
      <c r="AZ80" s="94">
        <v>102562.79355062937</v>
      </c>
      <c r="BA80" s="94">
        <v>102095.2840819182</v>
      </c>
      <c r="BB80" s="94">
        <v>101125.4001956461</v>
      </c>
      <c r="BC80" s="94">
        <v>99551.644274033795</v>
      </c>
      <c r="BD80" s="94">
        <v>96665.449652265088</v>
      </c>
      <c r="BE80" s="266">
        <v>85659.397748155243</v>
      </c>
      <c r="BF80" s="378"/>
      <c r="BG80" s="266"/>
      <c r="BH80" s="74"/>
      <c r="BU80" s="1"/>
      <c r="CJ80" s="1"/>
    </row>
    <row r="81" spans="2:88">
      <c r="O81" s="201"/>
      <c r="Q81" s="484"/>
      <c r="R81" s="505"/>
      <c r="S81" s="503"/>
      <c r="T81" s="94" t="s">
        <v>180</v>
      </c>
      <c r="U81" s="55"/>
      <c r="V81" s="484"/>
      <c r="W81" s="505"/>
      <c r="X81" s="503"/>
      <c r="Y81" s="1544" t="s">
        <v>1268</v>
      </c>
      <c r="Z81" s="94"/>
      <c r="AA81" s="94">
        <v>76702.92261025685</v>
      </c>
      <c r="AB81" s="94">
        <v>83474.117063363752</v>
      </c>
      <c r="AC81" s="94">
        <v>89578.114588620301</v>
      </c>
      <c r="AD81" s="94">
        <v>92904.754216401721</v>
      </c>
      <c r="AE81" s="94">
        <v>97700.582020060901</v>
      </c>
      <c r="AF81" s="94">
        <v>103761.51494176099</v>
      </c>
      <c r="AG81" s="94">
        <v>109422.47380829297</v>
      </c>
      <c r="AH81" s="94">
        <v>112399.8897945213</v>
      </c>
      <c r="AI81" s="94">
        <v>114716.97089912288</v>
      </c>
      <c r="AJ81" s="94">
        <v>119730.5222706709</v>
      </c>
      <c r="AK81" s="94">
        <v>120092.709479401</v>
      </c>
      <c r="AL81" s="94">
        <v>125006.55282189432</v>
      </c>
      <c r="AM81" s="94">
        <v>124384.45510906882</v>
      </c>
      <c r="AN81" s="94">
        <v>122167.00276856015</v>
      </c>
      <c r="AO81" s="94">
        <v>117869.3721647135</v>
      </c>
      <c r="AP81" s="94">
        <v>113145.77209095277</v>
      </c>
      <c r="AQ81" s="94">
        <v>109873.78211877172</v>
      </c>
      <c r="AR81" s="94">
        <v>109605.86441106205</v>
      </c>
      <c r="AS81" s="94">
        <v>106232.16737967158</v>
      </c>
      <c r="AT81" s="94">
        <v>108466.4461016883</v>
      </c>
      <c r="AU81" s="94">
        <v>108480.6443311762</v>
      </c>
      <c r="AV81" s="94">
        <v>107540.3611568007</v>
      </c>
      <c r="AW81" s="94">
        <v>107928.35307778505</v>
      </c>
      <c r="AX81" s="94">
        <v>104457.20173051863</v>
      </c>
      <c r="AY81" s="94">
        <v>99752.335181043498</v>
      </c>
      <c r="AZ81" s="94">
        <v>99496.682866169154</v>
      </c>
      <c r="BA81" s="94">
        <v>99268.334225945146</v>
      </c>
      <c r="BB81" s="94">
        <v>98435.668466722418</v>
      </c>
      <c r="BC81" s="94">
        <v>97068.308188011593</v>
      </c>
      <c r="BD81" s="94">
        <v>94440.620996267317</v>
      </c>
      <c r="BE81" s="266">
        <v>84395.201444713675</v>
      </c>
      <c r="BF81" s="378"/>
      <c r="BG81" s="266"/>
      <c r="BH81" s="74"/>
      <c r="BU81" s="1"/>
      <c r="CJ81" s="1"/>
    </row>
    <row r="82" spans="2:88">
      <c r="O82" s="201"/>
      <c r="Q82" s="484"/>
      <c r="R82" s="505"/>
      <c r="S82" s="503"/>
      <c r="T82" s="94" t="s">
        <v>181</v>
      </c>
      <c r="U82" s="55"/>
      <c r="V82" s="484"/>
      <c r="W82" s="505"/>
      <c r="X82" s="503"/>
      <c r="Y82" s="94" t="s">
        <v>480</v>
      </c>
      <c r="Z82" s="94"/>
      <c r="AA82" s="94">
        <v>49503.698760849526</v>
      </c>
      <c r="AB82" s="94">
        <v>49355.731730985717</v>
      </c>
      <c r="AC82" s="94">
        <v>57012.876415812476</v>
      </c>
      <c r="AD82" s="94">
        <v>61149.134070565407</v>
      </c>
      <c r="AE82" s="94">
        <v>67511.820827693969</v>
      </c>
      <c r="AF82" s="94">
        <v>67806.579449739555</v>
      </c>
      <c r="AG82" s="94">
        <v>73338.321735784644</v>
      </c>
      <c r="AH82" s="94">
        <v>67125.689777961772</v>
      </c>
      <c r="AI82" s="94">
        <v>71719.998250953533</v>
      </c>
      <c r="AJ82" s="94">
        <v>75587.966799411355</v>
      </c>
      <c r="AK82" s="94">
        <v>77718.156005632802</v>
      </c>
      <c r="AL82" s="94">
        <v>76954.689389171705</v>
      </c>
      <c r="AM82" s="94">
        <v>78216.392457698297</v>
      </c>
      <c r="AN82" s="94">
        <v>79697.096582179947</v>
      </c>
      <c r="AO82" s="94">
        <v>78219.998858893494</v>
      </c>
      <c r="AP82" s="94">
        <v>76267.434689725342</v>
      </c>
      <c r="AQ82" s="94">
        <v>74365.850356408482</v>
      </c>
      <c r="AR82" s="94">
        <v>73075.971762080255</v>
      </c>
      <c r="AS82" s="94">
        <v>73384.902176690652</v>
      </c>
      <c r="AT82" s="94">
        <v>69351.851506629449</v>
      </c>
      <c r="AU82" s="94">
        <v>68995.841814951258</v>
      </c>
      <c r="AV82" s="94">
        <v>66933.7300141827</v>
      </c>
      <c r="AW82" s="94">
        <v>68453.144414626659</v>
      </c>
      <c r="AX82" s="94">
        <v>65922.199452085799</v>
      </c>
      <c r="AY82" s="94">
        <v>61862.169618439366</v>
      </c>
      <c r="AZ82" s="94">
        <v>62092.406839803953</v>
      </c>
      <c r="BA82" s="94">
        <v>59482.76038811625</v>
      </c>
      <c r="BB82" s="94">
        <v>60701.409073248047</v>
      </c>
      <c r="BC82" s="94">
        <v>62223.898435994139</v>
      </c>
      <c r="BD82" s="94">
        <v>61716.232856645722</v>
      </c>
      <c r="BE82" s="266">
        <v>52652.469696735505</v>
      </c>
      <c r="BF82" s="378"/>
      <c r="BG82" s="266"/>
      <c r="BH82" s="74"/>
      <c r="BU82" s="1"/>
      <c r="CJ82" s="1"/>
    </row>
    <row r="83" spans="2:88">
      <c r="O83" s="201"/>
      <c r="Q83" s="484"/>
      <c r="R83" s="505"/>
      <c r="S83" s="503"/>
      <c r="T83" s="1442" t="s">
        <v>964</v>
      </c>
      <c r="U83" s="55"/>
      <c r="V83" s="484"/>
      <c r="W83" s="505"/>
      <c r="X83" s="503"/>
      <c r="Y83" s="1544" t="s">
        <v>1269</v>
      </c>
      <c r="Z83" s="94"/>
      <c r="AA83" s="94">
        <v>27199.223849407321</v>
      </c>
      <c r="AB83" s="94">
        <v>34118.385332378035</v>
      </c>
      <c r="AC83" s="94">
        <v>32565.238172807844</v>
      </c>
      <c r="AD83" s="94">
        <v>31755.620145836325</v>
      </c>
      <c r="AE83" s="94">
        <v>30188.76119236695</v>
      </c>
      <c r="AF83" s="94">
        <v>35954.93549202141</v>
      </c>
      <c r="AG83" s="94">
        <v>36084.152072508332</v>
      </c>
      <c r="AH83" s="94">
        <v>45274.200016559531</v>
      </c>
      <c r="AI83" s="94">
        <v>42996.972648169351</v>
      </c>
      <c r="AJ83" s="94">
        <v>44142.555471259591</v>
      </c>
      <c r="AK83" s="94">
        <v>42374.553473768181</v>
      </c>
      <c r="AL83" s="94">
        <v>48051.863432722625</v>
      </c>
      <c r="AM83" s="94">
        <v>46168.062651370536</v>
      </c>
      <c r="AN83" s="94">
        <v>42469.906186380205</v>
      </c>
      <c r="AO83" s="94">
        <v>39649.373305819987</v>
      </c>
      <c r="AP83" s="94">
        <v>36878.337401227458</v>
      </c>
      <c r="AQ83" s="94">
        <v>35507.93176236326</v>
      </c>
      <c r="AR83" s="94">
        <v>36529.892648981804</v>
      </c>
      <c r="AS83" s="94">
        <v>32847.265202980947</v>
      </c>
      <c r="AT83" s="94">
        <v>39114.594595058836</v>
      </c>
      <c r="AU83" s="94">
        <v>39484.802516224947</v>
      </c>
      <c r="AV83" s="94">
        <v>40606.631142617982</v>
      </c>
      <c r="AW83" s="94">
        <v>39475.208663158373</v>
      </c>
      <c r="AX83" s="94">
        <v>38535.002278432818</v>
      </c>
      <c r="AY83" s="94">
        <v>37890.16556260411</v>
      </c>
      <c r="AZ83" s="94">
        <v>37404.276026365231</v>
      </c>
      <c r="BA83" s="94">
        <v>39785.573837828873</v>
      </c>
      <c r="BB83" s="94">
        <v>37734.259393474393</v>
      </c>
      <c r="BC83" s="94">
        <v>34844.409752017455</v>
      </c>
      <c r="BD83" s="94">
        <v>32724.388139621602</v>
      </c>
      <c r="BE83" s="266">
        <v>31742.731747978174</v>
      </c>
      <c r="BF83" s="378"/>
      <c r="BG83" s="266"/>
      <c r="BH83" s="74"/>
      <c r="BU83" s="1"/>
      <c r="CJ83" s="1"/>
    </row>
    <row r="84" spans="2:88">
      <c r="O84" s="201"/>
      <c r="Q84" s="484"/>
      <c r="R84" s="505"/>
      <c r="S84" s="503"/>
      <c r="T84" s="94" t="s">
        <v>182</v>
      </c>
      <c r="U84" s="55"/>
      <c r="V84" s="484"/>
      <c r="W84" s="505"/>
      <c r="X84" s="503"/>
      <c r="Y84" s="1544" t="s">
        <v>1270</v>
      </c>
      <c r="Z84" s="94"/>
      <c r="AA84" s="94">
        <v>5174.8327536722718</v>
      </c>
      <c r="AB84" s="94">
        <v>5314.3110232151957</v>
      </c>
      <c r="AC84" s="94">
        <v>5248.441037520809</v>
      </c>
      <c r="AD84" s="94">
        <v>5183.6353556663889</v>
      </c>
      <c r="AE84" s="94">
        <v>5177.8979884455284</v>
      </c>
      <c r="AF84" s="94">
        <v>5208.7386394058312</v>
      </c>
      <c r="AG84" s="94">
        <v>5165.1999177423395</v>
      </c>
      <c r="AH84" s="94">
        <v>5113.5090393722921</v>
      </c>
      <c r="AI84" s="94">
        <v>5050.334474571614</v>
      </c>
      <c r="AJ84" s="94">
        <v>4996.304440841971</v>
      </c>
      <c r="AK84" s="94">
        <v>5029.6161268883316</v>
      </c>
      <c r="AL84" s="94">
        <v>4956.0063489885652</v>
      </c>
      <c r="AM84" s="94">
        <v>5021.1259026321823</v>
      </c>
      <c r="AN84" s="94">
        <v>4937.4350916536159</v>
      </c>
      <c r="AO84" s="94">
        <v>4643.8176209019575</v>
      </c>
      <c r="AP84" s="94">
        <v>4564.1153349904562</v>
      </c>
      <c r="AQ84" s="94">
        <v>4521.5199921528256</v>
      </c>
      <c r="AR84" s="94">
        <v>4397.0595132669096</v>
      </c>
      <c r="AS84" s="94">
        <v>4203.6540180298807</v>
      </c>
      <c r="AT84" s="94">
        <v>4112.6238225724219</v>
      </c>
      <c r="AU84" s="94">
        <v>3881.858308822279</v>
      </c>
      <c r="AV84" s="94">
        <v>3637.8446686406155</v>
      </c>
      <c r="AW84" s="94">
        <v>3500.1358583335009</v>
      </c>
      <c r="AX84" s="94">
        <v>3348.2842762354076</v>
      </c>
      <c r="AY84" s="94">
        <v>3215.6297245721694</v>
      </c>
      <c r="AZ84" s="94">
        <v>3066.1106844602095</v>
      </c>
      <c r="BA84" s="94">
        <v>2826.9498559730632</v>
      </c>
      <c r="BB84" s="94">
        <v>2689.7317289236739</v>
      </c>
      <c r="BC84" s="94">
        <v>2483.3360860221942</v>
      </c>
      <c r="BD84" s="94">
        <v>2224.8286559977728</v>
      </c>
      <c r="BE84" s="266">
        <v>1264.1963034415603</v>
      </c>
      <c r="BF84" s="378"/>
      <c r="BG84" s="266"/>
      <c r="BH84" s="74"/>
      <c r="BU84" s="1"/>
      <c r="CJ84" s="1"/>
    </row>
    <row r="85" spans="2:88">
      <c r="O85" s="201"/>
      <c r="Q85" s="484"/>
      <c r="R85" s="505"/>
      <c r="S85" s="503"/>
      <c r="T85" s="94" t="s">
        <v>183</v>
      </c>
      <c r="U85" s="55"/>
      <c r="V85" s="484"/>
      <c r="W85" s="505"/>
      <c r="X85" s="503"/>
      <c r="Y85" s="94" t="s">
        <v>481</v>
      </c>
      <c r="Z85" s="94"/>
      <c r="AA85" s="94">
        <v>5107.9903522823624</v>
      </c>
      <c r="AB85" s="94">
        <v>4941.2013289037732</v>
      </c>
      <c r="AC85" s="94">
        <v>4852.7092343834684</v>
      </c>
      <c r="AD85" s="94">
        <v>4900.5197233830413</v>
      </c>
      <c r="AE85" s="94">
        <v>5042.1708916194439</v>
      </c>
      <c r="AF85" s="94">
        <v>4976.0651131961722</v>
      </c>
      <c r="AG85" s="94">
        <v>4868.2019510000946</v>
      </c>
      <c r="AH85" s="94">
        <v>4769.6217152839772</v>
      </c>
      <c r="AI85" s="94">
        <v>4712.8169018369581</v>
      </c>
      <c r="AJ85" s="94">
        <v>4727.6287375808733</v>
      </c>
      <c r="AK85" s="94">
        <v>4520.8233394606887</v>
      </c>
      <c r="AL85" s="94">
        <v>4610.7365066027469</v>
      </c>
      <c r="AM85" s="94">
        <v>4394.5258691406461</v>
      </c>
      <c r="AN85" s="94">
        <v>4464.0185123532328</v>
      </c>
      <c r="AO85" s="94">
        <v>4662.3010388547882</v>
      </c>
      <c r="AP85" s="94">
        <v>4695.1142666178021</v>
      </c>
      <c r="AQ85" s="94">
        <v>4732.2513365323211</v>
      </c>
      <c r="AR85" s="94">
        <v>4711.4191533287858</v>
      </c>
      <c r="AS85" s="94">
        <v>4531.9619371727586</v>
      </c>
      <c r="AT85" s="94">
        <v>4384.7260879872747</v>
      </c>
      <c r="AU85" s="94">
        <v>4567.7932163548157</v>
      </c>
      <c r="AV85" s="94">
        <v>4444.6406219356522</v>
      </c>
      <c r="AW85" s="94">
        <v>4513.140728432757</v>
      </c>
      <c r="AX85" s="94">
        <v>4503.7186746498692</v>
      </c>
      <c r="AY85" s="94">
        <v>4454.6448043494838</v>
      </c>
      <c r="AZ85" s="94">
        <v>4385.8857617907206</v>
      </c>
      <c r="BA85" s="94">
        <v>4292.0790810410936</v>
      </c>
      <c r="BB85" s="94">
        <v>4170.8111895052525</v>
      </c>
      <c r="BC85" s="94">
        <v>4099.5815587969637</v>
      </c>
      <c r="BD85" s="94">
        <v>3990.3769943318216</v>
      </c>
      <c r="BE85" s="266">
        <v>2939.1016776448173</v>
      </c>
      <c r="BF85" s="378"/>
      <c r="BG85" s="266"/>
      <c r="BH85" s="74"/>
      <c r="BU85" s="1"/>
      <c r="CJ85" s="1"/>
    </row>
    <row r="86" spans="2:88">
      <c r="O86" s="201"/>
      <c r="Q86" s="484"/>
      <c r="R86" s="505"/>
      <c r="S86" s="503"/>
      <c r="T86" s="94" t="s">
        <v>184</v>
      </c>
      <c r="U86" s="55"/>
      <c r="V86" s="484"/>
      <c r="W86" s="505"/>
      <c r="X86" s="503"/>
      <c r="Y86" s="1544" t="s">
        <v>1268</v>
      </c>
      <c r="Z86" s="94"/>
      <c r="AA86" s="94">
        <v>1100.5225416402277</v>
      </c>
      <c r="AB86" s="94">
        <v>1107.6686300954532</v>
      </c>
      <c r="AC86" s="94">
        <v>1061.6737637558379</v>
      </c>
      <c r="AD86" s="94">
        <v>1030.9738327935577</v>
      </c>
      <c r="AE86" s="94">
        <v>1020.9764586570018</v>
      </c>
      <c r="AF86" s="94">
        <v>975.89130909425239</v>
      </c>
      <c r="AG86" s="94">
        <v>937.88553850005439</v>
      </c>
      <c r="AH86" s="94">
        <v>903.36433936416108</v>
      </c>
      <c r="AI86" s="94">
        <v>853.48581847492062</v>
      </c>
      <c r="AJ86" s="94">
        <v>877.1216272037226</v>
      </c>
      <c r="AK86" s="94">
        <v>852.53184455932296</v>
      </c>
      <c r="AL86" s="94">
        <v>889.03907793799158</v>
      </c>
      <c r="AM86" s="94">
        <v>798.80500996485569</v>
      </c>
      <c r="AN86" s="94">
        <v>771.22487353465112</v>
      </c>
      <c r="AO86" s="94">
        <v>797.49588912535023</v>
      </c>
      <c r="AP86" s="94">
        <v>804.34664303463694</v>
      </c>
      <c r="AQ86" s="94">
        <v>823.58196969074163</v>
      </c>
      <c r="AR86" s="94">
        <v>851.95919350377301</v>
      </c>
      <c r="AS86" s="94">
        <v>777.47574816187011</v>
      </c>
      <c r="AT86" s="94">
        <v>784.14248063227842</v>
      </c>
      <c r="AU86" s="94">
        <v>791.45973118551183</v>
      </c>
      <c r="AV86" s="94">
        <v>752.13254123809656</v>
      </c>
      <c r="AW86" s="94">
        <v>735.15912439652618</v>
      </c>
      <c r="AX86" s="94">
        <v>727.19193215876237</v>
      </c>
      <c r="AY86" s="94">
        <v>705.36341921891585</v>
      </c>
      <c r="AZ86" s="94">
        <v>708.49702774733998</v>
      </c>
      <c r="BA86" s="94">
        <v>687.2651824173513</v>
      </c>
      <c r="BB86" s="94">
        <v>684.57534258469389</v>
      </c>
      <c r="BC86" s="94">
        <v>683.95641778131494</v>
      </c>
      <c r="BD86" s="94">
        <v>654.34286047177318</v>
      </c>
      <c r="BE86" s="266">
        <v>470.59415672400644</v>
      </c>
      <c r="BF86" s="378"/>
      <c r="BG86" s="266"/>
      <c r="BH86" s="74"/>
      <c r="BU86" s="1"/>
      <c r="CJ86" s="1"/>
    </row>
    <row r="87" spans="2:88">
      <c r="O87" s="201"/>
      <c r="Q87" s="484"/>
      <c r="R87" s="505"/>
      <c r="S87" s="503"/>
      <c r="T87" s="94" t="s">
        <v>185</v>
      </c>
      <c r="U87" s="55"/>
      <c r="V87" s="484"/>
      <c r="W87" s="505"/>
      <c r="X87" s="503"/>
      <c r="Y87" s="1544" t="s">
        <v>1271</v>
      </c>
      <c r="Z87" s="94"/>
      <c r="AA87" s="94">
        <v>4007.4678106421347</v>
      </c>
      <c r="AB87" s="94">
        <v>3833.5326988083202</v>
      </c>
      <c r="AC87" s="94">
        <v>3791.0354706276298</v>
      </c>
      <c r="AD87" s="94">
        <v>3869.5458905894834</v>
      </c>
      <c r="AE87" s="94">
        <v>4021.1944329624425</v>
      </c>
      <c r="AF87" s="94">
        <v>4000.1738041019203</v>
      </c>
      <c r="AG87" s="94">
        <v>3930.3164125000408</v>
      </c>
      <c r="AH87" s="94">
        <v>3866.2573759198162</v>
      </c>
      <c r="AI87" s="94">
        <v>3859.3310833620376</v>
      </c>
      <c r="AJ87" s="94">
        <v>3850.5071103771506</v>
      </c>
      <c r="AK87" s="94">
        <v>3668.2914949013666</v>
      </c>
      <c r="AL87" s="94">
        <v>3721.697428664756</v>
      </c>
      <c r="AM87" s="94">
        <v>3595.7208591757903</v>
      </c>
      <c r="AN87" s="94">
        <v>3692.7936388185817</v>
      </c>
      <c r="AO87" s="94">
        <v>3864.8051497294387</v>
      </c>
      <c r="AP87" s="94">
        <v>3890.7676235831645</v>
      </c>
      <c r="AQ87" s="94">
        <v>3908.6693668415792</v>
      </c>
      <c r="AR87" s="94">
        <v>3859.4599598250138</v>
      </c>
      <c r="AS87" s="94">
        <v>3754.4861890108878</v>
      </c>
      <c r="AT87" s="94">
        <v>3600.5836073549963</v>
      </c>
      <c r="AU87" s="94">
        <v>3776.3334851693039</v>
      </c>
      <c r="AV87" s="94">
        <v>3692.5080806975561</v>
      </c>
      <c r="AW87" s="94">
        <v>3777.9816040362311</v>
      </c>
      <c r="AX87" s="94">
        <v>3776.5267424911076</v>
      </c>
      <c r="AY87" s="94">
        <v>3749.2813851305682</v>
      </c>
      <c r="AZ87" s="94">
        <v>3677.3887340433803</v>
      </c>
      <c r="BA87" s="94">
        <v>3604.8138986237418</v>
      </c>
      <c r="BB87" s="94">
        <v>3486.2358469205587</v>
      </c>
      <c r="BC87" s="94">
        <v>3415.6251410156488</v>
      </c>
      <c r="BD87" s="94">
        <v>3336.0341338600488</v>
      </c>
      <c r="BE87" s="266">
        <v>2468.5075209208112</v>
      </c>
      <c r="BF87" s="378"/>
      <c r="BG87" s="266"/>
      <c r="BH87" s="74"/>
      <c r="BU87" s="1"/>
      <c r="CJ87" s="1"/>
    </row>
    <row r="88" spans="2:88">
      <c r="O88" s="201"/>
      <c r="Q88" s="484"/>
      <c r="R88" s="505"/>
      <c r="S88" s="503"/>
      <c r="T88" s="94" t="s">
        <v>186</v>
      </c>
      <c r="U88" s="55"/>
      <c r="V88" s="484"/>
      <c r="W88" s="505"/>
      <c r="X88" s="503"/>
      <c r="Y88" s="94" t="s">
        <v>482</v>
      </c>
      <c r="Z88" s="94"/>
      <c r="AA88" s="94">
        <v>1374.0324106008775</v>
      </c>
      <c r="AB88" s="94">
        <v>1305.5264174068625</v>
      </c>
      <c r="AC88" s="94">
        <v>1269.8197941579572</v>
      </c>
      <c r="AD88" s="94">
        <v>1086.9714747431954</v>
      </c>
      <c r="AE88" s="94">
        <v>1060.737208277322</v>
      </c>
      <c r="AF88" s="94">
        <v>942.29060710142619</v>
      </c>
      <c r="AG88" s="94">
        <v>916.04982597825722</v>
      </c>
      <c r="AH88" s="94">
        <v>847.85536378718393</v>
      </c>
      <c r="AI88" s="94">
        <v>827.90706390573871</v>
      </c>
      <c r="AJ88" s="94">
        <v>815.97927846937102</v>
      </c>
      <c r="AK88" s="94">
        <v>795.72940507332635</v>
      </c>
      <c r="AL88" s="94">
        <v>814.52713609977911</v>
      </c>
      <c r="AM88" s="94">
        <v>813.40272516177458</v>
      </c>
      <c r="AN88" s="94">
        <v>849.57309827305085</v>
      </c>
      <c r="AO88" s="94">
        <v>857.82940559727911</v>
      </c>
      <c r="AP88" s="94">
        <v>885.18557994763421</v>
      </c>
      <c r="AQ88" s="94">
        <v>902.95890350809543</v>
      </c>
      <c r="AR88" s="94">
        <v>903.70881902411588</v>
      </c>
      <c r="AS88" s="94">
        <v>901.95390389633758</v>
      </c>
      <c r="AT88" s="94">
        <v>894.95850292099169</v>
      </c>
      <c r="AU88" s="94">
        <v>868.50762316338944</v>
      </c>
      <c r="AV88" s="94">
        <v>839.20491226364391</v>
      </c>
      <c r="AW88" s="94">
        <v>846.50446858084285</v>
      </c>
      <c r="AX88" s="94">
        <v>837.17482064401099</v>
      </c>
      <c r="AY88" s="94">
        <v>847.92877778005436</v>
      </c>
      <c r="AZ88" s="94">
        <v>868.04834844293669</v>
      </c>
      <c r="BA88" s="94">
        <v>864.72154627266445</v>
      </c>
      <c r="BB88" s="94">
        <v>791.38540669488532</v>
      </c>
      <c r="BC88" s="94">
        <v>786.8858554235145</v>
      </c>
      <c r="BD88" s="94">
        <v>716.97596165458003</v>
      </c>
      <c r="BE88" s="266">
        <v>746.71031451707677</v>
      </c>
      <c r="BF88" s="378"/>
      <c r="BG88" s="266"/>
      <c r="BH88" s="74"/>
      <c r="BU88" s="1"/>
      <c r="CJ88" s="1"/>
    </row>
    <row r="89" spans="2:88">
      <c r="Q89" s="484"/>
      <c r="R89" s="505"/>
      <c r="S89" s="503"/>
      <c r="T89" s="506" t="s">
        <v>187</v>
      </c>
      <c r="U89" s="55"/>
      <c r="V89" s="484"/>
      <c r="W89" s="505"/>
      <c r="X89" s="503"/>
      <c r="Y89" s="506" t="s">
        <v>413</v>
      </c>
      <c r="Z89" s="241"/>
      <c r="AA89" s="241">
        <v>7012.655853896551</v>
      </c>
      <c r="AB89" s="241">
        <v>7236.7840714884433</v>
      </c>
      <c r="AC89" s="241">
        <v>7272.2467882929768</v>
      </c>
      <c r="AD89" s="241">
        <v>6908.6297059677936</v>
      </c>
      <c r="AE89" s="241">
        <v>7372.8793452788996</v>
      </c>
      <c r="AF89" s="241">
        <v>7101.9717852010299</v>
      </c>
      <c r="AG89" s="241">
        <v>7007.0171196719966</v>
      </c>
      <c r="AH89" s="241">
        <v>6791.8505378973932</v>
      </c>
      <c r="AI89" s="241">
        <v>6468.1220068572411</v>
      </c>
      <c r="AJ89" s="241">
        <v>6670.7814619385226</v>
      </c>
      <c r="AK89" s="241">
        <v>6449.7753290943592</v>
      </c>
      <c r="AL89" s="241">
        <v>6349.9270978705426</v>
      </c>
      <c r="AM89" s="241">
        <v>6733.5428924010421</v>
      </c>
      <c r="AN89" s="241">
        <v>7043.6796171130645</v>
      </c>
      <c r="AO89" s="241">
        <v>6887.3702843643796</v>
      </c>
      <c r="AP89" s="241">
        <v>7016.495829174095</v>
      </c>
      <c r="AQ89" s="241">
        <v>6745.388919361244</v>
      </c>
      <c r="AR89" s="241">
        <v>7430.7207789267395</v>
      </c>
      <c r="AS89" s="241">
        <v>7313.5917813700562</v>
      </c>
      <c r="AT89" s="241">
        <v>6980.4458518461524</v>
      </c>
      <c r="AU89" s="241">
        <v>7289.2108947484949</v>
      </c>
      <c r="AV89" s="241">
        <v>8405.4351999850896</v>
      </c>
      <c r="AW89" s="241">
        <v>9259.5352277964139</v>
      </c>
      <c r="AX89" s="241">
        <v>9396.1958175151758</v>
      </c>
      <c r="AY89" s="241">
        <v>9011.6923563247365</v>
      </c>
      <c r="AZ89" s="241">
        <v>8822.029216477129</v>
      </c>
      <c r="BA89" s="241">
        <v>8602.2415501107043</v>
      </c>
      <c r="BB89" s="241">
        <v>8308.8893435544778</v>
      </c>
      <c r="BC89" s="241">
        <v>7726.726292881106</v>
      </c>
      <c r="BD89" s="241">
        <v>7492.636547817976</v>
      </c>
      <c r="BE89" s="1752">
        <v>7457.6330970384315</v>
      </c>
      <c r="BF89" s="1731"/>
      <c r="BG89" s="365"/>
      <c r="BH89" s="74"/>
      <c r="BU89" s="1"/>
      <c r="CJ89" s="1"/>
    </row>
    <row r="90" spans="2:88">
      <c r="O90" s="201"/>
      <c r="Q90" s="484"/>
      <c r="R90" s="505"/>
      <c r="S90" s="503"/>
      <c r="T90" s="1639" t="s">
        <v>973</v>
      </c>
      <c r="U90" s="55"/>
      <c r="V90" s="484"/>
      <c r="W90" s="505"/>
      <c r="X90" s="503"/>
      <c r="Y90" s="506" t="s">
        <v>567</v>
      </c>
      <c r="Z90" s="253"/>
      <c r="AA90" s="241">
        <v>4603.1382840692931</v>
      </c>
      <c r="AB90" s="241">
        <v>5078.3824840634024</v>
      </c>
      <c r="AC90" s="241">
        <v>4982.2686935111769</v>
      </c>
      <c r="AD90" s="241">
        <v>5204.8893893335326</v>
      </c>
      <c r="AE90" s="241">
        <v>5146.2715533851733</v>
      </c>
      <c r="AF90" s="241">
        <v>5439.3626872304412</v>
      </c>
      <c r="AG90" s="241">
        <v>5911.9846537745962</v>
      </c>
      <c r="AH90" s="241">
        <v>7070.3642013237195</v>
      </c>
      <c r="AI90" s="241">
        <v>5553.3197107894512</v>
      </c>
      <c r="AJ90" s="241">
        <v>5389.177021057918</v>
      </c>
      <c r="AK90" s="241">
        <v>5412.3169469871864</v>
      </c>
      <c r="AL90" s="241">
        <v>4824.8907915432392</v>
      </c>
      <c r="AM90" s="241">
        <v>5368.2813654861093</v>
      </c>
      <c r="AN90" s="241">
        <v>5382.1272055985446</v>
      </c>
      <c r="AO90" s="241">
        <v>4831.620839643916</v>
      </c>
      <c r="AP90" s="241">
        <v>4836.6354059190335</v>
      </c>
      <c r="AQ90" s="241">
        <v>4482.3868813061863</v>
      </c>
      <c r="AR90" s="241">
        <v>4218.3844635022597</v>
      </c>
      <c r="AS90" s="241">
        <v>3852.6960469829851</v>
      </c>
      <c r="AT90" s="241">
        <v>3658.7389885372345</v>
      </c>
      <c r="AU90" s="241">
        <v>3490.835189029207</v>
      </c>
      <c r="AV90" s="241">
        <v>3453.8788717245411</v>
      </c>
      <c r="AW90" s="241">
        <v>3568.372221454259</v>
      </c>
      <c r="AX90" s="241">
        <v>3568.6372735352766</v>
      </c>
      <c r="AY90" s="241">
        <v>3505.5054183437351</v>
      </c>
      <c r="AZ90" s="241">
        <v>3409.9482584278439</v>
      </c>
      <c r="BA90" s="241">
        <v>3401.43407634819</v>
      </c>
      <c r="BB90" s="241">
        <v>3378.6674119012996</v>
      </c>
      <c r="BC90" s="241">
        <v>3313.8284492502398</v>
      </c>
      <c r="BD90" s="241">
        <v>3267.5648914210815</v>
      </c>
      <c r="BE90" s="1752">
        <v>3268.4155918720212</v>
      </c>
      <c r="BF90" s="1731"/>
      <c r="BG90" s="365"/>
      <c r="BH90" s="74"/>
      <c r="BU90" s="1"/>
      <c r="CJ90" s="1"/>
    </row>
    <row r="91" spans="2:88">
      <c r="O91" s="201"/>
      <c r="Q91" s="484"/>
      <c r="R91" s="505"/>
      <c r="S91" s="503"/>
      <c r="T91" s="1640" t="s">
        <v>972</v>
      </c>
      <c r="U91" s="55"/>
      <c r="V91" s="484"/>
      <c r="W91" s="505"/>
      <c r="X91" s="503"/>
      <c r="Y91" s="504" t="s">
        <v>414</v>
      </c>
      <c r="Z91" s="241"/>
      <c r="AA91" s="241">
        <v>5936.8007930628728</v>
      </c>
      <c r="AB91" s="241">
        <v>6493.2812445333529</v>
      </c>
      <c r="AC91" s="241">
        <v>6973.0085028511858</v>
      </c>
      <c r="AD91" s="241">
        <v>7296.26430175325</v>
      </c>
      <c r="AE91" s="241">
        <v>7694.8872724107396</v>
      </c>
      <c r="AF91" s="241">
        <v>8640.3448596579838</v>
      </c>
      <c r="AG91" s="241">
        <v>8505.2043091507639</v>
      </c>
      <c r="AH91" s="241">
        <v>9115.6437651832657</v>
      </c>
      <c r="AI91" s="241">
        <v>9131.6012615574164</v>
      </c>
      <c r="AJ91" s="241">
        <v>8966.3429709027387</v>
      </c>
      <c r="AK91" s="241">
        <v>9049.3345408807927</v>
      </c>
      <c r="AL91" s="241">
        <v>9223.9036736848011</v>
      </c>
      <c r="AM91" s="241">
        <v>9447.4170095132358</v>
      </c>
      <c r="AN91" s="241">
        <v>9502.7386480747482</v>
      </c>
      <c r="AO91" s="241">
        <v>9094.5174552756507</v>
      </c>
      <c r="AP91" s="241">
        <v>9211.6642383487651</v>
      </c>
      <c r="AQ91" s="241">
        <v>9551.2918541923427</v>
      </c>
      <c r="AR91" s="241">
        <v>9207.2403971331514</v>
      </c>
      <c r="AS91" s="241">
        <v>8725.6543070727621</v>
      </c>
      <c r="AT91" s="241">
        <v>8254.7492047463002</v>
      </c>
      <c r="AU91" s="241">
        <v>7746.291794639018</v>
      </c>
      <c r="AV91" s="241">
        <v>7589.7229585986033</v>
      </c>
      <c r="AW91" s="241">
        <v>8111.1378075263683</v>
      </c>
      <c r="AX91" s="241">
        <v>8642.6483776157456</v>
      </c>
      <c r="AY91" s="241">
        <v>8674.6071817404154</v>
      </c>
      <c r="AZ91" s="241">
        <v>8610.4618498126729</v>
      </c>
      <c r="BA91" s="241">
        <v>8776.3071847457177</v>
      </c>
      <c r="BB91" s="241">
        <v>9038.2679359609629</v>
      </c>
      <c r="BC91" s="241">
        <v>9279.4571315206576</v>
      </c>
      <c r="BD91" s="241">
        <v>9268.6788755020425</v>
      </c>
      <c r="BE91" s="1749">
        <v>4213.9655928690981</v>
      </c>
      <c r="BF91" s="1731"/>
      <c r="BG91" s="365"/>
      <c r="BH91" s="74"/>
      <c r="BU91" s="1"/>
      <c r="CJ91" s="1"/>
    </row>
    <row r="92" spans="2:88">
      <c r="B92" s="154"/>
      <c r="C92" s="154"/>
      <c r="D92" s="154"/>
      <c r="E92" s="154"/>
      <c r="F92" s="154"/>
      <c r="G92" s="154"/>
      <c r="H92" s="154"/>
      <c r="I92" s="154"/>
      <c r="J92" s="154"/>
      <c r="K92" s="154"/>
      <c r="L92" s="154"/>
      <c r="M92" s="154"/>
      <c r="N92" s="154"/>
      <c r="O92" s="154"/>
      <c r="P92" s="154"/>
      <c r="Q92" s="484"/>
      <c r="R92" s="505"/>
      <c r="S92" s="531" t="s">
        <v>1157</v>
      </c>
      <c r="T92" s="1553"/>
      <c r="U92" s="55"/>
      <c r="V92" s="484"/>
      <c r="W92" s="505"/>
      <c r="X92" s="502" t="s">
        <v>370</v>
      </c>
      <c r="Y92" s="548"/>
      <c r="Z92" s="346"/>
      <c r="AA92" s="346">
        <v>102516.09098225992</v>
      </c>
      <c r="AB92" s="346">
        <v>106582.71425851336</v>
      </c>
      <c r="AC92" s="346">
        <v>106876.6665466876</v>
      </c>
      <c r="AD92" s="346">
        <v>106974.57454960607</v>
      </c>
      <c r="AE92" s="346">
        <v>110958.61476023613</v>
      </c>
      <c r="AF92" s="346">
        <v>113149.03440578937</v>
      </c>
      <c r="AG92" s="346">
        <v>114033.11620593496</v>
      </c>
      <c r="AH92" s="346">
        <v>111199.44482334383</v>
      </c>
      <c r="AI92" s="346">
        <v>108589.97679214667</v>
      </c>
      <c r="AJ92" s="346">
        <v>108109.06585139733</v>
      </c>
      <c r="AK92" s="346">
        <v>107405.38808035696</v>
      </c>
      <c r="AL92" s="346">
        <v>107047.46267359056</v>
      </c>
      <c r="AM92" s="346">
        <v>103446.58414423982</v>
      </c>
      <c r="AN92" s="346">
        <v>101620.7822528206</v>
      </c>
      <c r="AO92" s="346">
        <v>100988.01947867972</v>
      </c>
      <c r="AP92" s="346">
        <v>100094.29784005909</v>
      </c>
      <c r="AQ92" s="346">
        <v>100663.64684458662</v>
      </c>
      <c r="AR92" s="346">
        <v>98926.142521662434</v>
      </c>
      <c r="AS92" s="346">
        <v>95893.642851361787</v>
      </c>
      <c r="AT92" s="346">
        <v>91260.181422757989</v>
      </c>
      <c r="AU92" s="346">
        <v>92452.824755473877</v>
      </c>
      <c r="AV92" s="346">
        <v>89265.766635189095</v>
      </c>
      <c r="AW92" s="346">
        <v>89243.780391564665</v>
      </c>
      <c r="AX92" s="346">
        <v>89489.853365350049</v>
      </c>
      <c r="AY92" s="346">
        <v>89434.888816479797</v>
      </c>
      <c r="AZ92" s="346">
        <v>88759.73529027417</v>
      </c>
      <c r="BA92" s="1722">
        <v>87372.906813466208</v>
      </c>
      <c r="BB92" s="346">
        <v>86455.326754168331</v>
      </c>
      <c r="BC92" s="1723">
        <v>85635.836850513821</v>
      </c>
      <c r="BD92" s="346">
        <v>84326.807844025185</v>
      </c>
      <c r="BE92" s="1753">
        <v>80487.739890954952</v>
      </c>
      <c r="BF92" s="1732"/>
      <c r="BG92" s="1491"/>
      <c r="BH92" s="1507"/>
    </row>
    <row r="93" spans="2:88">
      <c r="B93" s="154"/>
      <c r="C93" s="154"/>
      <c r="D93" s="154"/>
      <c r="E93" s="154"/>
      <c r="F93" s="154"/>
      <c r="G93" s="154"/>
      <c r="H93" s="154"/>
      <c r="I93" s="154"/>
      <c r="J93" s="154"/>
      <c r="K93" s="154"/>
      <c r="L93" s="154"/>
      <c r="M93" s="154"/>
      <c r="N93" s="154"/>
      <c r="O93" s="154"/>
      <c r="P93" s="154"/>
      <c r="Q93" s="484"/>
      <c r="R93" s="505"/>
      <c r="S93" s="505"/>
      <c r="T93" s="504" t="s">
        <v>483</v>
      </c>
      <c r="U93" s="55"/>
      <c r="V93" s="484"/>
      <c r="W93" s="505"/>
      <c r="X93" s="505"/>
      <c r="Y93" s="504" t="s">
        <v>415</v>
      </c>
      <c r="Z93" s="345"/>
      <c r="AA93" s="250">
        <v>91993.070356667304</v>
      </c>
      <c r="AB93" s="250">
        <v>95910.624182551765</v>
      </c>
      <c r="AC93" s="250">
        <v>96292.077299183948</v>
      </c>
      <c r="AD93" s="250">
        <v>96732.245868523227</v>
      </c>
      <c r="AE93" s="250">
        <v>100294.99568601296</v>
      </c>
      <c r="AF93" s="250">
        <v>102123.74696112778</v>
      </c>
      <c r="AG93" s="250">
        <v>102708.28757681258</v>
      </c>
      <c r="AH93" s="250">
        <v>99997.96317336327</v>
      </c>
      <c r="AI93" s="250">
        <v>97768.722492731467</v>
      </c>
      <c r="AJ93" s="250">
        <v>97203.825792928707</v>
      </c>
      <c r="AK93" s="250">
        <v>96236.561887250631</v>
      </c>
      <c r="AL93" s="250">
        <v>95866.964617315927</v>
      </c>
      <c r="AM93" s="250">
        <v>92653.279800669232</v>
      </c>
      <c r="AN93" s="250">
        <v>91172.121438354618</v>
      </c>
      <c r="AO93" s="250">
        <v>91199.785266410894</v>
      </c>
      <c r="AP93" s="250">
        <v>90301.249384804221</v>
      </c>
      <c r="AQ93" s="250">
        <v>90753.868454446812</v>
      </c>
      <c r="AR93" s="250">
        <v>89215.49209383165</v>
      </c>
      <c r="AS93" s="250">
        <v>86791.706943719779</v>
      </c>
      <c r="AT93" s="250">
        <v>82854.548339475106</v>
      </c>
      <c r="AU93" s="250">
        <v>83645.689123865508</v>
      </c>
      <c r="AV93" s="250">
        <v>80673.914752525438</v>
      </c>
      <c r="AW93" s="250">
        <v>80358.931707347903</v>
      </c>
      <c r="AX93" s="250">
        <v>80279.584400275868</v>
      </c>
      <c r="AY93" s="250">
        <v>80257.80040607923</v>
      </c>
      <c r="AZ93" s="250">
        <v>79813.854853806391</v>
      </c>
      <c r="BA93" s="1078">
        <v>78459.730144925707</v>
      </c>
      <c r="BB93" s="250">
        <v>77705.396029925862</v>
      </c>
      <c r="BC93" s="1431">
        <v>77001.497981869368</v>
      </c>
      <c r="BD93" s="1717">
        <v>75801.095428050045</v>
      </c>
      <c r="BE93" s="1751">
        <v>72491.472767612548</v>
      </c>
      <c r="BF93" s="1726"/>
      <c r="BG93" s="1459"/>
      <c r="BH93" s="1507"/>
    </row>
    <row r="94" spans="2:88">
      <c r="Q94" s="484"/>
      <c r="R94" s="505"/>
      <c r="S94" s="503"/>
      <c r="T94" s="94" t="s">
        <v>188</v>
      </c>
      <c r="U94" s="55"/>
      <c r="V94" s="484"/>
      <c r="W94" s="505"/>
      <c r="X94" s="503"/>
      <c r="Y94" s="1544" t="s">
        <v>1272</v>
      </c>
      <c r="Z94" s="94"/>
      <c r="AA94" s="94">
        <v>37101.4594191012</v>
      </c>
      <c r="AB94" s="94">
        <v>40063.792324310998</v>
      </c>
      <c r="AC94" s="94">
        <v>40593.298127208975</v>
      </c>
      <c r="AD94" s="94">
        <v>41727.530510405348</v>
      </c>
      <c r="AE94" s="94">
        <v>44930.242499592161</v>
      </c>
      <c r="AF94" s="94">
        <v>46325.254168779007</v>
      </c>
      <c r="AG94" s="94">
        <v>47712.927798661425</v>
      </c>
      <c r="AH94" s="94">
        <v>47350.943985659578</v>
      </c>
      <c r="AI94" s="94">
        <v>46687.450907960119</v>
      </c>
      <c r="AJ94" s="94">
        <v>47287.240880193931</v>
      </c>
      <c r="AK94" s="94">
        <v>47527.96189450044</v>
      </c>
      <c r="AL94" s="94">
        <v>48050.143040702576</v>
      </c>
      <c r="AM94" s="94">
        <v>47164.266133074678</v>
      </c>
      <c r="AN94" s="94">
        <v>47183.814279720405</v>
      </c>
      <c r="AO94" s="94">
        <v>48082.1610054556</v>
      </c>
      <c r="AP94" s="94">
        <v>48141.24806486864</v>
      </c>
      <c r="AQ94" s="94">
        <v>49279.303300734748</v>
      </c>
      <c r="AR94" s="94">
        <v>48822.17108651383</v>
      </c>
      <c r="AS94" s="94">
        <v>47185.809259355679</v>
      </c>
      <c r="AT94" s="94">
        <v>44886.751189840121</v>
      </c>
      <c r="AU94" s="94">
        <v>46229.096463168185</v>
      </c>
      <c r="AV94" s="94">
        <v>44309.444232894974</v>
      </c>
      <c r="AW94" s="94">
        <v>43177.992060732831</v>
      </c>
      <c r="AX94" s="94">
        <v>42531.45382226981</v>
      </c>
      <c r="AY94" s="94">
        <v>42677.309687192268</v>
      </c>
      <c r="AZ94" s="94">
        <v>42557.672291255105</v>
      </c>
      <c r="BA94" s="1051">
        <v>42265.842070428458</v>
      </c>
      <c r="BB94" s="94">
        <v>42398.465244903018</v>
      </c>
      <c r="BC94" s="1403">
        <v>42551.931044717392</v>
      </c>
      <c r="BD94" s="94">
        <v>41928.442684497924</v>
      </c>
      <c r="BE94" s="266">
        <v>40393.790099667232</v>
      </c>
      <c r="BF94" s="378"/>
      <c r="BG94" s="266"/>
      <c r="BH94" s="74"/>
      <c r="BU94" s="1"/>
      <c r="CJ94" s="1"/>
    </row>
    <row r="95" spans="2:88">
      <c r="Q95" s="484"/>
      <c r="R95" s="505"/>
      <c r="S95" s="503"/>
      <c r="T95" s="94" t="s">
        <v>189</v>
      </c>
      <c r="U95" s="55"/>
      <c r="V95" s="484"/>
      <c r="W95" s="505"/>
      <c r="X95" s="503"/>
      <c r="Y95" s="1544" t="s">
        <v>1273</v>
      </c>
      <c r="Z95" s="94"/>
      <c r="AA95" s="94">
        <v>54891.610937566104</v>
      </c>
      <c r="AB95" s="94">
        <v>55846.831858240774</v>
      </c>
      <c r="AC95" s="94">
        <v>55698.77917197498</v>
      </c>
      <c r="AD95" s="94">
        <v>55004.715358117872</v>
      </c>
      <c r="AE95" s="94">
        <v>55364.753186420785</v>
      </c>
      <c r="AF95" s="94">
        <v>55798.492792348748</v>
      </c>
      <c r="AG95" s="94">
        <v>54995.359778151149</v>
      </c>
      <c r="AH95" s="94">
        <v>52647.019187703685</v>
      </c>
      <c r="AI95" s="94">
        <v>51081.271584771355</v>
      </c>
      <c r="AJ95" s="94">
        <v>49916.584912734761</v>
      </c>
      <c r="AK95" s="94">
        <v>48708.599992750191</v>
      </c>
      <c r="AL95" s="94">
        <v>47816.821576613358</v>
      </c>
      <c r="AM95" s="94">
        <v>45489.013667594554</v>
      </c>
      <c r="AN95" s="94">
        <v>43988.307158634212</v>
      </c>
      <c r="AO95" s="94">
        <v>43117.624260955286</v>
      </c>
      <c r="AP95" s="94">
        <v>42160.001319935567</v>
      </c>
      <c r="AQ95" s="94">
        <v>41474.565153712065</v>
      </c>
      <c r="AR95" s="94">
        <v>40393.321007317812</v>
      </c>
      <c r="AS95" s="94">
        <v>39605.897684364099</v>
      </c>
      <c r="AT95" s="94">
        <v>37967.797149634986</v>
      </c>
      <c r="AU95" s="94">
        <v>37416.592660697293</v>
      </c>
      <c r="AV95" s="94">
        <v>36364.470519630464</v>
      </c>
      <c r="AW95" s="94">
        <v>37180.939646615065</v>
      </c>
      <c r="AX95" s="94">
        <v>37748.130578006043</v>
      </c>
      <c r="AY95" s="94">
        <v>37580.490718886977</v>
      </c>
      <c r="AZ95" s="94">
        <v>37256.182562551279</v>
      </c>
      <c r="BA95" s="1051">
        <v>36193.888074497248</v>
      </c>
      <c r="BB95" s="94">
        <v>35306.930785022836</v>
      </c>
      <c r="BC95" s="1403">
        <v>34449.566937151969</v>
      </c>
      <c r="BD95" s="94">
        <v>33872.652743552128</v>
      </c>
      <c r="BE95" s="266">
        <v>32097.682667945312</v>
      </c>
      <c r="BF95" s="378"/>
      <c r="BG95" s="266"/>
      <c r="BH95" s="74"/>
      <c r="BU95" s="1"/>
      <c r="CJ95" s="1"/>
    </row>
    <row r="96" spans="2:88">
      <c r="Q96" s="484"/>
      <c r="R96" s="505"/>
      <c r="S96" s="503"/>
      <c r="T96" s="94" t="s">
        <v>190</v>
      </c>
      <c r="U96" s="55"/>
      <c r="V96" s="484"/>
      <c r="W96" s="505"/>
      <c r="X96" s="503"/>
      <c r="Y96" s="1544" t="s">
        <v>1274</v>
      </c>
      <c r="Z96" s="94"/>
      <c r="AA96" s="94">
        <v>39694.495367807358</v>
      </c>
      <c r="AB96" s="94">
        <v>40480.593339537314</v>
      </c>
      <c r="AC96" s="94">
        <v>39844.25014179515</v>
      </c>
      <c r="AD96" s="94">
        <v>38984.428486205026</v>
      </c>
      <c r="AE96" s="94">
        <v>39637.074461154312</v>
      </c>
      <c r="AF96" s="94">
        <v>39997.868271096515</v>
      </c>
      <c r="AG96" s="94">
        <v>39493.984335615758</v>
      </c>
      <c r="AH96" s="94">
        <v>37803.041054813613</v>
      </c>
      <c r="AI96" s="94">
        <v>36751.844779794526</v>
      </c>
      <c r="AJ96" s="94">
        <v>36016.20313841202</v>
      </c>
      <c r="AK96" s="94">
        <v>35247.829059368363</v>
      </c>
      <c r="AL96" s="94">
        <v>34686.927217053148</v>
      </c>
      <c r="AM96" s="94">
        <v>32552.083990608742</v>
      </c>
      <c r="AN96" s="94">
        <v>31088.796089274325</v>
      </c>
      <c r="AO96" s="94">
        <v>30426.554280563785</v>
      </c>
      <c r="AP96" s="94">
        <v>29826.104700763528</v>
      </c>
      <c r="AQ96" s="94">
        <v>29487.139567076501</v>
      </c>
      <c r="AR96" s="94">
        <v>28631.024548182086</v>
      </c>
      <c r="AS96" s="94">
        <v>28043.821092831829</v>
      </c>
      <c r="AT96" s="94">
        <v>26700.402815012712</v>
      </c>
      <c r="AU96" s="94">
        <v>26505.160493432377</v>
      </c>
      <c r="AV96" s="94">
        <v>25425.949001734702</v>
      </c>
      <c r="AW96" s="94">
        <v>25919.445238282595</v>
      </c>
      <c r="AX96" s="94">
        <v>26271.289584559265</v>
      </c>
      <c r="AY96" s="94">
        <v>26250.943997041486</v>
      </c>
      <c r="AZ96" s="94">
        <v>26071.529016715143</v>
      </c>
      <c r="BA96" s="1051">
        <v>25291.612675277658</v>
      </c>
      <c r="BB96" s="94">
        <v>24666.624758794027</v>
      </c>
      <c r="BC96" s="1403">
        <v>24259.963397110012</v>
      </c>
      <c r="BD96" s="94">
        <v>24002.813132502197</v>
      </c>
      <c r="BE96" s="266">
        <v>22812.022078575319</v>
      </c>
      <c r="BF96" s="378"/>
      <c r="BG96" s="266"/>
      <c r="BH96" s="74"/>
      <c r="BU96" s="1"/>
      <c r="CJ96" s="1"/>
    </row>
    <row r="97" spans="2:88">
      <c r="Q97" s="484"/>
      <c r="R97" s="505"/>
      <c r="S97" s="503"/>
      <c r="T97" s="94" t="s">
        <v>191</v>
      </c>
      <c r="U97" s="55"/>
      <c r="V97" s="484"/>
      <c r="W97" s="505"/>
      <c r="X97" s="503"/>
      <c r="Y97" s="1544" t="s">
        <v>1275</v>
      </c>
      <c r="Z97" s="94"/>
      <c r="AA97" s="94">
        <v>15197.115569758738</v>
      </c>
      <c r="AB97" s="94">
        <v>15366.238518703452</v>
      </c>
      <c r="AC97" s="94">
        <v>15854.529030179829</v>
      </c>
      <c r="AD97" s="94">
        <v>16020.286871912842</v>
      </c>
      <c r="AE97" s="94">
        <v>15727.678725266473</v>
      </c>
      <c r="AF97" s="94">
        <v>15800.624521252239</v>
      </c>
      <c r="AG97" s="94">
        <v>15501.375442535396</v>
      </c>
      <c r="AH97" s="94">
        <v>14843.978132890064</v>
      </c>
      <c r="AI97" s="94">
        <v>14329.426804976829</v>
      </c>
      <c r="AJ97" s="94">
        <v>13900.381774322739</v>
      </c>
      <c r="AK97" s="94">
        <v>13460.770933381827</v>
      </c>
      <c r="AL97" s="94">
        <v>13129.894359560216</v>
      </c>
      <c r="AM97" s="94">
        <v>12936.92967698581</v>
      </c>
      <c r="AN97" s="94">
        <v>12899.511069359887</v>
      </c>
      <c r="AO97" s="94">
        <v>12691.069980391498</v>
      </c>
      <c r="AP97" s="94">
        <v>12333.89661917205</v>
      </c>
      <c r="AQ97" s="94">
        <v>11987.425586635569</v>
      </c>
      <c r="AR97" s="94">
        <v>11762.296459135718</v>
      </c>
      <c r="AS97" s="94">
        <v>11562.076591532272</v>
      </c>
      <c r="AT97" s="94">
        <v>11267.394334622279</v>
      </c>
      <c r="AU97" s="94">
        <v>10911.432167264915</v>
      </c>
      <c r="AV97" s="94">
        <v>10938.521517895759</v>
      </c>
      <c r="AW97" s="94">
        <v>11261.494408332468</v>
      </c>
      <c r="AX97" s="94">
        <v>11476.840993446785</v>
      </c>
      <c r="AY97" s="94">
        <v>11329.546721845491</v>
      </c>
      <c r="AZ97" s="94">
        <v>11184.653545836141</v>
      </c>
      <c r="BA97" s="1051">
        <v>10902.275399219596</v>
      </c>
      <c r="BB97" s="94">
        <v>10640.306026228811</v>
      </c>
      <c r="BC97" s="1403">
        <v>10189.603540041955</v>
      </c>
      <c r="BD97" s="94">
        <v>9869.839611049927</v>
      </c>
      <c r="BE97" s="266">
        <v>9285.6605893699943</v>
      </c>
      <c r="BF97" s="378"/>
      <c r="BG97" s="266"/>
      <c r="BH97" s="74"/>
      <c r="BU97" s="1"/>
      <c r="CJ97" s="1"/>
    </row>
    <row r="98" spans="2:88">
      <c r="Q98" s="484"/>
      <c r="R98" s="505"/>
      <c r="S98" s="503"/>
      <c r="T98" s="506" t="s">
        <v>187</v>
      </c>
      <c r="U98" s="55"/>
      <c r="V98" s="484"/>
      <c r="W98" s="505"/>
      <c r="X98" s="503"/>
      <c r="Y98" s="506" t="s">
        <v>1119</v>
      </c>
      <c r="Z98" s="241"/>
      <c r="AA98" s="241">
        <v>600.45932709523902</v>
      </c>
      <c r="AB98" s="241">
        <v>596.55665035997072</v>
      </c>
      <c r="AC98" s="241">
        <v>608.70278922363764</v>
      </c>
      <c r="AD98" s="241">
        <v>555.2908588735969</v>
      </c>
      <c r="AE98" s="241">
        <v>556.02530107939651</v>
      </c>
      <c r="AF98" s="241">
        <v>545.50761343702379</v>
      </c>
      <c r="AG98" s="241">
        <v>528.13245451295006</v>
      </c>
      <c r="AH98" s="241">
        <v>507.29052353019711</v>
      </c>
      <c r="AI98" s="241">
        <v>463.89094576437401</v>
      </c>
      <c r="AJ98" s="241">
        <v>472.30398075971573</v>
      </c>
      <c r="AK98" s="241">
        <v>444.97477845068755</v>
      </c>
      <c r="AL98" s="241">
        <v>452.15081576873126</v>
      </c>
      <c r="AM98" s="241">
        <v>470.52394432605684</v>
      </c>
      <c r="AN98" s="241">
        <v>483.7676650768359</v>
      </c>
      <c r="AO98" s="241">
        <v>464.38049011707869</v>
      </c>
      <c r="AP98" s="241">
        <v>468.86418255612188</v>
      </c>
      <c r="AQ98" s="241">
        <v>449.93892492440904</v>
      </c>
      <c r="AR98" s="241">
        <v>473.25910114792862</v>
      </c>
      <c r="AS98" s="241">
        <v>463.09863553959616</v>
      </c>
      <c r="AT98" s="241">
        <v>426.65728424528982</v>
      </c>
      <c r="AU98" s="241">
        <v>432.70235497855765</v>
      </c>
      <c r="AV98" s="241">
        <v>483.16352971821834</v>
      </c>
      <c r="AW98" s="241">
        <v>528.45796467320008</v>
      </c>
      <c r="AX98" s="241">
        <v>539.11650006378841</v>
      </c>
      <c r="AY98" s="241">
        <v>512.55613498718776</v>
      </c>
      <c r="AZ98" s="241">
        <v>482.51964224650351</v>
      </c>
      <c r="BA98" s="1079">
        <v>452.76629982339875</v>
      </c>
      <c r="BB98" s="241">
        <v>438.60814353687147</v>
      </c>
      <c r="BC98" s="1432">
        <v>379.07470659915737</v>
      </c>
      <c r="BD98" s="241">
        <v>379.16278613779696</v>
      </c>
      <c r="BE98" s="1752">
        <v>377.72974186270841</v>
      </c>
      <c r="BF98" s="1731"/>
      <c r="BG98" s="365"/>
      <c r="BH98" s="74"/>
      <c r="BU98" s="1"/>
      <c r="CJ98" s="1"/>
    </row>
    <row r="99" spans="2:88">
      <c r="O99" s="201"/>
      <c r="Q99" s="484"/>
      <c r="R99" s="505"/>
      <c r="S99" s="503"/>
      <c r="T99" s="1639" t="s">
        <v>973</v>
      </c>
      <c r="U99" s="55"/>
      <c r="V99" s="484"/>
      <c r="W99" s="505"/>
      <c r="X99" s="503"/>
      <c r="Y99" s="506" t="s">
        <v>1121</v>
      </c>
      <c r="Z99" s="253"/>
      <c r="AA99" s="241">
        <v>8696.9483568872911</v>
      </c>
      <c r="AB99" s="253">
        <v>8805.8541887180891</v>
      </c>
      <c r="AC99" s="253">
        <v>8657.4229335098644</v>
      </c>
      <c r="AD99" s="253">
        <v>8294.537802230594</v>
      </c>
      <c r="AE99" s="253">
        <v>8649.3192745490051</v>
      </c>
      <c r="AF99" s="253">
        <v>8841.8341112374019</v>
      </c>
      <c r="AG99" s="253">
        <v>9215.8277868884579</v>
      </c>
      <c r="AH99" s="253">
        <v>9065.6454445251566</v>
      </c>
      <c r="AI99" s="253">
        <v>8779.4903257831229</v>
      </c>
      <c r="AJ99" s="253">
        <v>8867.7615384098372</v>
      </c>
      <c r="AK99" s="253">
        <v>9096.0549708592498</v>
      </c>
      <c r="AL99" s="253">
        <v>9228.0523021263907</v>
      </c>
      <c r="AM99" s="253">
        <v>8836.3600458776691</v>
      </c>
      <c r="AN99" s="253">
        <v>8404.4546297409142</v>
      </c>
      <c r="AO99" s="253">
        <v>7754.9762797436579</v>
      </c>
      <c r="AP99" s="253">
        <v>7737.0303553678132</v>
      </c>
      <c r="AQ99" s="253">
        <v>7832.9006008161778</v>
      </c>
      <c r="AR99" s="253">
        <v>7568.8597201697212</v>
      </c>
      <c r="AS99" s="253">
        <v>7087.3534276199043</v>
      </c>
      <c r="AT99" s="253">
        <v>6452.4077105213764</v>
      </c>
      <c r="AU99" s="253">
        <v>6927.7514992560364</v>
      </c>
      <c r="AV99" s="253">
        <v>6697.2142615502462</v>
      </c>
      <c r="AW99" s="253">
        <v>6943.9890326736131</v>
      </c>
      <c r="AX99" s="253">
        <v>7164.7458559809311</v>
      </c>
      <c r="AY99" s="253">
        <v>7166.0484765191786</v>
      </c>
      <c r="AZ99" s="253">
        <v>7006.9177988325036</v>
      </c>
      <c r="BA99" s="1080">
        <v>7049.8539274277719</v>
      </c>
      <c r="BB99" s="253">
        <v>6950.1293218965693</v>
      </c>
      <c r="BC99" s="1433">
        <v>6997.7640458799551</v>
      </c>
      <c r="BD99" s="253">
        <v>6927.6354218182796</v>
      </c>
      <c r="BE99" s="1754">
        <v>6594.6964882869988</v>
      </c>
      <c r="BF99" s="1733"/>
      <c r="BG99" s="366"/>
      <c r="BH99" s="74"/>
      <c r="BU99" s="1"/>
      <c r="CJ99" s="1"/>
    </row>
    <row r="100" spans="2:88">
      <c r="O100" s="201"/>
      <c r="Q100" s="484"/>
      <c r="R100" s="505"/>
      <c r="S100" s="503"/>
      <c r="T100" s="1640" t="s">
        <v>972</v>
      </c>
      <c r="U100" s="55"/>
      <c r="V100" s="484"/>
      <c r="W100" s="505"/>
      <c r="X100" s="503"/>
      <c r="Y100" s="504" t="s">
        <v>414</v>
      </c>
      <c r="Z100" s="241"/>
      <c r="AA100" s="241">
        <v>1225.612941610098</v>
      </c>
      <c r="AB100" s="241">
        <v>1269.6792368835277</v>
      </c>
      <c r="AC100" s="241">
        <v>1318.4635247701606</v>
      </c>
      <c r="AD100" s="241">
        <v>1392.5000199786737</v>
      </c>
      <c r="AE100" s="241">
        <v>1458.2744985947686</v>
      </c>
      <c r="AF100" s="241">
        <v>1637.9457199871688</v>
      </c>
      <c r="AG100" s="241">
        <v>1580.868387720983</v>
      </c>
      <c r="AH100" s="241">
        <v>1628.5456819252238</v>
      </c>
      <c r="AI100" s="241">
        <v>1577.8730278677003</v>
      </c>
      <c r="AJ100" s="241">
        <v>1565.1745392990815</v>
      </c>
      <c r="AK100" s="241">
        <v>1627.7964437963947</v>
      </c>
      <c r="AL100" s="241">
        <v>1500.2949383794848</v>
      </c>
      <c r="AM100" s="241">
        <v>1486.4203533668665</v>
      </c>
      <c r="AN100" s="241">
        <v>1560.438519648261</v>
      </c>
      <c r="AO100" s="241">
        <v>1568.8774424080934</v>
      </c>
      <c r="AP100" s="241">
        <v>1587.1539173309609</v>
      </c>
      <c r="AQ100" s="241">
        <v>1626.9388643992147</v>
      </c>
      <c r="AR100" s="241">
        <v>1668.5316065131458</v>
      </c>
      <c r="AS100" s="241">
        <v>1551.4838444825166</v>
      </c>
      <c r="AT100" s="241">
        <v>1526.5680885162146</v>
      </c>
      <c r="AU100" s="241">
        <v>1446.6817773737928</v>
      </c>
      <c r="AV100" s="241">
        <v>1411.474091395188</v>
      </c>
      <c r="AW100" s="241">
        <v>1412.401686869945</v>
      </c>
      <c r="AX100" s="241">
        <v>1506.4066090294659</v>
      </c>
      <c r="AY100" s="241">
        <v>1498.4837988941958</v>
      </c>
      <c r="AZ100" s="241">
        <v>1456.4429953887732</v>
      </c>
      <c r="BA100" s="1079">
        <v>1410.5564412893355</v>
      </c>
      <c r="BB100" s="241">
        <v>1361.1932588090181</v>
      </c>
      <c r="BC100" s="1432">
        <v>1257.5001161653493</v>
      </c>
      <c r="BD100" s="241">
        <v>1218.9142080190682</v>
      </c>
      <c r="BE100" s="1752">
        <v>1023.8408931926928</v>
      </c>
      <c r="BF100" s="1731"/>
      <c r="BG100" s="365"/>
      <c r="BH100" s="74"/>
      <c r="BU100" s="1"/>
      <c r="CJ100" s="1"/>
    </row>
    <row r="101" spans="2:88">
      <c r="B101" s="154"/>
      <c r="C101" s="154"/>
      <c r="D101" s="154"/>
      <c r="E101" s="154"/>
      <c r="F101" s="154"/>
      <c r="G101" s="154"/>
      <c r="H101" s="154"/>
      <c r="I101" s="154"/>
      <c r="J101" s="154"/>
      <c r="K101" s="154"/>
      <c r="L101" s="154"/>
      <c r="M101" s="154"/>
      <c r="N101" s="154"/>
      <c r="O101" s="154"/>
      <c r="P101" s="154"/>
      <c r="Q101" s="484"/>
      <c r="R101" s="507" t="s">
        <v>92</v>
      </c>
      <c r="S101" s="550"/>
      <c r="T101" s="1445"/>
      <c r="U101" s="55"/>
      <c r="V101" s="484"/>
      <c r="W101" s="507" t="s">
        <v>371</v>
      </c>
      <c r="X101" s="550"/>
      <c r="Y101" s="1146"/>
      <c r="Z101" s="97"/>
      <c r="AA101" s="222">
        <v>128734.03467905562</v>
      </c>
      <c r="AB101" s="222">
        <v>132089.29215583345</v>
      </c>
      <c r="AC101" s="222">
        <v>138195.50589450009</v>
      </c>
      <c r="AD101" s="222">
        <v>138765.9874862491</v>
      </c>
      <c r="AE101" s="222">
        <v>148492.77177324577</v>
      </c>
      <c r="AF101" s="222">
        <v>150334.54613282537</v>
      </c>
      <c r="AG101" s="222">
        <v>151237.5950732705</v>
      </c>
      <c r="AH101" s="222">
        <v>145468.00545694886</v>
      </c>
      <c r="AI101" s="222">
        <v>144296.48061828667</v>
      </c>
      <c r="AJ101" s="222">
        <v>152302.32400683648</v>
      </c>
      <c r="AK101" s="222">
        <v>155800.96806250076</v>
      </c>
      <c r="AL101" s="222">
        <v>152498.37214285234</v>
      </c>
      <c r="AM101" s="222">
        <v>163395.51710069692</v>
      </c>
      <c r="AN101" s="222">
        <v>165863.58076403826</v>
      </c>
      <c r="AO101" s="222">
        <v>164178.27891844133</v>
      </c>
      <c r="AP101" s="222">
        <v>170529.14953378681</v>
      </c>
      <c r="AQ101" s="222">
        <v>161945.34106755559</v>
      </c>
      <c r="AR101" s="222">
        <v>172696.8925343524</v>
      </c>
      <c r="AS101" s="222">
        <v>167823.28705190305</v>
      </c>
      <c r="AT101" s="222">
        <v>161597.40052531566</v>
      </c>
      <c r="AU101" s="222">
        <v>178418.24869778263</v>
      </c>
      <c r="AV101" s="222">
        <v>193324.6800604717</v>
      </c>
      <c r="AW101" s="222">
        <v>211465.19042925126</v>
      </c>
      <c r="AX101" s="222">
        <v>207591.54428279115</v>
      </c>
      <c r="AY101" s="222">
        <v>193462.25437192223</v>
      </c>
      <c r="AZ101" s="222">
        <v>186720.28921488469</v>
      </c>
      <c r="BA101" s="1056">
        <v>184772.37555214833</v>
      </c>
      <c r="BB101" s="222">
        <v>186587.84376904645</v>
      </c>
      <c r="BC101" s="1406">
        <v>165832.1029078296</v>
      </c>
      <c r="BD101" s="222">
        <v>159344.1869000294</v>
      </c>
      <c r="BE101" s="353">
        <v>166499.21830211667</v>
      </c>
      <c r="BF101" s="383"/>
      <c r="BG101" s="353"/>
      <c r="BH101" s="1506"/>
    </row>
    <row r="102" spans="2:88">
      <c r="Q102" s="484"/>
      <c r="R102" s="508"/>
      <c r="S102" s="509" t="s">
        <v>192</v>
      </c>
      <c r="T102" s="510"/>
      <c r="U102" s="55"/>
      <c r="V102" s="484"/>
      <c r="W102" s="508"/>
      <c r="X102" s="509" t="s">
        <v>416</v>
      </c>
      <c r="Y102" s="1712"/>
      <c r="Z102" s="239"/>
      <c r="AA102" s="239">
        <v>8773.2504025277303</v>
      </c>
      <c r="AB102" s="239">
        <v>8507.6814303417286</v>
      </c>
      <c r="AC102" s="239">
        <v>9419.2784479211878</v>
      </c>
      <c r="AD102" s="239">
        <v>9612.8724690006347</v>
      </c>
      <c r="AE102" s="239">
        <v>9919.8880184766094</v>
      </c>
      <c r="AF102" s="239">
        <v>9846.5311778875457</v>
      </c>
      <c r="AG102" s="239">
        <v>11013.662235969447</v>
      </c>
      <c r="AH102" s="239">
        <v>10892.441407060789</v>
      </c>
      <c r="AI102" s="239">
        <v>10294.984118332526</v>
      </c>
      <c r="AJ102" s="239">
        <v>10769.601734859451</v>
      </c>
      <c r="AK102" s="239">
        <v>11215.162341782088</v>
      </c>
      <c r="AL102" s="239">
        <v>10406.600591446742</v>
      </c>
      <c r="AM102" s="239">
        <v>10262.569044998647</v>
      </c>
      <c r="AN102" s="239">
        <v>10496.395492963522</v>
      </c>
      <c r="AO102" s="239">
        <v>10522.531954535301</v>
      </c>
      <c r="AP102" s="239">
        <v>11230.54512947984</v>
      </c>
      <c r="AQ102" s="239">
        <v>10683.34528757322</v>
      </c>
      <c r="AR102" s="239">
        <v>11383.564785433047</v>
      </c>
      <c r="AS102" s="239">
        <v>10814.38225928873</v>
      </c>
      <c r="AT102" s="239">
        <v>10571.523680837763</v>
      </c>
      <c r="AU102" s="239">
        <v>11508.488221560874</v>
      </c>
      <c r="AV102" s="239">
        <v>13245.28705978739</v>
      </c>
      <c r="AW102" s="239">
        <v>13059.592322001899</v>
      </c>
      <c r="AX102" s="239">
        <v>12774.020545654927</v>
      </c>
      <c r="AY102" s="239">
        <v>13434.243380082677</v>
      </c>
      <c r="AZ102" s="239">
        <v>12375.259170035351</v>
      </c>
      <c r="BA102" s="239">
        <v>12942.502541522201</v>
      </c>
      <c r="BB102" s="239">
        <v>12338.771665309978</v>
      </c>
      <c r="BC102" s="239">
        <v>11223.377258110006</v>
      </c>
      <c r="BD102" s="239">
        <v>11826.608051568717</v>
      </c>
      <c r="BE102" s="1909">
        <v>10716.035881246813</v>
      </c>
      <c r="BF102" s="1734"/>
      <c r="BG102" s="269"/>
      <c r="BH102" s="74"/>
      <c r="BU102" s="1"/>
      <c r="CJ102" s="1"/>
    </row>
    <row r="103" spans="2:88">
      <c r="Q103" s="484"/>
      <c r="R103" s="508"/>
      <c r="S103" s="511" t="s">
        <v>193</v>
      </c>
      <c r="T103" s="510"/>
      <c r="U103" s="55"/>
      <c r="V103" s="484"/>
      <c r="W103" s="508"/>
      <c r="X103" s="511" t="s">
        <v>417</v>
      </c>
      <c r="Y103" s="510"/>
      <c r="Z103" s="239"/>
      <c r="AA103" s="239">
        <v>10113.487419658286</v>
      </c>
      <c r="AB103" s="239">
        <v>10701.005222534535</v>
      </c>
      <c r="AC103" s="239">
        <v>11445.985147951575</v>
      </c>
      <c r="AD103" s="239">
        <v>11768.764968568114</v>
      </c>
      <c r="AE103" s="239">
        <v>11825.676536446321</v>
      </c>
      <c r="AF103" s="239">
        <v>12136.825387423136</v>
      </c>
      <c r="AG103" s="239">
        <v>12661.037705577321</v>
      </c>
      <c r="AH103" s="239">
        <v>12772.508247816357</v>
      </c>
      <c r="AI103" s="239">
        <v>12509.030298398218</v>
      </c>
      <c r="AJ103" s="239">
        <v>12912.251544589702</v>
      </c>
      <c r="AK103" s="239">
        <v>13822.283586701684</v>
      </c>
      <c r="AL103" s="239">
        <v>13747.724604871328</v>
      </c>
      <c r="AM103" s="239">
        <v>14460.09636286549</v>
      </c>
      <c r="AN103" s="239">
        <v>14264.727779136581</v>
      </c>
      <c r="AO103" s="239">
        <v>14511.838368319914</v>
      </c>
      <c r="AP103" s="239">
        <v>15047.2972163542</v>
      </c>
      <c r="AQ103" s="239">
        <v>14450.228587349273</v>
      </c>
      <c r="AR103" s="239">
        <v>15603.038869228776</v>
      </c>
      <c r="AS103" s="239">
        <v>14169.692157515326</v>
      </c>
      <c r="AT103" s="239">
        <v>13970.522401018494</v>
      </c>
      <c r="AU103" s="239">
        <v>15279.517282331908</v>
      </c>
      <c r="AV103" s="239">
        <v>16845.772749964701</v>
      </c>
      <c r="AW103" s="239">
        <v>17854.870022189447</v>
      </c>
      <c r="AX103" s="239">
        <v>18124.148735869199</v>
      </c>
      <c r="AY103" s="239">
        <v>16354.054067865982</v>
      </c>
      <c r="AZ103" s="239">
        <v>15411.748426526654</v>
      </c>
      <c r="BA103" s="239">
        <v>15414.656420617806</v>
      </c>
      <c r="BB103" s="239">
        <v>15894.921160661794</v>
      </c>
      <c r="BC103" s="239">
        <v>14090.54309698864</v>
      </c>
      <c r="BD103" s="239">
        <v>13181.252631357644</v>
      </c>
      <c r="BE103" s="269">
        <v>13344.844997716216</v>
      </c>
      <c r="BF103" s="1734"/>
      <c r="BG103" s="269"/>
      <c r="BH103" s="74"/>
      <c r="BU103" s="1"/>
      <c r="CJ103" s="1"/>
    </row>
    <row r="104" spans="2:88">
      <c r="Q104" s="484"/>
      <c r="R104" s="508"/>
      <c r="S104" s="511" t="s">
        <v>194</v>
      </c>
      <c r="T104" s="510"/>
      <c r="U104" s="55"/>
      <c r="V104" s="484"/>
      <c r="W104" s="508"/>
      <c r="X104" s="511" t="s">
        <v>418</v>
      </c>
      <c r="Y104" s="510"/>
      <c r="Z104" s="239"/>
      <c r="AA104" s="239">
        <v>37631.719024545302</v>
      </c>
      <c r="AB104" s="239">
        <v>38651.193626947104</v>
      </c>
      <c r="AC104" s="239">
        <v>40504.034402581441</v>
      </c>
      <c r="AD104" s="239">
        <v>40142.388492925849</v>
      </c>
      <c r="AE104" s="239">
        <v>43709.312073702895</v>
      </c>
      <c r="AF104" s="239">
        <v>43706.938019840723</v>
      </c>
      <c r="AG104" s="239">
        <v>43937.164189950025</v>
      </c>
      <c r="AH104" s="239">
        <v>42027.999062347095</v>
      </c>
      <c r="AI104" s="239">
        <v>42934.044681979991</v>
      </c>
      <c r="AJ104" s="239">
        <v>45330.050416098733</v>
      </c>
      <c r="AK104" s="239">
        <v>46467.629090446499</v>
      </c>
      <c r="AL104" s="239">
        <v>47736.914461657027</v>
      </c>
      <c r="AM104" s="239">
        <v>52503.261181537695</v>
      </c>
      <c r="AN104" s="239">
        <v>52368.146780550131</v>
      </c>
      <c r="AO104" s="239">
        <v>51528.011589075941</v>
      </c>
      <c r="AP104" s="239">
        <v>54608.891770182214</v>
      </c>
      <c r="AQ104" s="239">
        <v>51524.738711964048</v>
      </c>
      <c r="AR104" s="239">
        <v>56623.871526385657</v>
      </c>
      <c r="AS104" s="239">
        <v>55867.603963212125</v>
      </c>
      <c r="AT104" s="239">
        <v>52242.586120257183</v>
      </c>
      <c r="AU104" s="239">
        <v>57904.774464452057</v>
      </c>
      <c r="AV104" s="239">
        <v>62135.089515180312</v>
      </c>
      <c r="AW104" s="239">
        <v>67537.575756819118</v>
      </c>
      <c r="AX104" s="239">
        <v>66497.725518566047</v>
      </c>
      <c r="AY104" s="239">
        <v>63670.807325214235</v>
      </c>
      <c r="AZ104" s="239">
        <v>60482.232889289982</v>
      </c>
      <c r="BA104" s="239">
        <v>59193.339007385497</v>
      </c>
      <c r="BB104" s="239">
        <v>61823.424918247547</v>
      </c>
      <c r="BC104" s="239">
        <v>56558.752187666192</v>
      </c>
      <c r="BD104" s="239">
        <v>54083.78007119926</v>
      </c>
      <c r="BE104" s="269">
        <v>56522.799301211315</v>
      </c>
      <c r="BF104" s="1734"/>
      <c r="BG104" s="269"/>
      <c r="BH104" s="74"/>
      <c r="BU104" s="1"/>
      <c r="CJ104" s="1"/>
    </row>
    <row r="105" spans="2:88">
      <c r="Q105" s="484"/>
      <c r="R105" s="508"/>
      <c r="S105" s="511" t="s">
        <v>195</v>
      </c>
      <c r="T105" s="510"/>
      <c r="U105" s="55"/>
      <c r="V105" s="484"/>
      <c r="W105" s="508"/>
      <c r="X105" s="511" t="s">
        <v>419</v>
      </c>
      <c r="Y105" s="510"/>
      <c r="Z105" s="239"/>
      <c r="AA105" s="239">
        <v>6251.2067837874411</v>
      </c>
      <c r="AB105" s="239">
        <v>6478.3482517820103</v>
      </c>
      <c r="AC105" s="239">
        <v>6893.7100132659916</v>
      </c>
      <c r="AD105" s="239">
        <v>6695.8630460377062</v>
      </c>
      <c r="AE105" s="239">
        <v>6694.3135047985224</v>
      </c>
      <c r="AF105" s="239">
        <v>6792.2169887429736</v>
      </c>
      <c r="AG105" s="239">
        <v>6887.0447682127669</v>
      </c>
      <c r="AH105" s="239">
        <v>6463.9386025669373</v>
      </c>
      <c r="AI105" s="239">
        <v>6468.8484873925754</v>
      </c>
      <c r="AJ105" s="239">
        <v>6712.719281350729</v>
      </c>
      <c r="AK105" s="239">
        <v>6804.2344115260876</v>
      </c>
      <c r="AL105" s="239">
        <v>7057.6147853252514</v>
      </c>
      <c r="AM105" s="239">
        <v>7220.0862879105625</v>
      </c>
      <c r="AN105" s="239">
        <v>7348.9008194979779</v>
      </c>
      <c r="AO105" s="239">
        <v>7696.4093960916434</v>
      </c>
      <c r="AP105" s="239">
        <v>8234.6370269715862</v>
      </c>
      <c r="AQ105" s="239">
        <v>7471.6728945820723</v>
      </c>
      <c r="AR105" s="239">
        <v>8455.086481776234</v>
      </c>
      <c r="AS105" s="239">
        <v>8001.0341016547345</v>
      </c>
      <c r="AT105" s="239">
        <v>7848.6787130052417</v>
      </c>
      <c r="AU105" s="239">
        <v>8787.6199097253157</v>
      </c>
      <c r="AV105" s="239">
        <v>9591.5188146959208</v>
      </c>
      <c r="AW105" s="239">
        <v>10934.087167485593</v>
      </c>
      <c r="AX105" s="239">
        <v>10622.792323465341</v>
      </c>
      <c r="AY105" s="239">
        <v>9669.7777776298317</v>
      </c>
      <c r="AZ105" s="239">
        <v>9280.9820863597761</v>
      </c>
      <c r="BA105" s="239">
        <v>8728.6672223443384</v>
      </c>
      <c r="BB105" s="239">
        <v>9343.6186356488615</v>
      </c>
      <c r="BC105" s="239">
        <v>8520.7015121500881</v>
      </c>
      <c r="BD105" s="239">
        <v>7933.2945452896174</v>
      </c>
      <c r="BE105" s="269">
        <v>8131.8356661728321</v>
      </c>
      <c r="BF105" s="1734"/>
      <c r="BG105" s="269"/>
      <c r="BH105" s="74"/>
      <c r="BU105" s="1"/>
      <c r="CJ105" s="1"/>
    </row>
    <row r="106" spans="2:88">
      <c r="Q106" s="484"/>
      <c r="R106" s="508"/>
      <c r="S106" s="511" t="s">
        <v>196</v>
      </c>
      <c r="T106" s="510"/>
      <c r="U106" s="55"/>
      <c r="V106" s="484"/>
      <c r="W106" s="508"/>
      <c r="X106" s="511" t="s">
        <v>420</v>
      </c>
      <c r="Y106" s="510"/>
      <c r="Z106" s="239"/>
      <c r="AA106" s="239">
        <v>13182.442017362951</v>
      </c>
      <c r="AB106" s="239">
        <v>12960.088612769499</v>
      </c>
      <c r="AC106" s="239">
        <v>13174.549269326882</v>
      </c>
      <c r="AD106" s="239">
        <v>13597.829524169192</v>
      </c>
      <c r="AE106" s="239">
        <v>14283.595794135894</v>
      </c>
      <c r="AF106" s="239">
        <v>14820.08225078688</v>
      </c>
      <c r="AG106" s="239">
        <v>14940.227038901729</v>
      </c>
      <c r="AH106" s="239">
        <v>14242.531414895249</v>
      </c>
      <c r="AI106" s="239">
        <v>13832.831222447294</v>
      </c>
      <c r="AJ106" s="239">
        <v>14621.242510278833</v>
      </c>
      <c r="AK106" s="239">
        <v>14498.819853106332</v>
      </c>
      <c r="AL106" s="239">
        <v>14647.382167301599</v>
      </c>
      <c r="AM106" s="239">
        <v>16499.687554069409</v>
      </c>
      <c r="AN106" s="239">
        <v>17287.13372382781</v>
      </c>
      <c r="AO106" s="239">
        <v>17081.973282089872</v>
      </c>
      <c r="AP106" s="239">
        <v>18142.916795106095</v>
      </c>
      <c r="AQ106" s="239">
        <v>17807.007995737218</v>
      </c>
      <c r="AR106" s="239">
        <v>18693.175170110178</v>
      </c>
      <c r="AS106" s="239">
        <v>19004.271346580281</v>
      </c>
      <c r="AT106" s="239">
        <v>17401.27188829751</v>
      </c>
      <c r="AU106" s="239">
        <v>20017.527265681019</v>
      </c>
      <c r="AV106" s="239">
        <v>21986.62949086642</v>
      </c>
      <c r="AW106" s="239">
        <v>24275.909022779226</v>
      </c>
      <c r="AX106" s="239">
        <v>23107.425368697586</v>
      </c>
      <c r="AY106" s="239">
        <v>22030.522386491193</v>
      </c>
      <c r="AZ106" s="239">
        <v>20551.554868757914</v>
      </c>
      <c r="BA106" s="239">
        <v>20451.420685897669</v>
      </c>
      <c r="BB106" s="239">
        <v>20230.142066615066</v>
      </c>
      <c r="BC106" s="239">
        <v>18257.005724717128</v>
      </c>
      <c r="BD106" s="239">
        <v>17671.778996890451</v>
      </c>
      <c r="BE106" s="269">
        <v>18887.504714074792</v>
      </c>
      <c r="BF106" s="1734"/>
      <c r="BG106" s="269"/>
      <c r="BH106" s="74"/>
      <c r="BU106" s="1"/>
      <c r="CJ106" s="1"/>
    </row>
    <row r="107" spans="2:88">
      <c r="Q107" s="484"/>
      <c r="R107" s="508"/>
      <c r="S107" s="511" t="s">
        <v>197</v>
      </c>
      <c r="T107" s="510"/>
      <c r="U107" s="55"/>
      <c r="V107" s="484"/>
      <c r="W107" s="508"/>
      <c r="X107" s="511" t="s">
        <v>421</v>
      </c>
      <c r="Y107" s="510"/>
      <c r="Z107" s="239"/>
      <c r="AA107" s="239">
        <v>18051.571132445326</v>
      </c>
      <c r="AB107" s="239">
        <v>18661.496178157089</v>
      </c>
      <c r="AC107" s="239">
        <v>18952.971962719392</v>
      </c>
      <c r="AD107" s="239">
        <v>18712.761501761121</v>
      </c>
      <c r="AE107" s="239">
        <v>20258.155296717108</v>
      </c>
      <c r="AF107" s="239">
        <v>20524.320510967002</v>
      </c>
      <c r="AG107" s="239">
        <v>21221.689180883397</v>
      </c>
      <c r="AH107" s="239">
        <v>20534.164865297567</v>
      </c>
      <c r="AI107" s="239">
        <v>19693.725637275413</v>
      </c>
      <c r="AJ107" s="239">
        <v>20969.701741553137</v>
      </c>
      <c r="AK107" s="239">
        <v>21315.108390784968</v>
      </c>
      <c r="AL107" s="239">
        <v>21043.593864341085</v>
      </c>
      <c r="AM107" s="239">
        <v>22447.782730775434</v>
      </c>
      <c r="AN107" s="239">
        <v>23270.260332615384</v>
      </c>
      <c r="AO107" s="239">
        <v>22954.054120035056</v>
      </c>
      <c r="AP107" s="239">
        <v>24389.790717987889</v>
      </c>
      <c r="AQ107" s="239">
        <v>24810.759442262279</v>
      </c>
      <c r="AR107" s="239">
        <v>26520.121890308859</v>
      </c>
      <c r="AS107" s="239">
        <v>25748.501953083622</v>
      </c>
      <c r="AT107" s="239">
        <v>24295.950993465609</v>
      </c>
      <c r="AU107" s="239">
        <v>26833.740508552721</v>
      </c>
      <c r="AV107" s="239">
        <v>29223.912417446867</v>
      </c>
      <c r="AW107" s="239">
        <v>31563.947945925265</v>
      </c>
      <c r="AX107" s="239">
        <v>32233.328838402365</v>
      </c>
      <c r="AY107" s="239">
        <v>29612.902705218585</v>
      </c>
      <c r="AZ107" s="239">
        <v>27779.424226131596</v>
      </c>
      <c r="BA107" s="239">
        <v>27350.366623208134</v>
      </c>
      <c r="BB107" s="239">
        <v>27935.284153866869</v>
      </c>
      <c r="BC107" s="239">
        <v>24642.907469798894</v>
      </c>
      <c r="BD107" s="239">
        <v>23584.599249445717</v>
      </c>
      <c r="BE107" s="269">
        <v>25511.237713665963</v>
      </c>
      <c r="BF107" s="1734"/>
      <c r="BG107" s="269"/>
      <c r="BH107" s="74"/>
      <c r="BU107" s="1"/>
      <c r="CJ107" s="1"/>
    </row>
    <row r="108" spans="2:88">
      <c r="Q108" s="484"/>
      <c r="R108" s="508"/>
      <c r="S108" s="511" t="s">
        <v>198</v>
      </c>
      <c r="T108" s="510"/>
      <c r="U108" s="55"/>
      <c r="V108" s="484"/>
      <c r="W108" s="508"/>
      <c r="X108" s="511" t="s">
        <v>422</v>
      </c>
      <c r="Y108" s="510"/>
      <c r="Z108" s="239"/>
      <c r="AA108" s="239">
        <v>6901.4123847479004</v>
      </c>
      <c r="AB108" s="239">
        <v>6821.111510838763</v>
      </c>
      <c r="AC108" s="239">
        <v>7326.9052082723529</v>
      </c>
      <c r="AD108" s="239">
        <v>7528.3277542362212</v>
      </c>
      <c r="AE108" s="239">
        <v>7940.9129926923915</v>
      </c>
      <c r="AF108" s="239">
        <v>8137.874507936167</v>
      </c>
      <c r="AG108" s="239">
        <v>8121.4055168080858</v>
      </c>
      <c r="AH108" s="239">
        <v>7601.2307123691116</v>
      </c>
      <c r="AI108" s="239">
        <v>7683.1146477791744</v>
      </c>
      <c r="AJ108" s="239">
        <v>7878.1803948482411</v>
      </c>
      <c r="AK108" s="239">
        <v>7931.1984541328693</v>
      </c>
      <c r="AL108" s="239">
        <v>8425.7449747871033</v>
      </c>
      <c r="AM108" s="239">
        <v>8827.1566592711606</v>
      </c>
      <c r="AN108" s="239">
        <v>9047.8017588815273</v>
      </c>
      <c r="AO108" s="239">
        <v>8912.8205391473894</v>
      </c>
      <c r="AP108" s="239">
        <v>9616.6594154999802</v>
      </c>
      <c r="AQ108" s="239">
        <v>8782.2286454544519</v>
      </c>
      <c r="AR108" s="239">
        <v>9280.3042591931444</v>
      </c>
      <c r="AS108" s="239">
        <v>9519.314023313118</v>
      </c>
      <c r="AT108" s="239">
        <v>8866.4158075185333</v>
      </c>
      <c r="AU108" s="239">
        <v>9674.4777013989187</v>
      </c>
      <c r="AV108" s="239">
        <v>10910.135193395578</v>
      </c>
      <c r="AW108" s="239">
        <v>11665.151341509018</v>
      </c>
      <c r="AX108" s="239">
        <v>11742.258655739546</v>
      </c>
      <c r="AY108" s="239">
        <v>11191.785275109478</v>
      </c>
      <c r="AZ108" s="239">
        <v>10403.711245319537</v>
      </c>
      <c r="BA108" s="239">
        <v>9802.1662372105257</v>
      </c>
      <c r="BB108" s="239">
        <v>10020.773439485962</v>
      </c>
      <c r="BC108" s="239">
        <v>9070.0824812741084</v>
      </c>
      <c r="BD108" s="239">
        <v>8091.6959679208639</v>
      </c>
      <c r="BE108" s="269">
        <v>9080.9540228154765</v>
      </c>
      <c r="BF108" s="1734"/>
      <c r="BG108" s="269"/>
      <c r="BH108" s="74"/>
      <c r="BU108" s="1"/>
      <c r="CJ108" s="1"/>
    </row>
    <row r="109" spans="2:88">
      <c r="Q109" s="484"/>
      <c r="R109" s="508"/>
      <c r="S109" s="511" t="s">
        <v>199</v>
      </c>
      <c r="T109" s="510"/>
      <c r="U109" s="55"/>
      <c r="V109" s="484"/>
      <c r="W109" s="508"/>
      <c r="X109" s="511" t="s">
        <v>423</v>
      </c>
      <c r="Y109" s="510"/>
      <c r="Z109" s="239"/>
      <c r="AA109" s="239">
        <v>3358.0054491299725</v>
      </c>
      <c r="AB109" s="239">
        <v>3573.2289701807522</v>
      </c>
      <c r="AC109" s="239">
        <v>3729.877859337088</v>
      </c>
      <c r="AD109" s="239">
        <v>3748.4000993829695</v>
      </c>
      <c r="AE109" s="239">
        <v>3797.7448176036432</v>
      </c>
      <c r="AF109" s="239">
        <v>3876.6289169155762</v>
      </c>
      <c r="AG109" s="239">
        <v>4258.8741051605375</v>
      </c>
      <c r="AH109" s="239">
        <v>4055.3016151410216</v>
      </c>
      <c r="AI109" s="239">
        <v>4047.9264155171832</v>
      </c>
      <c r="AJ109" s="239">
        <v>4122.9307296362294</v>
      </c>
      <c r="AK109" s="239">
        <v>4307.0367823464967</v>
      </c>
      <c r="AL109" s="239">
        <v>4520.6427306834703</v>
      </c>
      <c r="AM109" s="239">
        <v>4873.4264541575558</v>
      </c>
      <c r="AN109" s="239">
        <v>5198.1771146308911</v>
      </c>
      <c r="AO109" s="239">
        <v>4910.494428523346</v>
      </c>
      <c r="AP109" s="239">
        <v>5064.0022201187894</v>
      </c>
      <c r="AQ109" s="239">
        <v>4938.3320705513797</v>
      </c>
      <c r="AR109" s="239">
        <v>5268.6323717191972</v>
      </c>
      <c r="AS109" s="239">
        <v>5391.1020062885109</v>
      </c>
      <c r="AT109" s="239">
        <v>4812.669828592132</v>
      </c>
      <c r="AU109" s="239">
        <v>5330.1032054245352</v>
      </c>
      <c r="AV109" s="239">
        <v>5864.3217325746</v>
      </c>
      <c r="AW109" s="239">
        <v>6441.8812429977334</v>
      </c>
      <c r="AX109" s="239">
        <v>6787.5164901808439</v>
      </c>
      <c r="AY109" s="239">
        <v>6164.7271141562869</v>
      </c>
      <c r="AZ109" s="239">
        <v>5416.6026053208707</v>
      </c>
      <c r="BA109" s="239">
        <v>5427.9454500542124</v>
      </c>
      <c r="BB109" s="239">
        <v>5651.8802681759835</v>
      </c>
      <c r="BC109" s="239">
        <v>4791.2072429348445</v>
      </c>
      <c r="BD109" s="239">
        <v>4459.4956581706701</v>
      </c>
      <c r="BE109" s="269">
        <v>5004.6882721881802</v>
      </c>
      <c r="BF109" s="1734"/>
      <c r="BG109" s="269"/>
      <c r="BH109" s="74"/>
      <c r="BU109" s="1"/>
      <c r="CJ109" s="1"/>
    </row>
    <row r="110" spans="2:88">
      <c r="Q110" s="484"/>
      <c r="R110" s="508"/>
      <c r="S110" s="511" t="s">
        <v>200</v>
      </c>
      <c r="T110" s="510"/>
      <c r="U110" s="55"/>
      <c r="V110" s="484"/>
      <c r="W110" s="508"/>
      <c r="X110" s="511" t="s">
        <v>424</v>
      </c>
      <c r="Y110" s="510"/>
      <c r="Z110" s="239"/>
      <c r="AA110" s="239">
        <v>10195.513901846542</v>
      </c>
      <c r="AB110" s="239">
        <v>10404.5402092605</v>
      </c>
      <c r="AC110" s="239">
        <v>11057.044080596193</v>
      </c>
      <c r="AD110" s="239">
        <v>11133.399288682949</v>
      </c>
      <c r="AE110" s="239">
        <v>11938.133845569122</v>
      </c>
      <c r="AF110" s="239">
        <v>12183.85891373664</v>
      </c>
      <c r="AG110" s="239">
        <v>12364.374741058793</v>
      </c>
      <c r="AH110" s="239">
        <v>12011.553948061115</v>
      </c>
      <c r="AI110" s="239">
        <v>11859.75325894275</v>
      </c>
      <c r="AJ110" s="239">
        <v>12395.834332892997</v>
      </c>
      <c r="AK110" s="239">
        <v>12006.955974814293</v>
      </c>
      <c r="AL110" s="239">
        <v>13453.530261003489</v>
      </c>
      <c r="AM110" s="239">
        <v>14269.084241927154</v>
      </c>
      <c r="AN110" s="239">
        <v>14486.965037412647</v>
      </c>
      <c r="AO110" s="239">
        <v>14608.978323708694</v>
      </c>
      <c r="AP110" s="239">
        <v>15078.766627426532</v>
      </c>
      <c r="AQ110" s="239">
        <v>14294.418772575991</v>
      </c>
      <c r="AR110" s="239">
        <v>15539.171239089741</v>
      </c>
      <c r="AS110" s="239">
        <v>14577.514492531307</v>
      </c>
      <c r="AT110" s="239">
        <v>13776.584362731373</v>
      </c>
      <c r="AU110" s="239">
        <v>15657.481459761872</v>
      </c>
      <c r="AV110" s="239">
        <v>17654.330390895335</v>
      </c>
      <c r="AW110" s="239">
        <v>18806.255691629263</v>
      </c>
      <c r="AX110" s="239">
        <v>19473.13705915237</v>
      </c>
      <c r="AY110" s="239">
        <v>17534.998942718299</v>
      </c>
      <c r="AZ110" s="239">
        <v>17079.943455631379</v>
      </c>
      <c r="BA110" s="239">
        <v>17421.452789658029</v>
      </c>
      <c r="BB110" s="239">
        <v>17269.820432193334</v>
      </c>
      <c r="BC110" s="239">
        <v>14661.944383669364</v>
      </c>
      <c r="BD110" s="239">
        <v>13980.433897502524</v>
      </c>
      <c r="BE110" s="269">
        <v>14569.336951166255</v>
      </c>
      <c r="BF110" s="1734"/>
      <c r="BG110" s="269"/>
      <c r="BH110" s="74"/>
      <c r="BU110" s="1"/>
      <c r="CJ110" s="1"/>
    </row>
    <row r="111" spans="2:88">
      <c r="Q111" s="484"/>
      <c r="R111" s="508"/>
      <c r="S111" s="511" t="s">
        <v>201</v>
      </c>
      <c r="T111" s="512"/>
      <c r="U111" s="55"/>
      <c r="V111" s="484"/>
      <c r="W111" s="508"/>
      <c r="X111" s="511" t="s">
        <v>425</v>
      </c>
      <c r="Y111" s="512"/>
      <c r="Z111" s="239"/>
      <c r="AA111" s="239">
        <v>905.69370994255917</v>
      </c>
      <c r="AB111" s="239">
        <v>917.89762884640959</v>
      </c>
      <c r="AC111" s="239">
        <v>883.80642278384687</v>
      </c>
      <c r="AD111" s="239">
        <v>934.82215560138559</v>
      </c>
      <c r="AE111" s="239">
        <v>917.72763641022152</v>
      </c>
      <c r="AF111" s="239">
        <v>968.8712344410385</v>
      </c>
      <c r="AG111" s="239">
        <v>773.54376962186666</v>
      </c>
      <c r="AH111" s="239">
        <v>896.19165860040187</v>
      </c>
      <c r="AI111" s="239">
        <v>967.61230197333089</v>
      </c>
      <c r="AJ111" s="239">
        <v>993.45473666589692</v>
      </c>
      <c r="AK111" s="239">
        <v>957.55451340124432</v>
      </c>
      <c r="AL111" s="239">
        <v>1059.4218273394335</v>
      </c>
      <c r="AM111" s="239">
        <v>1130.9607403735397</v>
      </c>
      <c r="AN111" s="239">
        <v>1267.6401151673936</v>
      </c>
      <c r="AO111" s="239">
        <v>1149.528767020096</v>
      </c>
      <c r="AP111" s="239">
        <v>1186.4826350564376</v>
      </c>
      <c r="AQ111" s="239">
        <v>1217.2490558524701</v>
      </c>
      <c r="AR111" s="239">
        <v>1176.5041614391578</v>
      </c>
      <c r="AS111" s="239">
        <v>1219.2290397388279</v>
      </c>
      <c r="AT111" s="239">
        <v>1095.5362663631445</v>
      </c>
      <c r="AU111" s="239">
        <v>1218.9522064928412</v>
      </c>
      <c r="AV111" s="239">
        <v>1482.2524744578091</v>
      </c>
      <c r="AW111" s="239">
        <v>1466.1590305927675</v>
      </c>
      <c r="AX111" s="239">
        <v>1570.6159721060237</v>
      </c>
      <c r="AY111" s="239">
        <v>1626.1966199955921</v>
      </c>
      <c r="AZ111" s="239">
        <v>1581.2894846737649</v>
      </c>
      <c r="BA111" s="239">
        <v>1543.379036721394</v>
      </c>
      <c r="BB111" s="239">
        <v>1582.8771859859949</v>
      </c>
      <c r="BC111" s="239">
        <v>1388.7440714712104</v>
      </c>
      <c r="BD111" s="239">
        <v>1342.8156247129775</v>
      </c>
      <c r="BE111" s="269">
        <v>1365.6147569064724</v>
      </c>
      <c r="BF111" s="1734"/>
      <c r="BG111" s="269"/>
      <c r="BH111" s="74"/>
      <c r="BU111" s="1"/>
      <c r="CJ111" s="1"/>
    </row>
    <row r="112" spans="2:88" ht="15" thickBot="1">
      <c r="Q112" s="484"/>
      <c r="R112" s="513"/>
      <c r="S112" s="514" t="s">
        <v>202</v>
      </c>
      <c r="T112" s="515"/>
      <c r="U112" s="55"/>
      <c r="V112" s="484"/>
      <c r="W112" s="513"/>
      <c r="X112" s="514" t="s">
        <v>426</v>
      </c>
      <c r="Y112" s="515"/>
      <c r="Z112" s="240"/>
      <c r="AA112" s="239">
        <v>13369.732453061608</v>
      </c>
      <c r="AB112" s="239">
        <v>14412.700514175052</v>
      </c>
      <c r="AC112" s="239">
        <v>14807.34307974414</v>
      </c>
      <c r="AD112" s="239">
        <v>14890.558185882985</v>
      </c>
      <c r="AE112" s="239">
        <v>17207.311256693047</v>
      </c>
      <c r="AF112" s="239">
        <v>17340.398224147677</v>
      </c>
      <c r="AG112" s="239">
        <v>15058.571821126574</v>
      </c>
      <c r="AH112" s="239">
        <v>13970.143922793197</v>
      </c>
      <c r="AI112" s="239">
        <v>14004.609548248229</v>
      </c>
      <c r="AJ112" s="239">
        <v>15596.356584062534</v>
      </c>
      <c r="AK112" s="239">
        <v>16474.98466345821</v>
      </c>
      <c r="AL112" s="239">
        <v>10399.201874095823</v>
      </c>
      <c r="AM112" s="239">
        <v>10901.405842810256</v>
      </c>
      <c r="AN112" s="239">
        <v>10827.431809354403</v>
      </c>
      <c r="AO112" s="239">
        <v>10301.638149894085</v>
      </c>
      <c r="AP112" s="239">
        <v>7929.1599796032424</v>
      </c>
      <c r="AQ112" s="239">
        <v>5965.3596036531981</v>
      </c>
      <c r="AR112" s="239">
        <v>4153.4217796684443</v>
      </c>
      <c r="AS112" s="239">
        <v>3510.6417086964834</v>
      </c>
      <c r="AT112" s="239">
        <v>6715.6604632286735</v>
      </c>
      <c r="AU112" s="239">
        <v>6205.5664724005492</v>
      </c>
      <c r="AV112" s="239">
        <v>4385.430221206776</v>
      </c>
      <c r="AW112" s="239">
        <v>7859.7608853219472</v>
      </c>
      <c r="AX112" s="239">
        <v>4658.5747749568936</v>
      </c>
      <c r="AY112" s="239">
        <v>2172.2387774400781</v>
      </c>
      <c r="AZ112" s="239">
        <v>6357.5407568378896</v>
      </c>
      <c r="BA112" s="239">
        <v>6496.4795375285103</v>
      </c>
      <c r="BB112" s="239">
        <v>4496.3298428550761</v>
      </c>
      <c r="BC112" s="239">
        <v>2626.8374790491152</v>
      </c>
      <c r="BD112" s="239">
        <v>3188.4322059709593</v>
      </c>
      <c r="BE112" s="1910">
        <v>3364.3660249523732</v>
      </c>
      <c r="BF112" s="1735"/>
      <c r="BG112" s="270"/>
      <c r="BH112" s="74"/>
      <c r="BU112" s="1"/>
      <c r="CJ112" s="1"/>
    </row>
    <row r="113" spans="2:64" ht="18.75">
      <c r="B113" s="154"/>
      <c r="C113" s="154"/>
      <c r="D113" s="154"/>
      <c r="E113" s="154"/>
      <c r="F113" s="154"/>
      <c r="G113" s="154"/>
      <c r="H113" s="154"/>
      <c r="I113" s="154"/>
      <c r="J113" s="154"/>
      <c r="K113" s="154"/>
      <c r="L113" s="154"/>
      <c r="M113" s="154"/>
      <c r="N113" s="154"/>
      <c r="O113" s="154"/>
      <c r="P113" s="154"/>
      <c r="Q113" s="1284" t="s">
        <v>712</v>
      </c>
      <c r="R113" s="1152"/>
      <c r="S113" s="1152"/>
      <c r="T113" s="1153"/>
      <c r="U113" s="201"/>
      <c r="V113" s="1468" t="s">
        <v>917</v>
      </c>
      <c r="W113" s="1152"/>
      <c r="X113" s="1152"/>
      <c r="Y113" s="1182"/>
      <c r="Z113" s="1182"/>
      <c r="AA113" s="1183">
        <f>AA114+AA126+AA130</f>
        <v>96115.957606863769</v>
      </c>
      <c r="AB113" s="1183">
        <f t="shared" ref="AB113:BA113" si="8">AB114+AB126+AB130</f>
        <v>97338.295316529533</v>
      </c>
      <c r="AC113" s="1183">
        <f t="shared" si="8"/>
        <v>98779.615735993983</v>
      </c>
      <c r="AD113" s="1183">
        <f t="shared" si="8"/>
        <v>96361.942432701806</v>
      </c>
      <c r="AE113" s="1183">
        <f t="shared" si="8"/>
        <v>101475.45716034799</v>
      </c>
      <c r="AF113" s="1183">
        <f t="shared" si="8"/>
        <v>102535.72963525062</v>
      </c>
      <c r="AG113" s="1183">
        <f t="shared" si="8"/>
        <v>103694.83654779248</v>
      </c>
      <c r="AH113" s="1183">
        <f t="shared" si="8"/>
        <v>102674.08718565368</v>
      </c>
      <c r="AI113" s="1183">
        <f t="shared" si="8"/>
        <v>96335.601019526905</v>
      </c>
      <c r="AJ113" s="1183">
        <f t="shared" si="8"/>
        <v>96595.396554580002</v>
      </c>
      <c r="AK113" s="1183">
        <f t="shared" si="8"/>
        <v>98600.281769257708</v>
      </c>
      <c r="AL113" s="1183">
        <f t="shared" si="8"/>
        <v>96485.734754357793</v>
      </c>
      <c r="AM113" s="1183">
        <f t="shared" si="8"/>
        <v>93970.802115335755</v>
      </c>
      <c r="AN113" s="1183">
        <f t="shared" si="8"/>
        <v>93843.025802952994</v>
      </c>
      <c r="AO113" s="1183">
        <f t="shared" si="8"/>
        <v>92993.445039668935</v>
      </c>
      <c r="AP113" s="1183">
        <f t="shared" si="8"/>
        <v>93334.585877994657</v>
      </c>
      <c r="AQ113" s="1183">
        <f t="shared" si="8"/>
        <v>92096.585174621185</v>
      </c>
      <c r="AR113" s="1183">
        <f t="shared" si="8"/>
        <v>91906.84120659747</v>
      </c>
      <c r="AS113" s="1183">
        <f t="shared" si="8"/>
        <v>88311.551368491739</v>
      </c>
      <c r="AT113" s="1183">
        <f t="shared" si="8"/>
        <v>78779.96388927997</v>
      </c>
      <c r="AU113" s="1183">
        <f t="shared" si="8"/>
        <v>80493.310331244924</v>
      </c>
      <c r="AV113" s="1183">
        <f t="shared" si="8"/>
        <v>79425.922522284352</v>
      </c>
      <c r="AW113" s="1183">
        <f t="shared" si="8"/>
        <v>81165.303859587424</v>
      </c>
      <c r="AX113" s="1183">
        <f t="shared" si="8"/>
        <v>82480.333205037445</v>
      </c>
      <c r="AY113" s="1183">
        <f t="shared" si="8"/>
        <v>81022.320127832209</v>
      </c>
      <c r="AZ113" s="1183">
        <f t="shared" si="8"/>
        <v>79905.9356175336</v>
      </c>
      <c r="BA113" s="1183">
        <f t="shared" si="8"/>
        <v>79587.518045765755</v>
      </c>
      <c r="BB113" s="1183">
        <f>BB114+BB126+BB130</f>
        <v>80435.096612601788</v>
      </c>
      <c r="BC113" s="1407">
        <f>BC114+BC126+BC130</f>
        <v>80379.489911744458</v>
      </c>
      <c r="BD113" s="1183">
        <f>BD114+BD126+BD130</f>
        <v>79472.507527784488</v>
      </c>
      <c r="BE113" s="1184">
        <f>BE114+BE126+BE130</f>
        <v>76784.386391859516</v>
      </c>
      <c r="BF113" s="1736"/>
      <c r="BG113" s="1184"/>
      <c r="BH113" s="1506"/>
    </row>
    <row r="114" spans="2:64">
      <c r="B114" s="154"/>
      <c r="C114" s="154"/>
      <c r="D114" s="154"/>
      <c r="E114" s="154"/>
      <c r="F114" s="154"/>
      <c r="G114" s="154"/>
      <c r="H114" s="154"/>
      <c r="I114" s="154"/>
      <c r="J114" s="154"/>
      <c r="K114" s="154"/>
      <c r="L114" s="154"/>
      <c r="M114" s="154"/>
      <c r="N114" s="154"/>
      <c r="O114" s="154"/>
      <c r="P114" s="154"/>
      <c r="Q114" s="1200"/>
      <c r="R114" s="1195" t="s">
        <v>691</v>
      </c>
      <c r="S114" s="1150"/>
      <c r="T114" s="1446"/>
      <c r="U114" s="55"/>
      <c r="V114" s="1200"/>
      <c r="W114" s="1185" t="s">
        <v>775</v>
      </c>
      <c r="X114" s="1150"/>
      <c r="Y114" s="1150"/>
      <c r="Z114" s="1202"/>
      <c r="AA114" s="1179">
        <f>'2.CO2-Sector'!AA44</f>
        <v>65645.020523434985</v>
      </c>
      <c r="AB114" s="1179">
        <f>'2.CO2-Sector'!AB44</f>
        <v>66882.681557986027</v>
      </c>
      <c r="AC114" s="1179">
        <f>'2.CO2-Sector'!AC44</f>
        <v>66795.002273478312</v>
      </c>
      <c r="AD114" s="1179">
        <f>'2.CO2-Sector'!AD44</f>
        <v>65487.730552855697</v>
      </c>
      <c r="AE114" s="1179">
        <f>'2.CO2-Sector'!AE44</f>
        <v>67171.368887803881</v>
      </c>
      <c r="AF114" s="1179">
        <f>'2.CO2-Sector'!AF44</f>
        <v>67514.062202758854</v>
      </c>
      <c r="AG114" s="1179">
        <f>'2.CO2-Sector'!AG44</f>
        <v>68105.413837848828</v>
      </c>
      <c r="AH114" s="1179">
        <f>'2.CO2-Sector'!AH44</f>
        <v>65518.912983466376</v>
      </c>
      <c r="AI114" s="1179">
        <f>'2.CO2-Sector'!AI44</f>
        <v>59447.124673832397</v>
      </c>
      <c r="AJ114" s="1179">
        <f>'2.CO2-Sector'!AJ44</f>
        <v>59782.099414586512</v>
      </c>
      <c r="AK114" s="1179">
        <f>'2.CO2-Sector'!AK44</f>
        <v>60316.184635125595</v>
      </c>
      <c r="AL114" s="1179">
        <f>'2.CO2-Sector'!AL44</f>
        <v>59000.326945340843</v>
      </c>
      <c r="AM114" s="1179">
        <f>'2.CO2-Sector'!AM44</f>
        <v>56399.259824235814</v>
      </c>
      <c r="AN114" s="1179">
        <f>'2.CO2-Sector'!AN44</f>
        <v>55579.15995767586</v>
      </c>
      <c r="AO114" s="1179">
        <f>'2.CO2-Sector'!AO44</f>
        <v>55566.558195161379</v>
      </c>
      <c r="AP114" s="1179">
        <f>'2.CO2-Sector'!AP44</f>
        <v>56650.290243206779</v>
      </c>
      <c r="AQ114" s="1179">
        <f>'2.CO2-Sector'!AQ44</f>
        <v>57006.13553793844</v>
      </c>
      <c r="AR114" s="1179">
        <f>'2.CO2-Sector'!AR44</f>
        <v>56217.386985066696</v>
      </c>
      <c r="AS114" s="1179">
        <f>'2.CO2-Sector'!AS44</f>
        <v>51839.417646776361</v>
      </c>
      <c r="AT114" s="1179">
        <f>'2.CO2-Sector'!AT44</f>
        <v>46267.980623906195</v>
      </c>
      <c r="AU114" s="1179">
        <f>'2.CO2-Sector'!AU44</f>
        <v>47348.305525719312</v>
      </c>
      <c r="AV114" s="1179">
        <f>'2.CO2-Sector'!AV44</f>
        <v>47157.153276635821</v>
      </c>
      <c r="AW114" s="1179">
        <f>'2.CO2-Sector'!AW44</f>
        <v>47207.768442428103</v>
      </c>
      <c r="AX114" s="1179">
        <f>'2.CO2-Sector'!AX44</f>
        <v>48989.365956979316</v>
      </c>
      <c r="AY114" s="1179">
        <f>'2.CO2-Sector'!AY44</f>
        <v>48374.960454040731</v>
      </c>
      <c r="AZ114" s="1179">
        <f>'2.CO2-Sector'!AZ44</f>
        <v>46973.816634314862</v>
      </c>
      <c r="BA114" s="1180">
        <f>'2.CO2-Sector'!BA44</f>
        <v>46552.011347830732</v>
      </c>
      <c r="BB114" s="1179">
        <f>'2.CO2-Sector'!BB44</f>
        <v>47175.029392966549</v>
      </c>
      <c r="BC114" s="1408">
        <f>'2.CO2-Sector'!BC44</f>
        <v>46461.398425893043</v>
      </c>
      <c r="BD114" s="1179">
        <f>'2.CO2-Sector'!BD44</f>
        <v>45121.466032867378</v>
      </c>
      <c r="BE114" s="1181">
        <f>'2.CO2-Sector'!BE44</f>
        <v>42748.428166441641</v>
      </c>
      <c r="BF114" s="1737"/>
      <c r="BG114" s="1181"/>
      <c r="BH114" s="1508"/>
    </row>
    <row r="115" spans="2:64" ht="15" customHeight="1">
      <c r="B115" s="154"/>
      <c r="C115" s="154"/>
      <c r="D115" s="154"/>
      <c r="E115" s="154"/>
      <c r="F115" s="154"/>
      <c r="G115" s="154"/>
      <c r="H115" s="154"/>
      <c r="I115" s="154"/>
      <c r="J115" s="154"/>
      <c r="K115" s="154"/>
      <c r="L115" s="154"/>
      <c r="M115" s="154"/>
      <c r="N115" s="154"/>
      <c r="O115" s="154"/>
      <c r="P115" s="154"/>
      <c r="Q115" s="1193"/>
      <c r="R115" s="1196"/>
      <c r="S115" s="485" t="s">
        <v>93</v>
      </c>
      <c r="T115" s="575"/>
      <c r="U115" s="55"/>
      <c r="V115" s="1193"/>
      <c r="W115" s="1196"/>
      <c r="X115" s="485" t="s">
        <v>302</v>
      </c>
      <c r="Y115" s="538"/>
      <c r="Z115" s="99"/>
      <c r="AA115" s="369">
        <f t="shared" ref="AA115:AX115" si="9">SUM(AA116:AA119)</f>
        <v>49230.453171007663</v>
      </c>
      <c r="AB115" s="369">
        <f t="shared" si="9"/>
        <v>50548.374636445682</v>
      </c>
      <c r="AC115" s="369">
        <f t="shared" si="9"/>
        <v>50964.269778796952</v>
      </c>
      <c r="AD115" s="369">
        <f t="shared" si="9"/>
        <v>50252.446857538147</v>
      </c>
      <c r="AE115" s="369">
        <f t="shared" si="9"/>
        <v>51265.726300697854</v>
      </c>
      <c r="AF115" s="369">
        <f t="shared" si="9"/>
        <v>51145.782033745963</v>
      </c>
      <c r="AG115" s="369">
        <f t="shared" si="9"/>
        <v>51489.504367389847</v>
      </c>
      <c r="AH115" s="369">
        <f t="shared" si="9"/>
        <v>48840.191570982322</v>
      </c>
      <c r="AI115" s="369">
        <f t="shared" si="9"/>
        <v>43863.253819318896</v>
      </c>
      <c r="AJ115" s="369">
        <f t="shared" si="9"/>
        <v>43579.970693433563</v>
      </c>
      <c r="AK115" s="369">
        <f t="shared" si="9"/>
        <v>43918.613554418276</v>
      </c>
      <c r="AL115" s="369">
        <f t="shared" si="9"/>
        <v>42970.482669977093</v>
      </c>
      <c r="AM115" s="369">
        <f t="shared" si="9"/>
        <v>40482.923617369728</v>
      </c>
      <c r="AN115" s="369">
        <f t="shared" si="9"/>
        <v>40145.771524280746</v>
      </c>
      <c r="AO115" s="369">
        <f t="shared" si="9"/>
        <v>39819.615137475252</v>
      </c>
      <c r="AP115" s="369">
        <f t="shared" si="9"/>
        <v>41230.069171019641</v>
      </c>
      <c r="AQ115" s="369">
        <f t="shared" si="9"/>
        <v>41196.759622478443</v>
      </c>
      <c r="AR115" s="369">
        <f t="shared" si="9"/>
        <v>40204.204551113799</v>
      </c>
      <c r="AS115" s="369">
        <f t="shared" si="9"/>
        <v>37435.956104495308</v>
      </c>
      <c r="AT115" s="369">
        <f t="shared" si="9"/>
        <v>32779.385372691417</v>
      </c>
      <c r="AU115" s="369">
        <f t="shared" si="9"/>
        <v>32752.226033078736</v>
      </c>
      <c r="AV115" s="369">
        <f t="shared" si="9"/>
        <v>33089.335254862766</v>
      </c>
      <c r="AW115" s="369">
        <f t="shared" si="9"/>
        <v>33629.277927911207</v>
      </c>
      <c r="AX115" s="369">
        <f t="shared" si="9"/>
        <v>35003.537944427138</v>
      </c>
      <c r="AY115" s="369">
        <f t="shared" ref="AY115:BE115" si="10">SUM(AY116:AY119)</f>
        <v>34730.786764092853</v>
      </c>
      <c r="AZ115" s="369">
        <f t="shared" si="10"/>
        <v>33659.057557810847</v>
      </c>
      <c r="BA115" s="1057">
        <f t="shared" si="10"/>
        <v>33533.504068524438</v>
      </c>
      <c r="BB115" s="369">
        <f t="shared" si="10"/>
        <v>33970.641824162682</v>
      </c>
      <c r="BC115" s="1409">
        <f t="shared" si="10"/>
        <v>33644.91380677378</v>
      </c>
      <c r="BD115" s="369">
        <f t="shared" si="10"/>
        <v>32481.028704925175</v>
      </c>
      <c r="BE115" s="1755">
        <f t="shared" si="10"/>
        <v>31217.20989218148</v>
      </c>
      <c r="BF115" s="798"/>
      <c r="BG115" s="271"/>
      <c r="BH115" s="1508"/>
    </row>
    <row r="116" spans="2:64" ht="15" customHeight="1">
      <c r="B116" s="154"/>
      <c r="C116" s="154"/>
      <c r="D116" s="154"/>
      <c r="E116" s="154"/>
      <c r="F116" s="154"/>
      <c r="G116" s="154"/>
      <c r="H116" s="154"/>
      <c r="I116" s="154"/>
      <c r="J116" s="154"/>
      <c r="K116" s="154"/>
      <c r="L116" s="154"/>
      <c r="M116" s="154"/>
      <c r="N116" s="154"/>
      <c r="O116" s="154"/>
      <c r="P116" s="154"/>
      <c r="Q116" s="1193"/>
      <c r="R116" s="1196"/>
      <c r="S116" s="488"/>
      <c r="T116" s="1235" t="s">
        <v>745</v>
      </c>
      <c r="U116" s="55"/>
      <c r="V116" s="1193"/>
      <c r="W116" s="1196"/>
      <c r="X116" s="488"/>
      <c r="Y116" s="1173" t="s">
        <v>303</v>
      </c>
      <c r="Z116" s="864"/>
      <c r="AA116" s="864">
        <f>'2.CO2-Sector'!AA46</f>
        <v>38701.103416042592</v>
      </c>
      <c r="AB116" s="864">
        <f>'2.CO2-Sector'!AB46</f>
        <v>40346.744742035473</v>
      </c>
      <c r="AC116" s="864">
        <f>'2.CO2-Sector'!AC46</f>
        <v>41665.79114506545</v>
      </c>
      <c r="AD116" s="864">
        <f>'2.CO2-Sector'!AD46</f>
        <v>41224.494256585334</v>
      </c>
      <c r="AE116" s="864">
        <f>'2.CO2-Sector'!AE46</f>
        <v>42297.116417365723</v>
      </c>
      <c r="AF116" s="864">
        <f>'2.CO2-Sector'!AF46</f>
        <v>42142.02726535382</v>
      </c>
      <c r="AG116" s="864">
        <f>'2.CO2-Sector'!AG46</f>
        <v>42559.539804125336</v>
      </c>
      <c r="AH116" s="864">
        <f>'2.CO2-Sector'!AH46</f>
        <v>39926.083389390726</v>
      </c>
      <c r="AI116" s="864">
        <f>'2.CO2-Sector'!AI46</f>
        <v>35362.599382577479</v>
      </c>
      <c r="AJ116" s="864">
        <f>'2.CO2-Sector'!AJ46</f>
        <v>35010.124942594921</v>
      </c>
      <c r="AK116" s="864">
        <f>'2.CO2-Sector'!AK46</f>
        <v>35085.742906855594</v>
      </c>
      <c r="AL116" s="864">
        <f>'2.CO2-Sector'!AL46</f>
        <v>34374.185269382258</v>
      </c>
      <c r="AM116" s="864">
        <f>'2.CO2-Sector'!AM46</f>
        <v>32417.253435765444</v>
      </c>
      <c r="AN116" s="864">
        <f>'2.CO2-Sector'!AN46</f>
        <v>31935.273453308597</v>
      </c>
      <c r="AO116" s="864">
        <f>'2.CO2-Sector'!AO46</f>
        <v>31276.189983420805</v>
      </c>
      <c r="AP116" s="864">
        <f>'2.CO2-Sector'!AP46</f>
        <v>32279.645554026018</v>
      </c>
      <c r="AQ116" s="864">
        <f>'2.CO2-Sector'!AQ46</f>
        <v>31990.873871774482</v>
      </c>
      <c r="AR116" s="864">
        <f>'2.CO2-Sector'!AR46</f>
        <v>30658.349937916188</v>
      </c>
      <c r="AS116" s="864">
        <f>'2.CO2-Sector'!AS46</f>
        <v>28552.561480293498</v>
      </c>
      <c r="AT116" s="864">
        <f>'2.CO2-Sector'!AT46</f>
        <v>25308.481718967807</v>
      </c>
      <c r="AU116" s="864">
        <f>'2.CO2-Sector'!AU46</f>
        <v>24321.270937421363</v>
      </c>
      <c r="AV116" s="864">
        <f>'2.CO2-Sector'!AV46</f>
        <v>24982.895526650263</v>
      </c>
      <c r="AW116" s="864">
        <f>'2.CO2-Sector'!AW46</f>
        <v>25624.79533860795</v>
      </c>
      <c r="AX116" s="864">
        <f>'2.CO2-Sector'!AX46</f>
        <v>26805.206128279013</v>
      </c>
      <c r="AY116" s="864">
        <f>'2.CO2-Sector'!AY46</f>
        <v>26557.37523672733</v>
      </c>
      <c r="AZ116" s="864">
        <f>'2.CO2-Sector'!AZ46</f>
        <v>25936.139788924989</v>
      </c>
      <c r="BA116" s="1081">
        <f>'2.CO2-Sector'!BA46</f>
        <v>25969.470794926132</v>
      </c>
      <c r="BB116" s="864">
        <f>'2.CO2-Sector'!BB46</f>
        <v>26428.778063772283</v>
      </c>
      <c r="BC116" s="1410">
        <f>'2.CO2-Sector'!BC46</f>
        <v>26182.943719015086</v>
      </c>
      <c r="BD116" s="864">
        <f>'2.CO2-Sector'!BD46</f>
        <v>25328.005761907836</v>
      </c>
      <c r="BE116" s="1460">
        <f>'2.CO2-Sector'!BE46</f>
        <v>24490.267324230699</v>
      </c>
      <c r="BF116" s="1738"/>
      <c r="BG116" s="1460"/>
      <c r="BH116" s="1508"/>
    </row>
    <row r="117" spans="2:64" ht="15" customHeight="1">
      <c r="B117" s="154"/>
      <c r="C117" s="154"/>
      <c r="D117" s="154"/>
      <c r="E117" s="154"/>
      <c r="F117" s="154"/>
      <c r="G117" s="154"/>
      <c r="H117" s="154"/>
      <c r="I117" s="154"/>
      <c r="J117" s="154"/>
      <c r="K117" s="154"/>
      <c r="L117" s="154"/>
      <c r="M117" s="154"/>
      <c r="N117" s="154"/>
      <c r="O117" s="154"/>
      <c r="P117" s="154"/>
      <c r="Q117" s="1193"/>
      <c r="R117" s="1196"/>
      <c r="S117" s="488"/>
      <c r="T117" s="1236" t="s">
        <v>746</v>
      </c>
      <c r="U117" s="55"/>
      <c r="V117" s="1193"/>
      <c r="W117" s="1196"/>
      <c r="X117" s="488"/>
      <c r="Y117" s="1174" t="s">
        <v>304</v>
      </c>
      <c r="Z117" s="867"/>
      <c r="AA117" s="867">
        <f>'2.CO2-Sector'!AA47</f>
        <v>6674.4490046098017</v>
      </c>
      <c r="AB117" s="867">
        <f>'2.CO2-Sector'!AB47</f>
        <v>6524.5328569297908</v>
      </c>
      <c r="AC117" s="867">
        <f>'2.CO2-Sector'!AC47</f>
        <v>5945.8339540571315</v>
      </c>
      <c r="AD117" s="867">
        <f>'2.CO2-Sector'!AD47</f>
        <v>5842.3534676861227</v>
      </c>
      <c r="AE117" s="867">
        <f>'2.CO2-Sector'!AE47</f>
        <v>5740.0247792311475</v>
      </c>
      <c r="AF117" s="867">
        <f>'2.CO2-Sector'!AF47</f>
        <v>5795.1316308500946</v>
      </c>
      <c r="AG117" s="867">
        <f>'2.CO2-Sector'!AG47</f>
        <v>5789.0719316293616</v>
      </c>
      <c r="AH117" s="867">
        <f>'2.CO2-Sector'!AH47</f>
        <v>5903.8352801359188</v>
      </c>
      <c r="AI117" s="867">
        <f>'2.CO2-Sector'!AI47</f>
        <v>5638.1994106625216</v>
      </c>
      <c r="AJ117" s="867">
        <f>'2.CO2-Sector'!AJ47</f>
        <v>5703.2053582387407</v>
      </c>
      <c r="AK117" s="867">
        <f>'2.CO2-Sector'!AK47</f>
        <v>5899.9845210859867</v>
      </c>
      <c r="AL117" s="867">
        <f>'2.CO2-Sector'!AL47</f>
        <v>5594.9262706926866</v>
      </c>
      <c r="AM117" s="867">
        <f>'2.CO2-Sector'!AM47</f>
        <v>5605.2257994031515</v>
      </c>
      <c r="AN117" s="867">
        <f>'2.CO2-Sector'!AN47</f>
        <v>6010.9337107231668</v>
      </c>
      <c r="AO117" s="867">
        <f>'2.CO2-Sector'!AO47</f>
        <v>6398.6869967575658</v>
      </c>
      <c r="AP117" s="867">
        <f>'2.CO2-Sector'!AP47</f>
        <v>6645.7105523034497</v>
      </c>
      <c r="AQ117" s="867">
        <f>'2.CO2-Sector'!AQ47</f>
        <v>6788.1886315874181</v>
      </c>
      <c r="AR117" s="867">
        <f>'2.CO2-Sector'!AR47</f>
        <v>7012.0890129308336</v>
      </c>
      <c r="AS117" s="867">
        <f>'2.CO2-Sector'!AS47</f>
        <v>6591.818326146341</v>
      </c>
      <c r="AT117" s="867">
        <f>'2.CO2-Sector'!AT47</f>
        <v>5364.6005099960857</v>
      </c>
      <c r="AU117" s="867">
        <f>'2.CO2-Sector'!AU47</f>
        <v>6284.7190568659153</v>
      </c>
      <c r="AV117" s="867">
        <f>'2.CO2-Sector'!AV47</f>
        <v>5895.7907835699853</v>
      </c>
      <c r="AW117" s="867">
        <f>'2.CO2-Sector'!AW47</f>
        <v>5679.325140228646</v>
      </c>
      <c r="AX117" s="867">
        <f>'2.CO2-Sector'!AX47</f>
        <v>5766.6750900500374</v>
      </c>
      <c r="AY117" s="867">
        <f>'2.CO2-Sector'!AY47</f>
        <v>5811.9451381047556</v>
      </c>
      <c r="AZ117" s="867">
        <f>'2.CO2-Sector'!AZ47</f>
        <v>5477.0464397639898</v>
      </c>
      <c r="BA117" s="1082">
        <f>'2.CO2-Sector'!BA47</f>
        <v>5504.0022085956616</v>
      </c>
      <c r="BB117" s="867">
        <f>'2.CO2-Sector'!BB47</f>
        <v>5583.2353800745541</v>
      </c>
      <c r="BC117" s="1411">
        <f>'2.CO2-Sector'!BC47</f>
        <v>5615.0174032474997</v>
      </c>
      <c r="BD117" s="867">
        <f>'2.CO2-Sector'!BD47</f>
        <v>5481.3607322591242</v>
      </c>
      <c r="BE117" s="1461">
        <f>'2.CO2-Sector'!BE47</f>
        <v>5470.0472942152464</v>
      </c>
      <c r="BF117" s="1739"/>
      <c r="BG117" s="1461"/>
      <c r="BH117" s="1508"/>
    </row>
    <row r="118" spans="2:64" ht="15" customHeight="1">
      <c r="B118" s="154"/>
      <c r="C118" s="154"/>
      <c r="D118" s="154"/>
      <c r="E118" s="154"/>
      <c r="F118" s="154"/>
      <c r="G118" s="154"/>
      <c r="H118" s="154"/>
      <c r="I118" s="154"/>
      <c r="J118" s="154"/>
      <c r="K118" s="154"/>
      <c r="L118" s="154"/>
      <c r="M118" s="154"/>
      <c r="N118" s="154"/>
      <c r="O118" s="154"/>
      <c r="P118" s="154"/>
      <c r="Q118" s="1193"/>
      <c r="R118" s="1196"/>
      <c r="S118" s="488"/>
      <c r="T118" s="1236" t="s">
        <v>747</v>
      </c>
      <c r="U118" s="55"/>
      <c r="V118" s="1193"/>
      <c r="W118" s="1196"/>
      <c r="X118" s="488"/>
      <c r="Y118" s="1158" t="s">
        <v>305</v>
      </c>
      <c r="Z118" s="867"/>
      <c r="AA118" s="867">
        <f>'2.CO2-Sector'!AA48</f>
        <v>312.87952823101125</v>
      </c>
      <c r="AB118" s="867">
        <f>'2.CO2-Sector'!AB48</f>
        <v>307.81152289698383</v>
      </c>
      <c r="AC118" s="867">
        <f>'2.CO2-Sector'!AC48</f>
        <v>295.29687962532591</v>
      </c>
      <c r="AD118" s="867">
        <f>'2.CO2-Sector'!AD48</f>
        <v>290.6346731752509</v>
      </c>
      <c r="AE118" s="867">
        <f>'2.CO2-Sector'!AE48</f>
        <v>290.02818822876907</v>
      </c>
      <c r="AF118" s="867">
        <f>'2.CO2-Sector'!AF48</f>
        <v>283.40724792134836</v>
      </c>
      <c r="AG118" s="867">
        <f>'2.CO2-Sector'!AG48</f>
        <v>282.81616108587912</v>
      </c>
      <c r="AH118" s="867">
        <f>'2.CO2-Sector'!AH48</f>
        <v>270.45053169397875</v>
      </c>
      <c r="AI118" s="867">
        <f>'2.CO2-Sector'!AI48</f>
        <v>231.01486186880234</v>
      </c>
      <c r="AJ118" s="867">
        <f>'2.CO2-Sector'!AJ48</f>
        <v>236.17622947190571</v>
      </c>
      <c r="AK118" s="867">
        <f>'2.CO2-Sector'!AK48</f>
        <v>232.76960989831676</v>
      </c>
      <c r="AL118" s="867">
        <f>'2.CO2-Sector'!AL48</f>
        <v>223.3438161401109</v>
      </c>
      <c r="AM118" s="867">
        <f>'2.CO2-Sector'!AM48</f>
        <v>216.97477839910331</v>
      </c>
      <c r="AN118" s="867">
        <f>'2.CO2-Sector'!AN48</f>
        <v>253.04393249130098</v>
      </c>
      <c r="AO118" s="867">
        <f>'2.CO2-Sector'!AO48</f>
        <v>261.79082358227498</v>
      </c>
      <c r="AP118" s="867">
        <f>'2.CO2-Sector'!AP48</f>
        <v>251.57731073682558</v>
      </c>
      <c r="AQ118" s="867">
        <f>'2.CO2-Sector'!AQ48</f>
        <v>236.62608987874859</v>
      </c>
      <c r="AR118" s="867">
        <f>'2.CO2-Sector'!AR48</f>
        <v>213.21281309999526</v>
      </c>
      <c r="AS118" s="867">
        <f>'2.CO2-Sector'!AS48</f>
        <v>172.58037395747235</v>
      </c>
      <c r="AT118" s="867">
        <f>'2.CO2-Sector'!AT48</f>
        <v>139.89475701298232</v>
      </c>
      <c r="AU118" s="867">
        <f>'2.CO2-Sector'!AU48</f>
        <v>164.08408670446047</v>
      </c>
      <c r="AV118" s="867">
        <f>'2.CO2-Sector'!AV48</f>
        <v>168.2548242548468</v>
      </c>
      <c r="AW118" s="867">
        <f>'2.CO2-Sector'!AW48</f>
        <v>179.01572288015117</v>
      </c>
      <c r="AX118" s="867">
        <f>'2.CO2-Sector'!AX48</f>
        <v>193.47603040294115</v>
      </c>
      <c r="AY118" s="867">
        <f>'2.CO2-Sector'!AY48</f>
        <v>194.15574325469387</v>
      </c>
      <c r="AZ118" s="867">
        <f>'2.CO2-Sector'!AZ48</f>
        <v>193.02950553279041</v>
      </c>
      <c r="BA118" s="1082">
        <f>'2.CO2-Sector'!BA48</f>
        <v>188.5420493712293</v>
      </c>
      <c r="BB118" s="867">
        <f>'2.CO2-Sector'!BB48</f>
        <v>195.90219672259826</v>
      </c>
      <c r="BC118" s="1411">
        <f>'2.CO2-Sector'!BC48</f>
        <v>198.92256950584962</v>
      </c>
      <c r="BD118" s="867">
        <f>'2.CO2-Sector'!BD48</f>
        <v>191.36521281645793</v>
      </c>
      <c r="BE118" s="1461">
        <f>'2.CO2-Sector'!BE48</f>
        <v>190.64934833957886</v>
      </c>
      <c r="BF118" s="1739"/>
      <c r="BG118" s="1461"/>
      <c r="BH118" s="1508"/>
    </row>
    <row r="119" spans="2:64" ht="14.25" customHeight="1">
      <c r="B119" s="154"/>
      <c r="C119" s="154"/>
      <c r="D119" s="154"/>
      <c r="E119" s="154"/>
      <c r="F119" s="154"/>
      <c r="G119" s="154"/>
      <c r="H119" s="154"/>
      <c r="I119" s="154"/>
      <c r="J119" s="154"/>
      <c r="K119" s="154"/>
      <c r="L119" s="154"/>
      <c r="M119" s="154"/>
      <c r="N119" s="154"/>
      <c r="O119" s="154"/>
      <c r="P119" s="154"/>
      <c r="Q119" s="1193"/>
      <c r="R119" s="1196"/>
      <c r="S119" s="489"/>
      <c r="T119" s="1237" t="s">
        <v>751</v>
      </c>
      <c r="U119" s="55"/>
      <c r="V119" s="1193"/>
      <c r="W119" s="1196"/>
      <c r="X119" s="489"/>
      <c r="Y119" s="1170" t="s">
        <v>306</v>
      </c>
      <c r="Z119" s="865"/>
      <c r="AA119" s="865">
        <f>'2.CO2-Sector'!AA49</f>
        <v>3542.021222124265</v>
      </c>
      <c r="AB119" s="865">
        <f>'2.CO2-Sector'!AB49</f>
        <v>3369.2855145834346</v>
      </c>
      <c r="AC119" s="865">
        <f>'2.CO2-Sector'!AC49</f>
        <v>3057.3478000490459</v>
      </c>
      <c r="AD119" s="865">
        <f>'2.CO2-Sector'!AD49</f>
        <v>2894.9644600914435</v>
      </c>
      <c r="AE119" s="865">
        <f>'2.CO2-Sector'!AE49</f>
        <v>2938.556915872211</v>
      </c>
      <c r="AF119" s="865">
        <f>'2.CO2-Sector'!AF49</f>
        <v>2925.2158896206997</v>
      </c>
      <c r="AG119" s="865">
        <f>'2.CO2-Sector'!AG49</f>
        <v>2858.076470549267</v>
      </c>
      <c r="AH119" s="865">
        <f>'2.CO2-Sector'!AH49</f>
        <v>2739.8223697616959</v>
      </c>
      <c r="AI119" s="865">
        <f>'2.CO2-Sector'!AI49</f>
        <v>2631.4401642100925</v>
      </c>
      <c r="AJ119" s="865">
        <f>'2.CO2-Sector'!AJ49</f>
        <v>2630.4641631279924</v>
      </c>
      <c r="AK119" s="865">
        <f>'2.CO2-Sector'!AK49</f>
        <v>2700.1165165783791</v>
      </c>
      <c r="AL119" s="865">
        <f>'2.CO2-Sector'!AL49</f>
        <v>2778.0273137620284</v>
      </c>
      <c r="AM119" s="865">
        <f>'2.CO2-Sector'!AM49</f>
        <v>2243.4696038020288</v>
      </c>
      <c r="AN119" s="865">
        <f>'2.CO2-Sector'!AN49</f>
        <v>1946.5204277576754</v>
      </c>
      <c r="AO119" s="865">
        <f>'2.CO2-Sector'!AO49</f>
        <v>1882.947333714603</v>
      </c>
      <c r="AP119" s="865">
        <f>'2.CO2-Sector'!AP49</f>
        <v>2053.135753953346</v>
      </c>
      <c r="AQ119" s="865">
        <f>'2.CO2-Sector'!AQ49</f>
        <v>2181.0710292377894</v>
      </c>
      <c r="AR119" s="865">
        <f>'2.CO2-Sector'!AR49</f>
        <v>2320.5527871667846</v>
      </c>
      <c r="AS119" s="865">
        <f>'2.CO2-Sector'!AS49</f>
        <v>2118.995924098002</v>
      </c>
      <c r="AT119" s="865">
        <f>'2.CO2-Sector'!AT49</f>
        <v>1966.4083867145414</v>
      </c>
      <c r="AU119" s="865">
        <f>'2.CO2-Sector'!AU49</f>
        <v>1982.1519520869942</v>
      </c>
      <c r="AV119" s="865">
        <f>'2.CO2-Sector'!AV49</f>
        <v>2042.3941203876684</v>
      </c>
      <c r="AW119" s="865">
        <f>'2.CO2-Sector'!AW49</f>
        <v>2146.1417261944657</v>
      </c>
      <c r="AX119" s="865">
        <f>'2.CO2-Sector'!AX49</f>
        <v>2238.1806956951505</v>
      </c>
      <c r="AY119" s="865">
        <f>'2.CO2-Sector'!AY49</f>
        <v>2167.3106460060758</v>
      </c>
      <c r="AZ119" s="865">
        <f>'2.CO2-Sector'!AZ49</f>
        <v>2052.8418235890717</v>
      </c>
      <c r="BA119" s="1083">
        <f>'2.CO2-Sector'!BA49</f>
        <v>1871.4890156314157</v>
      </c>
      <c r="BB119" s="865">
        <f>'2.CO2-Sector'!BB49</f>
        <v>1762.7261835932416</v>
      </c>
      <c r="BC119" s="1412">
        <f>'2.CO2-Sector'!BC49</f>
        <v>1648.0301150053424</v>
      </c>
      <c r="BD119" s="865">
        <f>'2.CO2-Sector'!BD49</f>
        <v>1480.2969979417585</v>
      </c>
      <c r="BE119" s="1462">
        <f>'2.CO2-Sector'!BE49</f>
        <v>1066.2459253959532</v>
      </c>
      <c r="BF119" s="1740"/>
      <c r="BG119" s="1462"/>
      <c r="BH119" s="1508"/>
    </row>
    <row r="120" spans="2:64" ht="15" customHeight="1">
      <c r="B120" s="154"/>
      <c r="C120" s="154"/>
      <c r="D120" s="154"/>
      <c r="E120" s="154"/>
      <c r="F120" s="154"/>
      <c r="G120" s="154"/>
      <c r="H120" s="154"/>
      <c r="I120" s="154"/>
      <c r="J120" s="154"/>
      <c r="K120" s="154"/>
      <c r="L120" s="154"/>
      <c r="M120" s="154"/>
      <c r="N120" s="154"/>
      <c r="O120" s="154"/>
      <c r="P120" s="154"/>
      <c r="Q120" s="1193"/>
      <c r="R120" s="1196"/>
      <c r="S120" s="518" t="s">
        <v>94</v>
      </c>
      <c r="T120" s="576"/>
      <c r="U120" s="55"/>
      <c r="V120" s="1193"/>
      <c r="W120" s="1196"/>
      <c r="X120" s="518" t="s">
        <v>307</v>
      </c>
      <c r="Y120" s="916"/>
      <c r="Z120" s="103"/>
      <c r="AA120" s="370">
        <f>'2.CO2-Sector'!AA50</f>
        <v>7040.8033814727314</v>
      </c>
      <c r="AB120" s="370">
        <f>'2.CO2-Sector'!AB50</f>
        <v>7009.5685451768513</v>
      </c>
      <c r="AC120" s="370">
        <f>'2.CO2-Sector'!AC50</f>
        <v>6825.8714020182988</v>
      </c>
      <c r="AD120" s="370">
        <f>'2.CO2-Sector'!AD50</f>
        <v>6388.5835213042628</v>
      </c>
      <c r="AE120" s="370">
        <f>'2.CO2-Sector'!AE50</f>
        <v>6806.5660371260965</v>
      </c>
      <c r="AF120" s="370">
        <f>'2.CO2-Sector'!AF50</f>
        <v>7013.9549604528893</v>
      </c>
      <c r="AG120" s="370">
        <f>'2.CO2-Sector'!AG50</f>
        <v>7068.2445258757907</v>
      </c>
      <c r="AH120" s="370">
        <f>'2.CO2-Sector'!AH50</f>
        <v>7061.2165473727891</v>
      </c>
      <c r="AI120" s="370">
        <f>'2.CO2-Sector'!AI50</f>
        <v>6419.8587378638094</v>
      </c>
      <c r="AJ120" s="370">
        <f>'2.CO2-Sector'!AJ50</f>
        <v>6937.7079462429228</v>
      </c>
      <c r="AK120" s="370">
        <f>'2.CO2-Sector'!AK50</f>
        <v>6810.3448797778219</v>
      </c>
      <c r="AL120" s="370">
        <f>'2.CO2-Sector'!AL50</f>
        <v>6346.7757321820918</v>
      </c>
      <c r="AM120" s="370">
        <f>'2.CO2-Sector'!AM50</f>
        <v>6249.7321813854496</v>
      </c>
      <c r="AN120" s="370">
        <f>'2.CO2-Sector'!AN50</f>
        <v>6051.8733017484938</v>
      </c>
      <c r="AO120" s="370">
        <f>'2.CO2-Sector'!AO50</f>
        <v>6134.8767753380089</v>
      </c>
      <c r="AP120" s="370">
        <f>'2.CO2-Sector'!AP50</f>
        <v>5794.6829692556239</v>
      </c>
      <c r="AQ120" s="370">
        <f>'2.CO2-Sector'!AQ50</f>
        <v>5874.7858293424979</v>
      </c>
      <c r="AR120" s="370">
        <f>'2.CO2-Sector'!AR50</f>
        <v>5966.4292018672513</v>
      </c>
      <c r="AS120" s="370">
        <f>'2.CO2-Sector'!AS50</f>
        <v>5107.1196855795279</v>
      </c>
      <c r="AT120" s="370">
        <f>'2.CO2-Sector'!AT50</f>
        <v>4872.0015080504827</v>
      </c>
      <c r="AU120" s="370">
        <f>'2.CO2-Sector'!AU50</f>
        <v>5427.0220270136588</v>
      </c>
      <c r="AV120" s="370">
        <f>'2.CO2-Sector'!AV50</f>
        <v>5103.2076687218187</v>
      </c>
      <c r="AW120" s="370">
        <f>'2.CO2-Sector'!AW50</f>
        <v>4652.1661059634598</v>
      </c>
      <c r="AX120" s="370">
        <f>'2.CO2-Sector'!AX50</f>
        <v>4786.8877993268261</v>
      </c>
      <c r="AY120" s="370">
        <f>'2.CO2-Sector'!AY50</f>
        <v>4683.4283473128908</v>
      </c>
      <c r="AZ120" s="370">
        <f>'2.CO2-Sector'!AZ50</f>
        <v>4590.7115554076472</v>
      </c>
      <c r="BA120" s="1058">
        <f>'2.CO2-Sector'!BA50</f>
        <v>4300.1132589460285</v>
      </c>
      <c r="BB120" s="370">
        <f>'2.CO2-Sector'!BB50</f>
        <v>4484.9883514917583</v>
      </c>
      <c r="BC120" s="1413">
        <f>'2.CO2-Sector'!BC50</f>
        <v>4220.1307121923346</v>
      </c>
      <c r="BD120" s="370">
        <f>'2.CO2-Sector'!BD50</f>
        <v>4347.7888375623606</v>
      </c>
      <c r="BE120" s="1756">
        <f>'2.CO2-Sector'!BE50</f>
        <v>3671.105222613262</v>
      </c>
      <c r="BF120" s="799"/>
      <c r="BG120" s="354"/>
      <c r="BH120" s="1508"/>
    </row>
    <row r="121" spans="2:64" ht="15" customHeight="1">
      <c r="B121" s="154"/>
      <c r="C121" s="154"/>
      <c r="D121" s="154"/>
      <c r="E121" s="154"/>
      <c r="F121" s="154"/>
      <c r="G121" s="154"/>
      <c r="H121" s="154"/>
      <c r="I121" s="154"/>
      <c r="J121" s="154"/>
      <c r="K121" s="154"/>
      <c r="L121" s="154"/>
      <c r="M121" s="154"/>
      <c r="N121" s="154"/>
      <c r="O121" s="154"/>
      <c r="P121" s="154"/>
      <c r="Q121" s="1193"/>
      <c r="R121" s="1196"/>
      <c r="S121" s="519"/>
      <c r="T121" s="1235" t="s">
        <v>748</v>
      </c>
      <c r="U121" s="55"/>
      <c r="V121" s="1193"/>
      <c r="W121" s="1196"/>
      <c r="X121" s="519"/>
      <c r="Y121" s="1173" t="s">
        <v>308</v>
      </c>
      <c r="Z121" s="864"/>
      <c r="AA121" s="864">
        <f>'2.CO2-Sector'!AA51</f>
        <v>3417.7405137833202</v>
      </c>
      <c r="AB121" s="864">
        <f>'2.CO2-Sector'!AB51</f>
        <v>3364.3238915193861</v>
      </c>
      <c r="AC121" s="864">
        <f>'2.CO2-Sector'!AC51</f>
        <v>3391.5558741950354</v>
      </c>
      <c r="AD121" s="864">
        <f>'2.CO2-Sector'!AD51</f>
        <v>3217.4669648339104</v>
      </c>
      <c r="AE121" s="864">
        <f>'2.CO2-Sector'!AE51</f>
        <v>3422.8389440786377</v>
      </c>
      <c r="AF121" s="864">
        <f>'2.CO2-Sector'!AF51</f>
        <v>3456.8155123008878</v>
      </c>
      <c r="AG121" s="864">
        <f>'2.CO2-Sector'!AG51</f>
        <v>3482.2507055771052</v>
      </c>
      <c r="AH121" s="864">
        <f>'2.CO2-Sector'!AH51</f>
        <v>3392.1119138316312</v>
      </c>
      <c r="AI121" s="864">
        <f>'2.CO2-Sector'!AI51</f>
        <v>3007.6817553714827</v>
      </c>
      <c r="AJ121" s="864">
        <f>'2.CO2-Sector'!AJ51</f>
        <v>3305.6498677465934</v>
      </c>
      <c r="AK121" s="864">
        <f>'2.CO2-Sector'!AK51</f>
        <v>3183.6043912674263</v>
      </c>
      <c r="AL121" s="864">
        <f>'2.CO2-Sector'!AL51</f>
        <v>2968.1790499953418</v>
      </c>
      <c r="AM121" s="864">
        <f>'2.CO2-Sector'!AM51</f>
        <v>2738.3139467509864</v>
      </c>
      <c r="AN121" s="864">
        <f>'2.CO2-Sector'!AN51</f>
        <v>2460.2558112997931</v>
      </c>
      <c r="AO121" s="864">
        <f>'2.CO2-Sector'!AO51</f>
        <v>2470.538328057758</v>
      </c>
      <c r="AP121" s="864">
        <f>'2.CO2-Sector'!AP51</f>
        <v>2167.3505128396782</v>
      </c>
      <c r="AQ121" s="864">
        <f>'2.CO2-Sector'!AQ51</f>
        <v>2200.366432366598</v>
      </c>
      <c r="AR121" s="864">
        <f>'2.CO2-Sector'!AR51</f>
        <v>2260.0248909812894</v>
      </c>
      <c r="AS121" s="864">
        <f>'2.CO2-Sector'!AS51</f>
        <v>2007.2670092715346</v>
      </c>
      <c r="AT121" s="864">
        <f>'2.CO2-Sector'!AT51</f>
        <v>1923.1201899212144</v>
      </c>
      <c r="AU121" s="864">
        <f>'2.CO2-Sector'!AU51</f>
        <v>2122.8843217272179</v>
      </c>
      <c r="AV121" s="864">
        <f>'2.CO2-Sector'!AV51</f>
        <v>2008.0848022151829</v>
      </c>
      <c r="AW121" s="864">
        <f>'2.CO2-Sector'!AW51</f>
        <v>1855.4539224438442</v>
      </c>
      <c r="AX121" s="864">
        <f>'2.CO2-Sector'!AX51</f>
        <v>1932.304615562253</v>
      </c>
      <c r="AY121" s="864">
        <f>'2.CO2-Sector'!AY51</f>
        <v>1889.9734100685228</v>
      </c>
      <c r="AZ121" s="864">
        <f>'2.CO2-Sector'!AZ51</f>
        <v>1946.9722075338834</v>
      </c>
      <c r="BA121" s="1081">
        <f>'2.CO2-Sector'!BA51</f>
        <v>1658.1260762968163</v>
      </c>
      <c r="BB121" s="864">
        <f>'2.CO2-Sector'!BB51</f>
        <v>1725.6364470935714</v>
      </c>
      <c r="BC121" s="1410">
        <f>'2.CO2-Sector'!BC51</f>
        <v>1457.959373647813</v>
      </c>
      <c r="BD121" s="864">
        <f>'2.CO2-Sector'!BD51</f>
        <v>1704.479058441493</v>
      </c>
      <c r="BE121" s="1460">
        <f>'2.CO2-Sector'!BE51</f>
        <v>1409.5415968094242</v>
      </c>
      <c r="BF121" s="1738"/>
      <c r="BG121" s="1460"/>
      <c r="BH121" s="1508"/>
    </row>
    <row r="122" spans="2:64" ht="14.25" customHeight="1">
      <c r="B122" s="154"/>
      <c r="C122" s="154"/>
      <c r="D122" s="154"/>
      <c r="E122" s="154"/>
      <c r="F122" s="154"/>
      <c r="G122" s="154"/>
      <c r="H122" s="154"/>
      <c r="I122" s="154"/>
      <c r="J122" s="154"/>
      <c r="K122" s="154"/>
      <c r="L122" s="154"/>
      <c r="M122" s="154"/>
      <c r="N122" s="154"/>
      <c r="O122" s="154"/>
      <c r="P122" s="154"/>
      <c r="Q122" s="1193"/>
      <c r="R122" s="1196"/>
      <c r="S122" s="520"/>
      <c r="T122" s="1237" t="s">
        <v>749</v>
      </c>
      <c r="U122" s="55"/>
      <c r="V122" s="1193"/>
      <c r="W122" s="1196"/>
      <c r="X122" s="520"/>
      <c r="Y122" s="1170" t="s">
        <v>309</v>
      </c>
      <c r="Z122" s="865"/>
      <c r="AA122" s="865">
        <f>'2.CO2-Sector'!AA52</f>
        <v>3623.0628676894112</v>
      </c>
      <c r="AB122" s="865">
        <f>'2.CO2-Sector'!AB52</f>
        <v>3645.2446536574653</v>
      </c>
      <c r="AC122" s="865">
        <f>'2.CO2-Sector'!AC52</f>
        <v>3434.3155278232634</v>
      </c>
      <c r="AD122" s="865">
        <f>'2.CO2-Sector'!AD52</f>
        <v>3171.1165564703524</v>
      </c>
      <c r="AE122" s="865">
        <f>'2.CO2-Sector'!AE52</f>
        <v>3383.7270930474588</v>
      </c>
      <c r="AF122" s="865">
        <f>'2.CO2-Sector'!AF52</f>
        <v>3557.1394481520015</v>
      </c>
      <c r="AG122" s="865">
        <f>'2.CO2-Sector'!AG52</f>
        <v>3585.9938202986855</v>
      </c>
      <c r="AH122" s="865">
        <f>'2.CO2-Sector'!AH52</f>
        <v>3669.1046335411579</v>
      </c>
      <c r="AI122" s="865">
        <f>'2.CO2-Sector'!AI52</f>
        <v>3412.1769824923267</v>
      </c>
      <c r="AJ122" s="865">
        <f>'2.CO2-Sector'!AJ52</f>
        <v>3632.0580784963295</v>
      </c>
      <c r="AK122" s="865">
        <f>'2.CO2-Sector'!AK52</f>
        <v>3626.7404885103956</v>
      </c>
      <c r="AL122" s="865">
        <f>'2.CO2-Sector'!AL52</f>
        <v>3378.5966821867501</v>
      </c>
      <c r="AM122" s="865">
        <f>'2.CO2-Sector'!AM52</f>
        <v>3511.4182346344633</v>
      </c>
      <c r="AN122" s="865">
        <f>'2.CO2-Sector'!AN52</f>
        <v>3591.6174904487007</v>
      </c>
      <c r="AO122" s="865">
        <f>'2.CO2-Sector'!AO52</f>
        <v>3664.3384472802509</v>
      </c>
      <c r="AP122" s="865">
        <f>'2.CO2-Sector'!AP52</f>
        <v>3627.3324564159457</v>
      </c>
      <c r="AQ122" s="865">
        <f>'2.CO2-Sector'!AQ52</f>
        <v>3674.4193969758999</v>
      </c>
      <c r="AR122" s="865">
        <f>'2.CO2-Sector'!AR52</f>
        <v>3706.4043108859619</v>
      </c>
      <c r="AS122" s="865">
        <f>'2.CO2-Sector'!AS52</f>
        <v>3099.8526763079935</v>
      </c>
      <c r="AT122" s="865">
        <f>'2.CO2-Sector'!AT52</f>
        <v>2948.881318129268</v>
      </c>
      <c r="AU122" s="865">
        <f>'2.CO2-Sector'!AU52</f>
        <v>3304.1377052864409</v>
      </c>
      <c r="AV122" s="865">
        <f>'2.CO2-Sector'!AV52</f>
        <v>3095.1228665066355</v>
      </c>
      <c r="AW122" s="865">
        <f>'2.CO2-Sector'!AW52</f>
        <v>2796.7121835196158</v>
      </c>
      <c r="AX122" s="865">
        <f>'2.CO2-Sector'!AX52</f>
        <v>2854.5831837645728</v>
      </c>
      <c r="AY122" s="865">
        <f>'2.CO2-Sector'!AY52</f>
        <v>2793.454937244368</v>
      </c>
      <c r="AZ122" s="865">
        <f>'2.CO2-Sector'!AZ52</f>
        <v>2643.739347873764</v>
      </c>
      <c r="BA122" s="1083">
        <f>'2.CO2-Sector'!BA52</f>
        <v>2641.9871826492122</v>
      </c>
      <c r="BB122" s="865">
        <f>'2.CO2-Sector'!BB52</f>
        <v>2759.3519043981869</v>
      </c>
      <c r="BC122" s="1412">
        <f>'2.CO2-Sector'!BC52</f>
        <v>2762.1713385445219</v>
      </c>
      <c r="BD122" s="865">
        <f>'2.CO2-Sector'!BD52</f>
        <v>2643.3097791208675</v>
      </c>
      <c r="BE122" s="1462">
        <f>'2.CO2-Sector'!BE52</f>
        <v>2261.5636258038376</v>
      </c>
      <c r="BF122" s="1740"/>
      <c r="BG122" s="1462"/>
      <c r="BH122" s="1508"/>
    </row>
    <row r="123" spans="2:64">
      <c r="B123" s="154"/>
      <c r="C123" s="154"/>
      <c r="D123" s="154"/>
      <c r="E123" s="154"/>
      <c r="F123" s="154"/>
      <c r="G123" s="154"/>
      <c r="H123" s="154"/>
      <c r="I123" s="154"/>
      <c r="J123" s="154"/>
      <c r="K123" s="154"/>
      <c r="L123" s="154"/>
      <c r="M123" s="154"/>
      <c r="N123" s="154"/>
      <c r="O123" s="154"/>
      <c r="P123" s="154"/>
      <c r="Q123" s="1193"/>
      <c r="R123" s="1196"/>
      <c r="S123" s="1234" t="s">
        <v>750</v>
      </c>
      <c r="T123" s="522"/>
      <c r="U123" s="55"/>
      <c r="V123" s="1193"/>
      <c r="W123" s="1196"/>
      <c r="X123" s="521" t="s">
        <v>1334</v>
      </c>
      <c r="Y123" s="909"/>
      <c r="Z123" s="185"/>
      <c r="AA123" s="371">
        <f>'2.CO2-Sector'!AA53</f>
        <v>7269.330016533122</v>
      </c>
      <c r="AB123" s="371">
        <f>'2.CO2-Sector'!AB53</f>
        <v>7122.0092485771402</v>
      </c>
      <c r="AC123" s="371">
        <f>'2.CO2-Sector'!AC53</f>
        <v>6830.7989243575121</v>
      </c>
      <c r="AD123" s="371">
        <f>'2.CO2-Sector'!AD53</f>
        <v>6693.3023498901985</v>
      </c>
      <c r="AE123" s="371">
        <f>'2.CO2-Sector'!AE53</f>
        <v>6706.0110499155853</v>
      </c>
      <c r="AF123" s="371">
        <f>'2.CO2-Sector'!AF53</f>
        <v>6905.9304021904272</v>
      </c>
      <c r="AG123" s="371">
        <f>'2.CO2-Sector'!AG53</f>
        <v>6934.2020741520782</v>
      </c>
      <c r="AH123" s="371">
        <f>'2.CO2-Sector'!AH53</f>
        <v>6905.1670364530464</v>
      </c>
      <c r="AI123" s="371">
        <f>'2.CO2-Sector'!AI53</f>
        <v>6617.6586801390267</v>
      </c>
      <c r="AJ123" s="371">
        <f>'2.CO2-Sector'!AJ53</f>
        <v>6550.9465642452469</v>
      </c>
      <c r="AK123" s="371">
        <f>'2.CO2-Sector'!AK53</f>
        <v>6841.8556725671369</v>
      </c>
      <c r="AL123" s="371">
        <f>'2.CO2-Sector'!AL53</f>
        <v>6876.9893057484696</v>
      </c>
      <c r="AM123" s="371">
        <f>'2.CO2-Sector'!AM53</f>
        <v>6736.4136586495733</v>
      </c>
      <c r="AN123" s="371">
        <f>'2.CO2-Sector'!AN53</f>
        <v>6515.1494904062711</v>
      </c>
      <c r="AO123" s="371">
        <f>'2.CO2-Sector'!AO53</f>
        <v>6651.2038321624541</v>
      </c>
      <c r="AP123" s="371">
        <f>'2.CO2-Sector'!AP53</f>
        <v>6670.4917019880595</v>
      </c>
      <c r="AQ123" s="371">
        <f>'2.CO2-Sector'!AQ53</f>
        <v>6768.246317266965</v>
      </c>
      <c r="AR123" s="371">
        <f>'2.CO2-Sector'!AR53</f>
        <v>6913.0859915925639</v>
      </c>
      <c r="AS123" s="371">
        <f>'2.CO2-Sector'!AS53</f>
        <v>6445.9347570594982</v>
      </c>
      <c r="AT123" s="371">
        <f>'2.CO2-Sector'!AT53</f>
        <v>5679.9368975624257</v>
      </c>
      <c r="AU123" s="371">
        <f>'2.CO2-Sector'!AU53</f>
        <v>6343.7696042888274</v>
      </c>
      <c r="AV123" s="371">
        <f>'2.CO2-Sector'!AV53</f>
        <v>6175.8330028795881</v>
      </c>
      <c r="AW123" s="371">
        <f>'2.CO2-Sector'!AW53</f>
        <v>6275.7463164417668</v>
      </c>
      <c r="AX123" s="371">
        <f>'2.CO2-Sector'!AX53</f>
        <v>6420.5001692107026</v>
      </c>
      <c r="AY123" s="371">
        <f>'2.CO2-Sector'!AY53</f>
        <v>6343.3084599390622</v>
      </c>
      <c r="AZ123" s="371">
        <f>'2.CO2-Sector'!AZ53</f>
        <v>6140.8371963105637</v>
      </c>
      <c r="BA123" s="1059">
        <f>'2.CO2-Sector'!BA53</f>
        <v>6028.9038794686649</v>
      </c>
      <c r="BB123" s="371">
        <f>'2.CO2-Sector'!BB53</f>
        <v>5919.3698700448886</v>
      </c>
      <c r="BC123" s="1414">
        <f>'2.CO2-Sector'!BC53</f>
        <v>5833.2094953449168</v>
      </c>
      <c r="BD123" s="371">
        <f>'2.CO2-Sector'!BD53</f>
        <v>5631.6696266787148</v>
      </c>
      <c r="BE123" s="1757">
        <f>'2.CO2-Sector'!BE53</f>
        <v>5429.704681686173</v>
      </c>
      <c r="BF123" s="800"/>
      <c r="BG123" s="272"/>
      <c r="BH123" s="1508"/>
    </row>
    <row r="124" spans="2:64">
      <c r="B124" s="154"/>
      <c r="C124" s="154"/>
      <c r="D124" s="154"/>
      <c r="E124" s="154"/>
      <c r="F124" s="154"/>
      <c r="G124" s="154"/>
      <c r="H124" s="154"/>
      <c r="I124" s="154"/>
      <c r="J124" s="154"/>
      <c r="K124" s="154"/>
      <c r="L124" s="154"/>
      <c r="M124" s="154"/>
      <c r="N124" s="154"/>
      <c r="O124" s="154"/>
      <c r="P124" s="154"/>
      <c r="Q124" s="1193"/>
      <c r="R124" s="1196"/>
      <c r="S124" s="1982" t="s">
        <v>752</v>
      </c>
      <c r="T124" s="1983"/>
      <c r="U124" s="55"/>
      <c r="V124" s="1193"/>
      <c r="W124" s="1196"/>
      <c r="X124" s="1966" t="s">
        <v>310</v>
      </c>
      <c r="Y124" s="1947"/>
      <c r="Z124" s="187"/>
      <c r="AA124" s="372">
        <f>'2.CO2-Sector'!AA54</f>
        <v>2039.8207474214641</v>
      </c>
      <c r="AB124" s="372">
        <f>'2.CO2-Sector'!AB54</f>
        <v>2135.9254287863546</v>
      </c>
      <c r="AC124" s="372">
        <f>'2.CO2-Sector'!AC54</f>
        <v>2108.693688305545</v>
      </c>
      <c r="AD124" s="372">
        <f>'2.CO2-Sector'!AD54</f>
        <v>2093.7183811230925</v>
      </c>
      <c r="AE124" s="372">
        <f>'2.CO2-Sector'!AE54</f>
        <v>2325.9627930643519</v>
      </c>
      <c r="AF124" s="372">
        <f>'2.CO2-Sector'!AF54</f>
        <v>2376.547168369565</v>
      </c>
      <c r="AG124" s="372">
        <f>'2.CO2-Sector'!AG54</f>
        <v>2533.613162431117</v>
      </c>
      <c r="AH124" s="372">
        <f>'2.CO2-Sector'!AH54</f>
        <v>2625.9809496582247</v>
      </c>
      <c r="AI124" s="372">
        <f>'2.CO2-Sector'!AI54</f>
        <v>2459.6175385106635</v>
      </c>
      <c r="AJ124" s="372">
        <f>'2.CO2-Sector'!AJ54</f>
        <v>2623.9051706647697</v>
      </c>
      <c r="AK124" s="372">
        <f>'2.CO2-Sector'!AK54</f>
        <v>2658.7016803623533</v>
      </c>
      <c r="AL124" s="372">
        <f>'2.CO2-Sector'!AL54</f>
        <v>2727.2519354331953</v>
      </c>
      <c r="AM124" s="372">
        <f>'2.CO2-Sector'!AM54</f>
        <v>2849.53370683106</v>
      </c>
      <c r="AN124" s="372">
        <f>'2.CO2-Sector'!AN54</f>
        <v>2780.1639392403536</v>
      </c>
      <c r="AO124" s="372">
        <f>'2.CO2-Sector'!AO54</f>
        <v>2873.7360631856632</v>
      </c>
      <c r="AP124" s="372">
        <f>'2.CO2-Sector'!AP54</f>
        <v>2864.8187939434551</v>
      </c>
      <c r="AQ124" s="372">
        <f>'2.CO2-Sector'!AQ54</f>
        <v>3078.5463068505278</v>
      </c>
      <c r="AR124" s="372">
        <f>'2.CO2-Sector'!AR54</f>
        <v>3046.9575014930911</v>
      </c>
      <c r="AS124" s="372">
        <f>'2.CO2-Sector'!AS54</f>
        <v>2777.915537642024</v>
      </c>
      <c r="AT124" s="372">
        <f>'2.CO2-Sector'!AT54</f>
        <v>2864.4711626018707</v>
      </c>
      <c r="AU124" s="372">
        <f>'2.CO2-Sector'!AU54</f>
        <v>2748.4956623380867</v>
      </c>
      <c r="AV124" s="372">
        <f>'2.CO2-Sector'!AV54</f>
        <v>2700.6610481716402</v>
      </c>
      <c r="AW124" s="372">
        <f>'2.CO2-Sector'!AW54</f>
        <v>2550.671395111679</v>
      </c>
      <c r="AX124" s="372">
        <f>'2.CO2-Sector'!AX54</f>
        <v>2684.9138580146446</v>
      </c>
      <c r="AY124" s="372">
        <f>'2.CO2-Sector'!AY54</f>
        <v>2526.8373956959285</v>
      </c>
      <c r="AZ124" s="372">
        <f>'2.CO2-Sector'!AZ54</f>
        <v>2486.473942785798</v>
      </c>
      <c r="BA124" s="1069">
        <f>'2.CO2-Sector'!BA54</f>
        <v>2582.5376588916038</v>
      </c>
      <c r="BB124" s="372">
        <f>'2.CO2-Sector'!BB54</f>
        <v>2689.3914472672182</v>
      </c>
      <c r="BC124" s="1415">
        <f>'2.CO2-Sector'!BC54</f>
        <v>2657.8145665820111</v>
      </c>
      <c r="BD124" s="372">
        <f>'2.CO2-Sector'!BD54</f>
        <v>2561.1417717011209</v>
      </c>
      <c r="BE124" s="1758">
        <f>'2.CO2-Sector'!BE54</f>
        <v>2343.674836960723</v>
      </c>
      <c r="BF124" s="1741"/>
      <c r="BG124" s="273"/>
      <c r="BH124" s="1508"/>
    </row>
    <row r="125" spans="2:64" ht="15" thickBot="1">
      <c r="B125" s="154"/>
      <c r="C125" s="154"/>
      <c r="D125" s="154"/>
      <c r="E125" s="154"/>
      <c r="F125" s="154"/>
      <c r="G125" s="154"/>
      <c r="H125" s="154"/>
      <c r="I125" s="154"/>
      <c r="J125" s="154"/>
      <c r="K125" s="154"/>
      <c r="L125" s="154"/>
      <c r="M125" s="154"/>
      <c r="N125" s="154"/>
      <c r="O125" s="154"/>
      <c r="P125" s="154"/>
      <c r="Q125" s="1193"/>
      <c r="R125" s="1197"/>
      <c r="S125" s="1365" t="s">
        <v>862</v>
      </c>
      <c r="T125" s="524"/>
      <c r="U125" s="55"/>
      <c r="V125" s="1193"/>
      <c r="W125" s="1197"/>
      <c r="X125" s="523" t="s">
        <v>864</v>
      </c>
      <c r="Y125" s="919"/>
      <c r="Z125" s="184"/>
      <c r="AA125" s="1257">
        <f>'2.CO2-Sector'!AA55</f>
        <v>64.613207000000031</v>
      </c>
      <c r="AB125" s="1257">
        <f>'2.CO2-Sector'!AB55</f>
        <v>66.803699000000023</v>
      </c>
      <c r="AC125" s="1257">
        <f>'2.CO2-Sector'!AC55</f>
        <v>65.368480000000034</v>
      </c>
      <c r="AD125" s="1257">
        <f>'2.CO2-Sector'!AD55</f>
        <v>59.679443000000013</v>
      </c>
      <c r="AE125" s="1257">
        <f>'2.CO2-Sector'!AE55</f>
        <v>67.102707000000024</v>
      </c>
      <c r="AF125" s="1257">
        <f>'2.CO2-Sector'!AF55</f>
        <v>71.847638000000018</v>
      </c>
      <c r="AG125" s="1257">
        <f>'2.CO2-Sector'!AG55</f>
        <v>79.849708000000021</v>
      </c>
      <c r="AH125" s="1257">
        <f>'2.CO2-Sector'!AH55</f>
        <v>86.356879000000049</v>
      </c>
      <c r="AI125" s="1257">
        <f>'2.CO2-Sector'!AI55</f>
        <v>86.735898000000077</v>
      </c>
      <c r="AJ125" s="1257">
        <f>'2.CO2-Sector'!AJ55</f>
        <v>89.569040000000015</v>
      </c>
      <c r="AK125" s="1257">
        <f>'2.CO2-Sector'!AK55</f>
        <v>86.668848000000054</v>
      </c>
      <c r="AL125" s="1257">
        <f>'2.CO2-Sector'!AL55</f>
        <v>78.827302000000017</v>
      </c>
      <c r="AM125" s="1257">
        <f>'2.CO2-Sector'!AM55</f>
        <v>80.656660000000073</v>
      </c>
      <c r="AN125" s="1257">
        <f>'2.CO2-Sector'!AN55</f>
        <v>86.201701999999983</v>
      </c>
      <c r="AO125" s="1257">
        <f>'2.CO2-Sector'!AO55</f>
        <v>87.126387000000008</v>
      </c>
      <c r="AP125" s="1257">
        <f>'2.CO2-Sector'!AP55</f>
        <v>90.227606999999992</v>
      </c>
      <c r="AQ125" s="1257">
        <f>'2.CO2-Sector'!AQ55</f>
        <v>87.797462000000053</v>
      </c>
      <c r="AR125" s="1257">
        <f>'2.CO2-Sector'!AR55</f>
        <v>86.709739000000042</v>
      </c>
      <c r="AS125" s="1257">
        <f>'2.CO2-Sector'!AS55</f>
        <v>72.491562000000002</v>
      </c>
      <c r="AT125" s="1257">
        <f>'2.CO2-Sector'!AT55</f>
        <v>72.185683000000026</v>
      </c>
      <c r="AU125" s="1257">
        <f>'2.CO2-Sector'!AU55</f>
        <v>76.792199000000039</v>
      </c>
      <c r="AV125" s="1257">
        <f>'2.CO2-Sector'!AV55</f>
        <v>88.116302000000047</v>
      </c>
      <c r="AW125" s="1257">
        <f>'2.CO2-Sector'!AW55</f>
        <v>99.906697000000023</v>
      </c>
      <c r="AX125" s="1257">
        <f>'2.CO2-Sector'!AX55</f>
        <v>93.526186000000024</v>
      </c>
      <c r="AY125" s="1257">
        <f>'2.CO2-Sector'!AY55</f>
        <v>90.599487000000025</v>
      </c>
      <c r="AZ125" s="1257">
        <f>'2.CO2-Sector'!AZ55</f>
        <v>96.736382000000006</v>
      </c>
      <c r="BA125" s="1253">
        <f>'2.CO2-Sector'!BA55</f>
        <v>106.95248199999999</v>
      </c>
      <c r="BB125" s="1257">
        <f>'2.CO2-Sector'!BB55</f>
        <v>110.63789999999999</v>
      </c>
      <c r="BC125" s="1416">
        <f>'2.CO2-Sector'!BC55</f>
        <v>105.32984500000002</v>
      </c>
      <c r="BD125" s="1257">
        <f>'2.CO2-Sector'!BD55</f>
        <v>99.837092000000027</v>
      </c>
      <c r="BE125" s="1759">
        <f>'2.CO2-Sector'!BE55</f>
        <v>86.733533000000051</v>
      </c>
      <c r="BF125" s="802"/>
      <c r="BG125" s="274"/>
      <c r="BH125" s="1509"/>
      <c r="BI125" s="75"/>
      <c r="BJ125" s="75"/>
      <c r="BK125" s="75"/>
      <c r="BL125" s="75"/>
    </row>
    <row r="126" spans="2:64">
      <c r="B126" s="154"/>
      <c r="C126" s="154"/>
      <c r="D126" s="154"/>
      <c r="E126" s="154"/>
      <c r="F126" s="154"/>
      <c r="G126" s="154"/>
      <c r="H126" s="154"/>
      <c r="I126" s="154"/>
      <c r="J126" s="154"/>
      <c r="K126" s="154"/>
      <c r="L126" s="154"/>
      <c r="M126" s="154"/>
      <c r="N126" s="154"/>
      <c r="O126" s="154"/>
      <c r="P126" s="154"/>
      <c r="Q126" s="1192"/>
      <c r="R126" s="1198" t="s">
        <v>95</v>
      </c>
      <c r="S126" s="525"/>
      <c r="T126" s="1447"/>
      <c r="U126" s="55"/>
      <c r="V126" s="1192"/>
      <c r="W126" s="1198" t="s">
        <v>311</v>
      </c>
      <c r="X126" s="525"/>
      <c r="Y126" s="525"/>
      <c r="Z126" s="106"/>
      <c r="AA126" s="223">
        <f>'2.CO2-Sector'!AA56</f>
        <v>23732.591800580143</v>
      </c>
      <c r="AB126" s="223">
        <f>'2.CO2-Sector'!AB56</f>
        <v>23904.38984114553</v>
      </c>
      <c r="AC126" s="223">
        <f>'2.CO2-Sector'!AC56</f>
        <v>25732.463211247814</v>
      </c>
      <c r="AD126" s="223">
        <f>'2.CO2-Sector'!AD56</f>
        <v>24823.899677845468</v>
      </c>
      <c r="AE126" s="223">
        <f>'2.CO2-Sector'!AE56</f>
        <v>28441.971514610235</v>
      </c>
      <c r="AF126" s="223">
        <f>'2.CO2-Sector'!AF56</f>
        <v>28970.480529915487</v>
      </c>
      <c r="AG126" s="223">
        <f>'2.CO2-Sector'!AG56</f>
        <v>29415.678131936314</v>
      </c>
      <c r="AH126" s="223">
        <f>'2.CO2-Sector'!AH56</f>
        <v>31025.361099155358</v>
      </c>
      <c r="AI126" s="223">
        <f>'2.CO2-Sector'!AI56</f>
        <v>31203.888493109815</v>
      </c>
      <c r="AJ126" s="223">
        <f>'2.CO2-Sector'!AJ56</f>
        <v>31100.42186377335</v>
      </c>
      <c r="AK126" s="223">
        <f>'2.CO2-Sector'!AK56</f>
        <v>32505.907136484926</v>
      </c>
      <c r="AL126" s="223">
        <f>'2.CO2-Sector'!AL56</f>
        <v>32186.099689240837</v>
      </c>
      <c r="AM126" s="223">
        <f>'2.CO2-Sector'!AM56</f>
        <v>32541.710045708471</v>
      </c>
      <c r="AN126" s="223">
        <f>'2.CO2-Sector'!AN56</f>
        <v>33417.402394154793</v>
      </c>
      <c r="AO126" s="223">
        <f>'2.CO2-Sector'!AO56</f>
        <v>32740.986115150532</v>
      </c>
      <c r="AP126" s="223">
        <f>'2.CO2-Sector'!AP56</f>
        <v>32055.677574077643</v>
      </c>
      <c r="AQ126" s="223">
        <f>'2.CO2-Sector'!AQ56</f>
        <v>30527.906831981491</v>
      </c>
      <c r="AR126" s="223">
        <f>'2.CO2-Sector'!AR56</f>
        <v>31122.385048582466</v>
      </c>
      <c r="AS126" s="223">
        <f>'2.CO2-Sector'!AS56</f>
        <v>32331.475214029662</v>
      </c>
      <c r="AT126" s="223">
        <f>'2.CO2-Sector'!AT56</f>
        <v>28721.310805224522</v>
      </c>
      <c r="AU126" s="223">
        <f>'2.CO2-Sector'!AU56</f>
        <v>29463.624376129395</v>
      </c>
      <c r="AV126" s="223">
        <f>'2.CO2-Sector'!AV56</f>
        <v>28705.285464333945</v>
      </c>
      <c r="AW126" s="223">
        <f>'2.CO2-Sector'!AW56</f>
        <v>30381.377588026331</v>
      </c>
      <c r="AX126" s="223">
        <f>'2.CO2-Sector'!AX56</f>
        <v>29902.410866715469</v>
      </c>
      <c r="AY126" s="223">
        <f>'2.CO2-Sector'!AY56</f>
        <v>29162.637040596801</v>
      </c>
      <c r="AZ126" s="223">
        <f>'2.CO2-Sector'!AZ56</f>
        <v>29596.439313027455</v>
      </c>
      <c r="BA126" s="1060">
        <f>'2.CO2-Sector'!BA56</f>
        <v>29771.891898633679</v>
      </c>
      <c r="BB126" s="223">
        <f>'2.CO2-Sector'!BB56</f>
        <v>30106.811749075398</v>
      </c>
      <c r="BC126" s="1417">
        <f>'2.CO2-Sector'!BC56</f>
        <v>30793.036026031499</v>
      </c>
      <c r="BD126" s="223">
        <f>'2.CO2-Sector'!BD56</f>
        <v>31317.393615623383</v>
      </c>
      <c r="BE126" s="275">
        <f>'2.CO2-Sector'!BE56</f>
        <v>31085.6491517186</v>
      </c>
      <c r="BF126" s="384"/>
      <c r="BG126" s="275"/>
      <c r="BH126" s="1507"/>
    </row>
    <row r="127" spans="2:64" ht="28.5" customHeight="1">
      <c r="B127" s="154"/>
      <c r="C127" s="154"/>
      <c r="D127" s="154"/>
      <c r="E127" s="154"/>
      <c r="F127" s="154"/>
      <c r="G127" s="154"/>
      <c r="H127" s="154"/>
      <c r="I127" s="154"/>
      <c r="J127" s="154"/>
      <c r="K127" s="154"/>
      <c r="L127" s="154"/>
      <c r="M127" s="154"/>
      <c r="N127" s="154"/>
      <c r="O127" s="154"/>
      <c r="P127" s="154"/>
      <c r="Q127" s="1193"/>
      <c r="R127" s="1199"/>
      <c r="S127" s="1964" t="s">
        <v>754</v>
      </c>
      <c r="T127" s="1965"/>
      <c r="U127" s="55"/>
      <c r="V127" s="1193"/>
      <c r="W127" s="1199"/>
      <c r="X127" s="1948" t="s">
        <v>755</v>
      </c>
      <c r="Y127" s="1949"/>
      <c r="Z127" s="860"/>
      <c r="AA127" s="861">
        <f>'2.CO2-Sector'!AA57</f>
        <v>12317.553110018047</v>
      </c>
      <c r="AB127" s="861">
        <f>'2.CO2-Sector'!AB57</f>
        <v>12330.124993397267</v>
      </c>
      <c r="AC127" s="861">
        <f>'2.CO2-Sector'!AC57</f>
        <v>13374.46146280484</v>
      </c>
      <c r="AD127" s="861">
        <f>'2.CO2-Sector'!AD57</f>
        <v>13178.692482447146</v>
      </c>
      <c r="AE127" s="861">
        <f>'2.CO2-Sector'!AE57</f>
        <v>15710.783587736427</v>
      </c>
      <c r="AF127" s="861">
        <f>'2.CO2-Sector'!AF57</f>
        <v>16008.541727225926</v>
      </c>
      <c r="AG127" s="861">
        <f>'2.CO2-Sector'!AG57</f>
        <v>16403.667578406963</v>
      </c>
      <c r="AH127" s="861">
        <f>'2.CO2-Sector'!AH57</f>
        <v>17018.547435412827</v>
      </c>
      <c r="AI127" s="861">
        <f>'2.CO2-Sector'!AI57</f>
        <v>17038.876329865427</v>
      </c>
      <c r="AJ127" s="861">
        <f>'2.CO2-Sector'!AJ57</f>
        <v>16769.335981318935</v>
      </c>
      <c r="AK127" s="861">
        <f>'2.CO2-Sector'!AK57</f>
        <v>16883.825428359749</v>
      </c>
      <c r="AL127" s="861">
        <f>'2.CO2-Sector'!AL57</f>
        <v>15669.387358158763</v>
      </c>
      <c r="AM127" s="861">
        <f>'2.CO2-Sector'!AM57</f>
        <v>15145.577639317755</v>
      </c>
      <c r="AN127" s="861">
        <f>'2.CO2-Sector'!AN57</f>
        <v>15164.048062684889</v>
      </c>
      <c r="AO127" s="861">
        <f>'2.CO2-Sector'!AO57</f>
        <v>14652.460513065771</v>
      </c>
      <c r="AP127" s="861">
        <f>'2.CO2-Sector'!AP57</f>
        <v>14208.198710665132</v>
      </c>
      <c r="AQ127" s="861">
        <f>'2.CO2-Sector'!AQ57</f>
        <v>13427.695405820961</v>
      </c>
      <c r="AR127" s="861">
        <f>'2.CO2-Sector'!AR57</f>
        <v>13601.66826809425</v>
      </c>
      <c r="AS127" s="861">
        <f>'2.CO2-Sector'!AS57</f>
        <v>14671.357917594059</v>
      </c>
      <c r="AT127" s="861">
        <f>'2.CO2-Sector'!AT57</f>
        <v>12201.830886699694</v>
      </c>
      <c r="AU127" s="861">
        <f>'2.CO2-Sector'!AU57</f>
        <v>12507.092513321168</v>
      </c>
      <c r="AV127" s="861">
        <f>'2.CO2-Sector'!AV57</f>
        <v>11729.315093669238</v>
      </c>
      <c r="AW127" s="861">
        <f>'2.CO2-Sector'!AW57</f>
        <v>12316.763085070972</v>
      </c>
      <c r="AX127" s="861">
        <f>'2.CO2-Sector'!AX57</f>
        <v>12198.05220970821</v>
      </c>
      <c r="AY127" s="861">
        <f>'2.CO2-Sector'!AY57</f>
        <v>11719.454524851348</v>
      </c>
      <c r="AZ127" s="861">
        <f>'2.CO2-Sector'!AZ57</f>
        <v>11663.993941067214</v>
      </c>
      <c r="BA127" s="1084">
        <f>'2.CO2-Sector'!BA57</f>
        <v>11092.922028857423</v>
      </c>
      <c r="BB127" s="861">
        <f>'2.CO2-Sector'!BB57</f>
        <v>10824.986674822241</v>
      </c>
      <c r="BC127" s="1418">
        <f>'2.CO2-Sector'!BC57</f>
        <v>11626.11065540731</v>
      </c>
      <c r="BD127" s="861">
        <f>'2.CO2-Sector'!BD57</f>
        <v>11357.550864792132</v>
      </c>
      <c r="BE127" s="1454">
        <f>'2.CO2-Sector'!BE57</f>
        <v>11490.545107672708</v>
      </c>
      <c r="BF127" s="1742"/>
      <c r="BG127" s="1454"/>
      <c r="BH127" s="1507"/>
    </row>
    <row r="128" spans="2:64" ht="28.5" customHeight="1">
      <c r="B128" s="154"/>
      <c r="C128" s="154"/>
      <c r="D128" s="154"/>
      <c r="E128" s="154"/>
      <c r="F128" s="154"/>
      <c r="G128" s="154"/>
      <c r="H128" s="154"/>
      <c r="I128" s="154"/>
      <c r="J128" s="154"/>
      <c r="K128" s="154"/>
      <c r="L128" s="154"/>
      <c r="M128" s="154"/>
      <c r="N128" s="154"/>
      <c r="O128" s="154"/>
      <c r="P128" s="154"/>
      <c r="Q128" s="1193"/>
      <c r="R128" s="1199"/>
      <c r="S128" s="1282" t="s">
        <v>770</v>
      </c>
      <c r="T128" s="1159"/>
      <c r="U128" s="55"/>
      <c r="V128" s="1193"/>
      <c r="W128" s="1189"/>
      <c r="X128" s="1950" t="s">
        <v>771</v>
      </c>
      <c r="Y128" s="1951"/>
      <c r="Z128" s="866"/>
      <c r="AA128" s="906">
        <f>'2.CO2-Sector'!AA58</f>
        <v>702.83026999291678</v>
      </c>
      <c r="AB128" s="906">
        <f>'2.CO2-Sector'!AB58</f>
        <v>686.44620024230187</v>
      </c>
      <c r="AC128" s="906">
        <f>'2.CO2-Sector'!AC58</f>
        <v>698.89764571316766</v>
      </c>
      <c r="AD128" s="906">
        <f>'2.CO2-Sector'!AD58</f>
        <v>680.74547632983922</v>
      </c>
      <c r="AE128" s="906">
        <f>'2.CO2-Sector'!AE58</f>
        <v>701.91349393186852</v>
      </c>
      <c r="AF128" s="906">
        <f>'2.CO2-Sector'!AF58</f>
        <v>667.82873473264453</v>
      </c>
      <c r="AG128" s="906">
        <f>'2.CO2-Sector'!AG58</f>
        <v>640.46784939712438</v>
      </c>
      <c r="AH128" s="906">
        <f>'2.CO2-Sector'!AH58</f>
        <v>655.23057167867137</v>
      </c>
      <c r="AI128" s="906">
        <f>'2.CO2-Sector'!AI58</f>
        <v>609.1187236752379</v>
      </c>
      <c r="AJ128" s="906">
        <f>'2.CO2-Sector'!AJ58</f>
        <v>652.57502705106276</v>
      </c>
      <c r="AK128" s="906">
        <f>'2.CO2-Sector'!AK58</f>
        <v>655.91443265909516</v>
      </c>
      <c r="AL128" s="906">
        <f>'2.CO2-Sector'!AL58</f>
        <v>630.52981102330273</v>
      </c>
      <c r="AM128" s="906">
        <f>'2.CO2-Sector'!AM58</f>
        <v>577.04643230948568</v>
      </c>
      <c r="AN128" s="906">
        <f>'2.CO2-Sector'!AN58</f>
        <v>516.5268173218675</v>
      </c>
      <c r="AO128" s="906">
        <f>'2.CO2-Sector'!AO58</f>
        <v>506.69926841574829</v>
      </c>
      <c r="AP128" s="906">
        <f>'2.CO2-Sector'!AP58</f>
        <v>506.81438218982044</v>
      </c>
      <c r="AQ128" s="906">
        <f>'2.CO2-Sector'!AQ58</f>
        <v>522.35987148863205</v>
      </c>
      <c r="AR128" s="906">
        <f>'2.CO2-Sector'!AR58</f>
        <v>561.19836242802796</v>
      </c>
      <c r="AS128" s="906">
        <f>'2.CO2-Sector'!AS58</f>
        <v>530.41167542322773</v>
      </c>
      <c r="AT128" s="906">
        <f>'2.CO2-Sector'!AT58</f>
        <v>513.68788841490209</v>
      </c>
      <c r="AU128" s="906">
        <f>'2.CO2-Sector'!AU58</f>
        <v>526.91409091663695</v>
      </c>
      <c r="AV128" s="906">
        <f>'2.CO2-Sector'!AV58</f>
        <v>524.12535460171284</v>
      </c>
      <c r="AW128" s="906">
        <f>'2.CO2-Sector'!AW58</f>
        <v>528.10321016884393</v>
      </c>
      <c r="AX128" s="906">
        <f>'2.CO2-Sector'!AX58</f>
        <v>604.69033239592966</v>
      </c>
      <c r="AY128" s="906">
        <f>'2.CO2-Sector'!AY58</f>
        <v>617.02824714749113</v>
      </c>
      <c r="AZ128" s="906">
        <f>'2.CO2-Sector'!AZ58</f>
        <v>624.93138440348548</v>
      </c>
      <c r="BA128" s="1107">
        <f>'2.CO2-Sector'!BA58</f>
        <v>618.83151051759683</v>
      </c>
      <c r="BB128" s="906">
        <f>'2.CO2-Sector'!BB58</f>
        <v>636.62217425062067</v>
      </c>
      <c r="BC128" s="1419">
        <f>'2.CO2-Sector'!BC58</f>
        <v>673.37481073742629</v>
      </c>
      <c r="BD128" s="906">
        <f>'2.CO2-Sector'!BD58</f>
        <v>582.47679245077279</v>
      </c>
      <c r="BE128" s="1455">
        <f>'2.CO2-Sector'!BE58</f>
        <v>600.57628646026092</v>
      </c>
      <c r="BF128" s="1743"/>
      <c r="BG128" s="1455"/>
      <c r="BH128" s="1507"/>
    </row>
    <row r="129" spans="2:60" ht="15" thickBot="1">
      <c r="B129" s="154"/>
      <c r="C129" s="154"/>
      <c r="D129" s="154"/>
      <c r="E129" s="154"/>
      <c r="F129" s="154"/>
      <c r="G129" s="154"/>
      <c r="H129" s="154"/>
      <c r="I129" s="154"/>
      <c r="J129" s="154"/>
      <c r="K129" s="154"/>
      <c r="L129" s="154"/>
      <c r="M129" s="154"/>
      <c r="N129" s="154"/>
      <c r="O129" s="154"/>
      <c r="P129" s="154"/>
      <c r="Q129" s="1193"/>
      <c r="R129" s="1203"/>
      <c r="S129" s="527" t="s">
        <v>96</v>
      </c>
      <c r="T129" s="528"/>
      <c r="U129" s="55"/>
      <c r="V129" s="1193"/>
      <c r="W129" s="1203"/>
      <c r="X129" s="1160" t="s">
        <v>312</v>
      </c>
      <c r="Y129" s="1161"/>
      <c r="Z129" s="868"/>
      <c r="AA129" s="1108">
        <f>'2.CO2-Sector'!AA59</f>
        <v>10712.208420569179</v>
      </c>
      <c r="AB129" s="1108">
        <f>'2.CO2-Sector'!AB59</f>
        <v>10887.818647505963</v>
      </c>
      <c r="AC129" s="1108">
        <f>'2.CO2-Sector'!AC59</f>
        <v>11659.104102729807</v>
      </c>
      <c r="AD129" s="1108">
        <f>'2.CO2-Sector'!AD59</f>
        <v>10964.461719068484</v>
      </c>
      <c r="AE129" s="1108">
        <f>'2.CO2-Sector'!AE59</f>
        <v>12029.27443294194</v>
      </c>
      <c r="AF129" s="1108">
        <f>'2.CO2-Sector'!AF59</f>
        <v>12294.110067956917</v>
      </c>
      <c r="AG129" s="1108">
        <f>'2.CO2-Sector'!AG59</f>
        <v>12371.542704132225</v>
      </c>
      <c r="AH129" s="1108">
        <f>'2.CO2-Sector'!AH59</f>
        <v>13351.583092063858</v>
      </c>
      <c r="AI129" s="1108">
        <f>'2.CO2-Sector'!AI59</f>
        <v>13555.89343956915</v>
      </c>
      <c r="AJ129" s="1108">
        <f>'2.CO2-Sector'!AJ59</f>
        <v>13678.510855403354</v>
      </c>
      <c r="AK129" s="1108">
        <f>'2.CO2-Sector'!AK59</f>
        <v>14966.167275466083</v>
      </c>
      <c r="AL129" s="1108">
        <f>'2.CO2-Sector'!AL59</f>
        <v>15886.182520058768</v>
      </c>
      <c r="AM129" s="1108">
        <f>'2.CO2-Sector'!AM59</f>
        <v>16819.08597408123</v>
      </c>
      <c r="AN129" s="1108">
        <f>'2.CO2-Sector'!AN59</f>
        <v>17736.827514148034</v>
      </c>
      <c r="AO129" s="1108">
        <f>'2.CO2-Sector'!AO59</f>
        <v>17581.826333669014</v>
      </c>
      <c r="AP129" s="1108">
        <f>'2.CO2-Sector'!AP59</f>
        <v>17340.664481222688</v>
      </c>
      <c r="AQ129" s="1108">
        <f>'2.CO2-Sector'!AQ59</f>
        <v>16577.851554671899</v>
      </c>
      <c r="AR129" s="1108">
        <f>'2.CO2-Sector'!AR59</f>
        <v>16959.518418060186</v>
      </c>
      <c r="AS129" s="1108">
        <f>'2.CO2-Sector'!AS59</f>
        <v>17129.705621012377</v>
      </c>
      <c r="AT129" s="1108">
        <f>'2.CO2-Sector'!AT59</f>
        <v>16005.792030109926</v>
      </c>
      <c r="AU129" s="1108">
        <f>'2.CO2-Sector'!AU59</f>
        <v>16429.61777189159</v>
      </c>
      <c r="AV129" s="1108">
        <f>'2.CO2-Sector'!AV59</f>
        <v>16451.845016062995</v>
      </c>
      <c r="AW129" s="1108">
        <f>'2.CO2-Sector'!AW59</f>
        <v>17536.511292786516</v>
      </c>
      <c r="AX129" s="1108">
        <f>'2.CO2-Sector'!AX59</f>
        <v>17099.668324611328</v>
      </c>
      <c r="AY129" s="1108">
        <f>'2.CO2-Sector'!AY59</f>
        <v>16826.154268597962</v>
      </c>
      <c r="AZ129" s="1108">
        <f>'2.CO2-Sector'!AZ59</f>
        <v>17307.513987556755</v>
      </c>
      <c r="BA129" s="1109">
        <f>'2.CO2-Sector'!BA59</f>
        <v>18060.138359258661</v>
      </c>
      <c r="BB129" s="1108">
        <f>'2.CO2-Sector'!BB59</f>
        <v>18645.202900002536</v>
      </c>
      <c r="BC129" s="1420">
        <f>'2.CO2-Sector'!BC59</f>
        <v>18493.550559886764</v>
      </c>
      <c r="BD129" s="1108">
        <f>'2.CO2-Sector'!BD59</f>
        <v>19377.365958380477</v>
      </c>
      <c r="BE129" s="1457">
        <f>'2.CO2-Sector'!BE59</f>
        <v>18994.527757585631</v>
      </c>
      <c r="BF129" s="1744"/>
      <c r="BG129" s="1457"/>
      <c r="BH129" s="1509"/>
    </row>
    <row r="130" spans="2:60" ht="18.75">
      <c r="B130" s="154"/>
      <c r="C130" s="154"/>
      <c r="D130" s="154"/>
      <c r="E130" s="154"/>
      <c r="F130" s="154"/>
      <c r="G130" s="154"/>
      <c r="H130" s="154"/>
      <c r="I130" s="154"/>
      <c r="J130" s="154"/>
      <c r="K130" s="154"/>
      <c r="L130" s="154"/>
      <c r="M130" s="154"/>
      <c r="N130" s="154"/>
      <c r="O130" s="154"/>
      <c r="P130" s="154"/>
      <c r="Q130" s="1201"/>
      <c r="R130" s="1342" t="s">
        <v>854</v>
      </c>
      <c r="S130" s="529"/>
      <c r="T130" s="577"/>
      <c r="U130" s="55"/>
      <c r="V130" s="1201"/>
      <c r="W130" s="529" t="s">
        <v>858</v>
      </c>
      <c r="X130" s="529"/>
      <c r="Y130" s="529"/>
      <c r="Z130" s="309"/>
      <c r="AA130" s="311">
        <f>'2.CO2-Sector'!AA60</f>
        <v>6738.345282848647</v>
      </c>
      <c r="AB130" s="311">
        <f>'2.CO2-Sector'!AB60</f>
        <v>6551.223917397976</v>
      </c>
      <c r="AC130" s="311">
        <f>'2.CO2-Sector'!AC60</f>
        <v>6252.1502512678544</v>
      </c>
      <c r="AD130" s="311">
        <f>'2.CO2-Sector'!AD60</f>
        <v>6050.3122020006394</v>
      </c>
      <c r="AE130" s="311">
        <f>'2.CO2-Sector'!AE60</f>
        <v>5862.1167579338598</v>
      </c>
      <c r="AF130" s="311">
        <f>'2.CO2-Sector'!AF60</f>
        <v>6051.1869025762808</v>
      </c>
      <c r="AG130" s="311">
        <f>'2.CO2-Sector'!AG60</f>
        <v>6173.7445780073494</v>
      </c>
      <c r="AH130" s="311">
        <f>'2.CO2-Sector'!AH60</f>
        <v>6129.8131030319519</v>
      </c>
      <c r="AI130" s="311">
        <f>'2.CO2-Sector'!AI60</f>
        <v>5684.5878525846974</v>
      </c>
      <c r="AJ130" s="311">
        <f>'2.CO2-Sector'!AJ60</f>
        <v>5712.8752762201384</v>
      </c>
      <c r="AK130" s="311">
        <f>'2.CO2-Sector'!AK60</f>
        <v>5778.1899976471977</v>
      </c>
      <c r="AL130" s="311">
        <f>'2.CO2-Sector'!AL60</f>
        <v>5299.3081197761139</v>
      </c>
      <c r="AM130" s="311">
        <f>'2.CO2-Sector'!AM60</f>
        <v>5029.8322453914716</v>
      </c>
      <c r="AN130" s="311">
        <f>'2.CO2-Sector'!AN60</f>
        <v>4846.4634511223485</v>
      </c>
      <c r="AO130" s="311">
        <f>'2.CO2-Sector'!AO60</f>
        <v>4685.9007293570248</v>
      </c>
      <c r="AP130" s="311">
        <f>'2.CO2-Sector'!AP60</f>
        <v>4628.6180607102269</v>
      </c>
      <c r="AQ130" s="311">
        <f>'2.CO2-Sector'!AQ60</f>
        <v>4562.542804701251</v>
      </c>
      <c r="AR130" s="311">
        <f>'2.CO2-Sector'!AR60</f>
        <v>4567.0691729483087</v>
      </c>
      <c r="AS130" s="311">
        <f>'2.CO2-Sector'!AS60</f>
        <v>4140.6585076857191</v>
      </c>
      <c r="AT130" s="311">
        <f>'2.CO2-Sector'!AT60</f>
        <v>3790.6724601492542</v>
      </c>
      <c r="AU130" s="311">
        <f>'2.CO2-Sector'!AU60</f>
        <v>3681.3804293962239</v>
      </c>
      <c r="AV130" s="311">
        <f>'2.CO2-Sector'!AV60</f>
        <v>3563.4837813145805</v>
      </c>
      <c r="AW130" s="311">
        <f>'2.CO2-Sector'!AW60</f>
        <v>3576.1578291329961</v>
      </c>
      <c r="AX130" s="311">
        <f>'2.CO2-Sector'!AX60</f>
        <v>3588.5563813426611</v>
      </c>
      <c r="AY130" s="311">
        <f>'2.CO2-Sector'!AY60</f>
        <v>3484.7226331946781</v>
      </c>
      <c r="AZ130" s="311">
        <f>'2.CO2-Sector'!AZ60</f>
        <v>3335.6796701912817</v>
      </c>
      <c r="BA130" s="1070">
        <f>'2.CO2-Sector'!BA60</f>
        <v>3263.6147993013374</v>
      </c>
      <c r="BB130" s="311">
        <f>'2.CO2-Sector'!BB60</f>
        <v>3153.25547055985</v>
      </c>
      <c r="BC130" s="1421">
        <f>'2.CO2-Sector'!BC60</f>
        <v>3125.0554598199096</v>
      </c>
      <c r="BD130" s="1458">
        <f>'2.CO2-Sector'!BD60</f>
        <v>3033.6478792937278</v>
      </c>
      <c r="BE130" s="1463">
        <f>'2.CO2-Sector'!BE60</f>
        <v>2950.309073699279</v>
      </c>
      <c r="BF130" s="1452"/>
      <c r="BG130" s="1453"/>
      <c r="BH130" s="1508"/>
    </row>
    <row r="131" spans="2:60">
      <c r="B131" s="154"/>
      <c r="C131" s="154"/>
      <c r="D131" s="154"/>
      <c r="E131" s="154"/>
      <c r="F131" s="154"/>
      <c r="G131" s="154"/>
      <c r="H131" s="154"/>
      <c r="I131" s="154"/>
      <c r="J131" s="154"/>
      <c r="K131" s="154"/>
      <c r="L131" s="154"/>
      <c r="M131" s="154"/>
      <c r="N131" s="154"/>
      <c r="O131" s="154"/>
      <c r="P131" s="154"/>
      <c r="Q131" s="1193"/>
      <c r="R131" s="1191"/>
      <c r="S131" s="531" t="s">
        <v>97</v>
      </c>
      <c r="T131" s="1176"/>
      <c r="U131" s="55"/>
      <c r="V131" s="1193"/>
      <c r="W131" s="1191"/>
      <c r="X131" s="531" t="s">
        <v>313</v>
      </c>
      <c r="Y131" s="922"/>
      <c r="Z131" s="293"/>
      <c r="AA131" s="374">
        <f t="shared" ref="AA131:AX131" si="11">SUM(AA132:AA133)</f>
        <v>608.8830323714285</v>
      </c>
      <c r="AB131" s="374">
        <f t="shared" si="11"/>
        <v>547.87568817142858</v>
      </c>
      <c r="AC131" s="374">
        <f t="shared" si="11"/>
        <v>493.0069734857143</v>
      </c>
      <c r="AD131" s="374">
        <f t="shared" si="11"/>
        <v>523.52121873333328</v>
      </c>
      <c r="AE131" s="374">
        <f t="shared" si="11"/>
        <v>342.54281495238104</v>
      </c>
      <c r="AF131" s="374">
        <f t="shared" si="11"/>
        <v>359.12538566666672</v>
      </c>
      <c r="AG131" s="374">
        <f t="shared" si="11"/>
        <v>349.6185054476191</v>
      </c>
      <c r="AH131" s="374">
        <f t="shared" si="11"/>
        <v>371.50371699047616</v>
      </c>
      <c r="AI131" s="374">
        <f t="shared" si="11"/>
        <v>376.93193486666661</v>
      </c>
      <c r="AJ131" s="374">
        <f t="shared" si="11"/>
        <v>370.29462349523817</v>
      </c>
      <c r="AK131" s="374">
        <f t="shared" si="11"/>
        <v>442.53070567619039</v>
      </c>
      <c r="AL131" s="374">
        <f t="shared" si="11"/>
        <v>367.68445549523807</v>
      </c>
      <c r="AM131" s="374">
        <f t="shared" si="11"/>
        <v>408.14204954285714</v>
      </c>
      <c r="AN131" s="374">
        <f t="shared" si="11"/>
        <v>430.18884228571432</v>
      </c>
      <c r="AO131" s="374">
        <f t="shared" si="11"/>
        <v>402.22257040952377</v>
      </c>
      <c r="AP131" s="374">
        <f t="shared" si="11"/>
        <v>410.55994037142864</v>
      </c>
      <c r="AQ131" s="374">
        <f t="shared" si="11"/>
        <v>383.4825898095238</v>
      </c>
      <c r="AR131" s="374">
        <f t="shared" si="11"/>
        <v>500.07924591428571</v>
      </c>
      <c r="AS131" s="374">
        <f t="shared" si="11"/>
        <v>439.97515058095235</v>
      </c>
      <c r="AT131" s="374">
        <f t="shared" si="11"/>
        <v>390.10057879047622</v>
      </c>
      <c r="AU131" s="374">
        <f t="shared" si="11"/>
        <v>402.94034859047622</v>
      </c>
      <c r="AV131" s="374">
        <f t="shared" si="11"/>
        <v>414.65140985714288</v>
      </c>
      <c r="AW131" s="374">
        <f t="shared" si="11"/>
        <v>520.16101332380958</v>
      </c>
      <c r="AX131" s="374">
        <f t="shared" si="11"/>
        <v>577.76994178095231</v>
      </c>
      <c r="AY131" s="374">
        <f t="shared" ref="AY131:BE131" si="12">SUM(AY132:AY133)</f>
        <v>551.49743345714285</v>
      </c>
      <c r="AZ131" s="374">
        <f t="shared" si="12"/>
        <v>459.40058518095248</v>
      </c>
      <c r="BA131" s="1062">
        <f t="shared" si="12"/>
        <v>445.81992504761899</v>
      </c>
      <c r="BB131" s="374">
        <f t="shared" si="12"/>
        <v>486.34756018095237</v>
      </c>
      <c r="BC131" s="1422">
        <f t="shared" si="12"/>
        <v>434.76287684761905</v>
      </c>
      <c r="BD131" s="374">
        <f t="shared" si="12"/>
        <v>435.08241731428569</v>
      </c>
      <c r="BE131" s="1760">
        <f t="shared" si="12"/>
        <v>425.36337098095231</v>
      </c>
      <c r="BF131" s="803"/>
      <c r="BG131" s="356"/>
      <c r="BH131" s="1508"/>
    </row>
    <row r="132" spans="2:60">
      <c r="B132" s="154"/>
      <c r="C132" s="154"/>
      <c r="D132" s="154"/>
      <c r="E132" s="154"/>
      <c r="F132" s="154"/>
      <c r="G132" s="154"/>
      <c r="H132" s="154"/>
      <c r="I132" s="154"/>
      <c r="J132" s="154"/>
      <c r="K132" s="154"/>
      <c r="L132" s="154"/>
      <c r="M132" s="154"/>
      <c r="N132" s="154"/>
      <c r="O132" s="154"/>
      <c r="P132" s="154"/>
      <c r="Q132" s="1193"/>
      <c r="R132" s="1191"/>
      <c r="S132" s="532"/>
      <c r="T132" s="1177" t="s">
        <v>98</v>
      </c>
      <c r="U132" s="55"/>
      <c r="V132" s="1193"/>
      <c r="W132" s="1191"/>
      <c r="X132" s="532"/>
      <c r="Y132" s="533" t="s">
        <v>314</v>
      </c>
      <c r="Z132" s="186"/>
      <c r="AA132" s="186">
        <f>'2.CO2-Sector'!AA62</f>
        <v>550.23920379999993</v>
      </c>
      <c r="AB132" s="186">
        <f>'2.CO2-Sector'!AB62</f>
        <v>527.37032626666667</v>
      </c>
      <c r="AC132" s="186">
        <f>'2.CO2-Sector'!AC62</f>
        <v>477.13732586666669</v>
      </c>
      <c r="AD132" s="186">
        <f>'2.CO2-Sector'!AD62</f>
        <v>481.58261873333328</v>
      </c>
      <c r="AE132" s="186">
        <f>'2.CO2-Sector'!AE62</f>
        <v>292.75650066666674</v>
      </c>
      <c r="AF132" s="186">
        <f>'2.CO2-Sector'!AF62</f>
        <v>303.52845233333341</v>
      </c>
      <c r="AG132" s="186">
        <f>'2.CO2-Sector'!AG62</f>
        <v>292.73561973333341</v>
      </c>
      <c r="AH132" s="186">
        <f>'2.CO2-Sector'!AH62</f>
        <v>303.65330746666666</v>
      </c>
      <c r="AI132" s="186">
        <f>'2.CO2-Sector'!AI62</f>
        <v>300.00380153333327</v>
      </c>
      <c r="AJ132" s="186">
        <f>'2.CO2-Sector'!AJ62</f>
        <v>293.56731873333337</v>
      </c>
      <c r="AK132" s="186">
        <f>'2.CO2-Sector'!AK62</f>
        <v>332.90198186666657</v>
      </c>
      <c r="AL132" s="186">
        <f>'2.CO2-Sector'!AL62</f>
        <v>247.34728406666662</v>
      </c>
      <c r="AM132" s="186">
        <f>'2.CO2-Sector'!AM62</f>
        <v>269.91772573333333</v>
      </c>
      <c r="AN132" s="186">
        <f>'2.CO2-Sector'!AN62</f>
        <v>246.39832800000002</v>
      </c>
      <c r="AO132" s="186">
        <f>'2.CO2-Sector'!AO62</f>
        <v>236.30097993333328</v>
      </c>
      <c r="AP132" s="186">
        <f>'2.CO2-Sector'!AP62</f>
        <v>231.29451180000001</v>
      </c>
      <c r="AQ132" s="186">
        <f>'2.CO2-Sector'!AQ62</f>
        <v>230.36059933333334</v>
      </c>
      <c r="AR132" s="186">
        <f>'2.CO2-Sector'!AR62</f>
        <v>325.00062686666666</v>
      </c>
      <c r="AS132" s="186">
        <f>'2.CO2-Sector'!AS62</f>
        <v>305.7365982</v>
      </c>
      <c r="AT132" s="186">
        <f>'2.CO2-Sector'!AT62</f>
        <v>270.15270260000005</v>
      </c>
      <c r="AU132" s="186">
        <f>'2.CO2-Sector'!AU62</f>
        <v>242.88427239999999</v>
      </c>
      <c r="AV132" s="186">
        <f>'2.CO2-Sector'!AV62</f>
        <v>246.77580033333334</v>
      </c>
      <c r="AW132" s="186">
        <f>'2.CO2-Sector'!AW62</f>
        <v>369.97487046666669</v>
      </c>
      <c r="AX132" s="186">
        <f>'2.CO2-Sector'!AX62</f>
        <v>379.5766560666666</v>
      </c>
      <c r="AY132" s="186">
        <f>'2.CO2-Sector'!AY62</f>
        <v>362.50329059999996</v>
      </c>
      <c r="AZ132" s="186">
        <f>'2.CO2-Sector'!AZ62</f>
        <v>258.74769946666675</v>
      </c>
      <c r="BA132" s="1063">
        <f>'2.CO2-Sector'!BA62</f>
        <v>253.01223933333333</v>
      </c>
      <c r="BB132" s="186">
        <f>'2.CO2-Sector'!BB62</f>
        <v>293.53987446666667</v>
      </c>
      <c r="BC132" s="1423">
        <f>'2.CO2-Sector'!BC62</f>
        <v>241.95519113333336</v>
      </c>
      <c r="BD132" s="186">
        <f>'2.CO2-Sector'!BD62</f>
        <v>242.2747316</v>
      </c>
      <c r="BE132" s="277">
        <f>'2.CO2-Sector'!BE62</f>
        <v>232.55568526666661</v>
      </c>
      <c r="BF132" s="385"/>
      <c r="BG132" s="277"/>
      <c r="BH132" s="1508"/>
    </row>
    <row r="133" spans="2:60">
      <c r="B133" s="154"/>
      <c r="C133" s="154"/>
      <c r="D133" s="154"/>
      <c r="E133" s="154"/>
      <c r="F133" s="154"/>
      <c r="G133" s="154"/>
      <c r="H133" s="154"/>
      <c r="I133" s="154"/>
      <c r="J133" s="154"/>
      <c r="K133" s="154"/>
      <c r="L133" s="154"/>
      <c r="M133" s="154"/>
      <c r="N133" s="154"/>
      <c r="O133" s="154"/>
      <c r="P133" s="154"/>
      <c r="Q133" s="1193"/>
      <c r="R133" s="1191"/>
      <c r="S133" s="534"/>
      <c r="T133" s="535" t="s">
        <v>99</v>
      </c>
      <c r="U133" s="55"/>
      <c r="V133" s="1193"/>
      <c r="W133" s="1191"/>
      <c r="X133" s="534"/>
      <c r="Y133" s="1171" t="s">
        <v>1095</v>
      </c>
      <c r="Z133" s="288"/>
      <c r="AA133" s="1258">
        <f>'2.CO2-Sector'!AA63</f>
        <v>58.643828571428571</v>
      </c>
      <c r="AB133" s="1258">
        <f>'2.CO2-Sector'!AB63</f>
        <v>20.505361904761902</v>
      </c>
      <c r="AC133" s="1258">
        <f>'2.CO2-Sector'!AC63</f>
        <v>15.869647619047624</v>
      </c>
      <c r="AD133" s="1258">
        <f>'2.CO2-Sector'!AD63</f>
        <v>41.938600000000008</v>
      </c>
      <c r="AE133" s="1258">
        <f>'2.CO2-Sector'!AE63</f>
        <v>49.786314285714298</v>
      </c>
      <c r="AF133" s="1258">
        <f>'2.CO2-Sector'!AF63</f>
        <v>55.59693333333334</v>
      </c>
      <c r="AG133" s="1258">
        <f>'2.CO2-Sector'!AG63</f>
        <v>56.88288571428572</v>
      </c>
      <c r="AH133" s="1258">
        <f>'2.CO2-Sector'!AH63</f>
        <v>67.850409523809532</v>
      </c>
      <c r="AI133" s="1258">
        <f>'2.CO2-Sector'!AI63</f>
        <v>76.928133333333349</v>
      </c>
      <c r="AJ133" s="1258">
        <f>'2.CO2-Sector'!AJ63</f>
        <v>76.727304761904776</v>
      </c>
      <c r="AK133" s="292">
        <f>'2.CO2-Sector'!AK63</f>
        <v>109.62872380952382</v>
      </c>
      <c r="AL133" s="292">
        <f>'2.CO2-Sector'!AL63</f>
        <v>120.33717142857144</v>
      </c>
      <c r="AM133" s="292">
        <f>'2.CO2-Sector'!AM63</f>
        <v>138.22432380952381</v>
      </c>
      <c r="AN133" s="292">
        <f>'2.CO2-Sector'!AN63</f>
        <v>183.79051428571429</v>
      </c>
      <c r="AO133" s="292">
        <f>'2.CO2-Sector'!AO63</f>
        <v>165.92159047619046</v>
      </c>
      <c r="AP133" s="292">
        <f>'2.CO2-Sector'!AP63</f>
        <v>179.2654285714286</v>
      </c>
      <c r="AQ133" s="292">
        <f>'2.CO2-Sector'!AQ63</f>
        <v>153.12199047619049</v>
      </c>
      <c r="AR133" s="292">
        <f>'2.CO2-Sector'!AR63</f>
        <v>175.07861904761904</v>
      </c>
      <c r="AS133" s="292">
        <f>'2.CO2-Sector'!AS63</f>
        <v>134.23855238095237</v>
      </c>
      <c r="AT133" s="292">
        <f>'2.CO2-Sector'!AT63</f>
        <v>119.94787619047619</v>
      </c>
      <c r="AU133" s="292">
        <f>'2.CO2-Sector'!AU63</f>
        <v>160.05607619047623</v>
      </c>
      <c r="AV133" s="292">
        <f>'2.CO2-Sector'!AV63</f>
        <v>167.87560952380954</v>
      </c>
      <c r="AW133" s="292">
        <f>'2.CO2-Sector'!AW63</f>
        <v>150.18614285714287</v>
      </c>
      <c r="AX133" s="292">
        <f>'2.CO2-Sector'!AX63</f>
        <v>198.19328571428571</v>
      </c>
      <c r="AY133" s="292">
        <f>'2.CO2-Sector'!AY63</f>
        <v>188.99414285714286</v>
      </c>
      <c r="AZ133" s="292">
        <f>'2.CO2-Sector'!AZ63</f>
        <v>200.6528857142857</v>
      </c>
      <c r="BA133" s="1071">
        <f>'2.CO2-Sector'!BA63</f>
        <v>192.8076857142857</v>
      </c>
      <c r="BB133" s="292">
        <f>'2.CO2-Sector'!BB63</f>
        <v>192.8076857142857</v>
      </c>
      <c r="BC133" s="1424">
        <f>'2.CO2-Sector'!BC63</f>
        <v>192.8076857142857</v>
      </c>
      <c r="BD133" s="292">
        <f>'2.CO2-Sector'!BD63</f>
        <v>192.8076857142857</v>
      </c>
      <c r="BE133" s="1761">
        <f>'2.CO2-Sector'!BE63</f>
        <v>192.8076857142857</v>
      </c>
      <c r="BF133" s="386"/>
      <c r="BG133" s="357"/>
      <c r="BH133" s="1507"/>
    </row>
    <row r="134" spans="2:60" ht="15.75" customHeight="1">
      <c r="B134" s="154"/>
      <c r="C134" s="154"/>
      <c r="D134" s="154"/>
      <c r="E134" s="154"/>
      <c r="F134" s="154"/>
      <c r="G134" s="154"/>
      <c r="H134" s="154"/>
      <c r="I134" s="154"/>
      <c r="J134" s="154"/>
      <c r="K134" s="154"/>
      <c r="L134" s="154"/>
      <c r="M134" s="154"/>
      <c r="N134" s="154"/>
      <c r="O134" s="154"/>
      <c r="P134" s="154"/>
      <c r="Q134" s="1193"/>
      <c r="R134" s="1191"/>
      <c r="S134" s="536" t="s">
        <v>100</v>
      </c>
      <c r="T134" s="517"/>
      <c r="U134" s="55"/>
      <c r="V134" s="1193"/>
      <c r="W134" s="1191"/>
      <c r="X134" s="533" t="s">
        <v>315</v>
      </c>
      <c r="Y134" s="921"/>
      <c r="Z134" s="860"/>
      <c r="AA134" s="861">
        <f>'2.CO2-Sector'!AA64</f>
        <v>581.04570606096615</v>
      </c>
      <c r="AB134" s="861">
        <f>'2.CO2-Sector'!AB64</f>
        <v>631.50228385482797</v>
      </c>
      <c r="AC134" s="861">
        <f>'2.CO2-Sector'!AC64</f>
        <v>661.72452401390422</v>
      </c>
      <c r="AD134" s="861">
        <f>'2.CO2-Sector'!AD64</f>
        <v>650.5306511738263</v>
      </c>
      <c r="AE134" s="861">
        <f>'2.CO2-Sector'!AE64</f>
        <v>653.73556757273116</v>
      </c>
      <c r="AF134" s="861">
        <f>'2.CO2-Sector'!AF64</f>
        <v>924.55015531073332</v>
      </c>
      <c r="AG134" s="861">
        <f>'2.CO2-Sector'!AG64</f>
        <v>1026.7017275679743</v>
      </c>
      <c r="AH134" s="861">
        <f>'2.CO2-Sector'!AH64</f>
        <v>1126.8312124452023</v>
      </c>
      <c r="AI134" s="861">
        <f>'2.CO2-Sector'!AI64</f>
        <v>1064.209372657866</v>
      </c>
      <c r="AJ134" s="861">
        <f>'2.CO2-Sector'!AJ64</f>
        <v>1104.104326912724</v>
      </c>
      <c r="AK134" s="861">
        <f>'2.CO2-Sector'!AK64</f>
        <v>1029.8730208982829</v>
      </c>
      <c r="AL134" s="861">
        <f>'2.CO2-Sector'!AL64</f>
        <v>1074.287429063218</v>
      </c>
      <c r="AM134" s="861">
        <f>'2.CO2-Sector'!AM64</f>
        <v>1022.3826572158616</v>
      </c>
      <c r="AN134" s="861">
        <f>'2.CO2-Sector'!AN64</f>
        <v>966.86933327192912</v>
      </c>
      <c r="AO134" s="861">
        <f>'2.CO2-Sector'!AO64</f>
        <v>924.48448565912577</v>
      </c>
      <c r="AP134" s="861">
        <f>'2.CO2-Sector'!AP64</f>
        <v>961.86783725001737</v>
      </c>
      <c r="AQ134" s="861">
        <f>'2.CO2-Sector'!AQ64</f>
        <v>990.08475507606954</v>
      </c>
      <c r="AR134" s="861">
        <f>'2.CO2-Sector'!AR64</f>
        <v>1032.8627265581117</v>
      </c>
      <c r="AS134" s="861">
        <f>'2.CO2-Sector'!AS64</f>
        <v>947.6850747784863</v>
      </c>
      <c r="AT134" s="861">
        <f>'2.CO2-Sector'!AT64</f>
        <v>864.17703261117367</v>
      </c>
      <c r="AU134" s="861">
        <f>'2.CO2-Sector'!AU64</f>
        <v>813.57410871374896</v>
      </c>
      <c r="AV134" s="861">
        <f>'2.CO2-Sector'!AV64</f>
        <v>772.70170545744861</v>
      </c>
      <c r="AW134" s="861">
        <f>'2.CO2-Sector'!AW64</f>
        <v>757.75256982855115</v>
      </c>
      <c r="AX134" s="861">
        <f>'2.CO2-Sector'!AX64</f>
        <v>705.51420967108584</v>
      </c>
      <c r="AY134" s="861">
        <f>'2.CO2-Sector'!AY64</f>
        <v>701.10086624948849</v>
      </c>
      <c r="AZ134" s="861">
        <f>'2.CO2-Sector'!AZ64</f>
        <v>662.90152753800317</v>
      </c>
      <c r="BA134" s="1084">
        <f>'2.CO2-Sector'!BA64</f>
        <v>645.01865792728358</v>
      </c>
      <c r="BB134" s="861">
        <f>'2.CO2-Sector'!BB64</f>
        <v>520.97421244699854</v>
      </c>
      <c r="BC134" s="1418">
        <f>'2.CO2-Sector'!BC64</f>
        <v>580.37747621818903</v>
      </c>
      <c r="BD134" s="861">
        <f>'2.CO2-Sector'!BD64</f>
        <v>536.70627620114976</v>
      </c>
      <c r="BE134" s="1454">
        <f>'2.CO2-Sector'!BE64</f>
        <v>561.50443902287725</v>
      </c>
      <c r="BF134" s="1742"/>
      <c r="BG134" s="1454"/>
      <c r="BH134" s="1507"/>
    </row>
    <row r="135" spans="2:60" ht="15.75" customHeight="1" thickBot="1">
      <c r="B135" s="154"/>
      <c r="C135" s="154"/>
      <c r="D135" s="154"/>
      <c r="E135" s="154"/>
      <c r="F135" s="154"/>
      <c r="G135" s="154"/>
      <c r="H135" s="154"/>
      <c r="I135" s="154"/>
      <c r="J135" s="154"/>
      <c r="K135" s="154"/>
      <c r="L135" s="154"/>
      <c r="M135" s="154"/>
      <c r="N135" s="154"/>
      <c r="O135" s="154"/>
      <c r="P135" s="154"/>
      <c r="Q135" s="1194"/>
      <c r="R135" s="1191"/>
      <c r="S135" s="1172" t="s">
        <v>205</v>
      </c>
      <c r="T135" s="1175"/>
      <c r="U135" s="55"/>
      <c r="V135" s="1194"/>
      <c r="W135" s="1204"/>
      <c r="X135" s="1168" t="s">
        <v>484</v>
      </c>
      <c r="Y135" s="1167"/>
      <c r="Z135" s="862"/>
      <c r="AA135" s="863">
        <f>'2.CO2-Sector'!AA65</f>
        <v>5548.4165444162527</v>
      </c>
      <c r="AB135" s="863">
        <f>'2.CO2-Sector'!AB65</f>
        <v>5371.8459453717196</v>
      </c>
      <c r="AC135" s="863">
        <f>'2.CO2-Sector'!AC65</f>
        <v>5097.4187537682365</v>
      </c>
      <c r="AD135" s="863">
        <f>'2.CO2-Sector'!AD65</f>
        <v>4876.2603320934795</v>
      </c>
      <c r="AE135" s="863">
        <f>'2.CO2-Sector'!AE65</f>
        <v>4865.8383754087472</v>
      </c>
      <c r="AF135" s="863">
        <f>'2.CO2-Sector'!AF65</f>
        <v>4767.5113615988812</v>
      </c>
      <c r="AG135" s="863">
        <f>'2.CO2-Sector'!AG65</f>
        <v>4797.4243449917558</v>
      </c>
      <c r="AH135" s="863">
        <f>'2.CO2-Sector'!AH65</f>
        <v>4631.4781735962733</v>
      </c>
      <c r="AI135" s="863">
        <f>'2.CO2-Sector'!AI65</f>
        <v>4243.4465450601647</v>
      </c>
      <c r="AJ135" s="863">
        <f>'2.CO2-Sector'!AJ65</f>
        <v>4238.4763258121757</v>
      </c>
      <c r="AK135" s="863">
        <f>'2.CO2-Sector'!AK65</f>
        <v>4305.786271072725</v>
      </c>
      <c r="AL135" s="863">
        <f>'2.CO2-Sector'!AL65</f>
        <v>3857.3362352176582</v>
      </c>
      <c r="AM135" s="863">
        <f>'2.CO2-Sector'!AM65</f>
        <v>3599.3075386327528</v>
      </c>
      <c r="AN135" s="863">
        <f>'2.CO2-Sector'!AN65</f>
        <v>3449.4052755647049</v>
      </c>
      <c r="AO135" s="863">
        <f>'2.CO2-Sector'!AO65</f>
        <v>3359.1936732883755</v>
      </c>
      <c r="AP135" s="863">
        <f>'2.CO2-Sector'!AP65</f>
        <v>3256.1902830887807</v>
      </c>
      <c r="AQ135" s="863">
        <f>'2.CO2-Sector'!AQ65</f>
        <v>3188.9754598156578</v>
      </c>
      <c r="AR135" s="863">
        <f>'2.CO2-Sector'!AR65</f>
        <v>3034.1272004759116</v>
      </c>
      <c r="AS135" s="863">
        <f>'2.CO2-Sector'!AS65</f>
        <v>2752.9982823262808</v>
      </c>
      <c r="AT135" s="863">
        <f>'2.CO2-Sector'!AT65</f>
        <v>2536.3948487476041</v>
      </c>
      <c r="AU135" s="863">
        <f>'2.CO2-Sector'!AU65</f>
        <v>2464.8659720919986</v>
      </c>
      <c r="AV135" s="863">
        <f>'2.CO2-Sector'!AV65</f>
        <v>2376.1306659999891</v>
      </c>
      <c r="AW135" s="863">
        <f>'2.CO2-Sector'!AW65</f>
        <v>2298.2442459806352</v>
      </c>
      <c r="AX135" s="863">
        <f>'2.CO2-Sector'!AX65</f>
        <v>2305.2722298906228</v>
      </c>
      <c r="AY135" s="863">
        <f>'2.CO2-Sector'!AY65</f>
        <v>2232.1243334880469</v>
      </c>
      <c r="AZ135" s="863">
        <f>'2.CO2-Sector'!AZ65</f>
        <v>2213.3775574723263</v>
      </c>
      <c r="BA135" s="1085">
        <f>'2.CO2-Sector'!BA65</f>
        <v>2172.7762163264351</v>
      </c>
      <c r="BB135" s="863">
        <f>'2.CO2-Sector'!BB65</f>
        <v>2145.9336979318991</v>
      </c>
      <c r="BC135" s="1425">
        <f>'2.CO2-Sector'!BC65</f>
        <v>2109.9151067541015</v>
      </c>
      <c r="BD135" s="863">
        <f>'2.CO2-Sector'!BD65</f>
        <v>2061.8591857782922</v>
      </c>
      <c r="BE135" s="1456">
        <f>'2.CO2-Sector'!BE65</f>
        <v>1963.4412636954496</v>
      </c>
      <c r="BF135" s="1745"/>
      <c r="BG135" s="1456"/>
      <c r="BH135" s="1506"/>
    </row>
    <row r="136" spans="2:60" ht="15.75" thickTop="1" thickBot="1">
      <c r="Q136" s="555" t="s">
        <v>101</v>
      </c>
      <c r="R136" s="556"/>
      <c r="S136" s="556"/>
      <c r="T136" s="557"/>
      <c r="U136" s="1898"/>
      <c r="V136" s="555" t="s">
        <v>372</v>
      </c>
      <c r="W136" s="1169"/>
      <c r="X136" s="923"/>
      <c r="Y136" s="585"/>
      <c r="Z136" s="295"/>
      <c r="AA136" s="296">
        <f t="shared" ref="AA136:BE136" si="13">SUM(AA5,AA114,AA126,AA130)</f>
        <v>1163677.855992405</v>
      </c>
      <c r="AB136" s="296">
        <f t="shared" si="13"/>
        <v>1175149.5617465707</v>
      </c>
      <c r="AC136" s="296">
        <f t="shared" si="13"/>
        <v>1184601.7345757913</v>
      </c>
      <c r="AD136" s="296">
        <f t="shared" si="13"/>
        <v>1177363.5681757224</v>
      </c>
      <c r="AE136" s="296">
        <f t="shared" si="13"/>
        <v>1232379.3700771108</v>
      </c>
      <c r="AF136" s="296">
        <f t="shared" si="13"/>
        <v>1244676.9109409733</v>
      </c>
      <c r="AG136" s="296">
        <f t="shared" si="13"/>
        <v>1257244.469529995</v>
      </c>
      <c r="AH136" s="296">
        <f t="shared" si="13"/>
        <v>1249770.8377106914</v>
      </c>
      <c r="AI136" s="296">
        <f t="shared" si="13"/>
        <v>1209493.3694864314</v>
      </c>
      <c r="AJ136" s="296">
        <f t="shared" si="13"/>
        <v>1246074.0800484533</v>
      </c>
      <c r="AK136" s="296">
        <f t="shared" si="13"/>
        <v>1268900.4427541748</v>
      </c>
      <c r="AL136" s="296">
        <f t="shared" si="13"/>
        <v>1253845.8755900038</v>
      </c>
      <c r="AM136" s="296">
        <f t="shared" si="13"/>
        <v>1282961.6075343334</v>
      </c>
      <c r="AN136" s="296">
        <f t="shared" si="13"/>
        <v>1291141.2392001739</v>
      </c>
      <c r="AO136" s="296">
        <f t="shared" si="13"/>
        <v>1286435.8560688645</v>
      </c>
      <c r="AP136" s="296">
        <f t="shared" si="13"/>
        <v>1293855.6981296442</v>
      </c>
      <c r="AQ136" s="296">
        <f t="shared" si="13"/>
        <v>1270812.9331991791</v>
      </c>
      <c r="AR136" s="296">
        <f t="shared" si="13"/>
        <v>1306396.1570689674</v>
      </c>
      <c r="AS136" s="296">
        <f t="shared" si="13"/>
        <v>1235233.6931622848</v>
      </c>
      <c r="AT136" s="296">
        <f t="shared" si="13"/>
        <v>1165911.5288779985</v>
      </c>
      <c r="AU136" s="296">
        <f t="shared" si="13"/>
        <v>1217522.9690935675</v>
      </c>
      <c r="AV136" s="296">
        <f t="shared" si="13"/>
        <v>1267410.9939688777</v>
      </c>
      <c r="AW136" s="296">
        <f t="shared" si="13"/>
        <v>1308480.7574011593</v>
      </c>
      <c r="AX136" s="296">
        <f t="shared" si="13"/>
        <v>1317873.9725360919</v>
      </c>
      <c r="AY136" s="296">
        <f t="shared" si="13"/>
        <v>1266645.3756848674</v>
      </c>
      <c r="AZ136" s="296">
        <f t="shared" si="13"/>
        <v>1225818.5381788262</v>
      </c>
      <c r="BA136" s="1072">
        <f t="shared" si="13"/>
        <v>1206060.9825969564</v>
      </c>
      <c r="BB136" s="296">
        <f t="shared" si="13"/>
        <v>1190504.8822836583</v>
      </c>
      <c r="BC136" s="1426">
        <f t="shared" si="13"/>
        <v>1145521.8235702538</v>
      </c>
      <c r="BD136" s="296">
        <f t="shared" si="13"/>
        <v>1108077.3451770341</v>
      </c>
      <c r="BE136" s="1489">
        <f t="shared" si="13"/>
        <v>1044187.4568767597</v>
      </c>
      <c r="BF136" s="1746"/>
      <c r="BG136" s="1489"/>
      <c r="BH136" s="1506"/>
    </row>
    <row r="137" spans="2:60">
      <c r="Q137" s="201"/>
      <c r="R137" s="201"/>
      <c r="S137" s="201"/>
      <c r="T137" s="290"/>
      <c r="V137" s="201"/>
      <c r="W137" s="55"/>
      <c r="X137" s="55"/>
      <c r="Y137" s="470"/>
      <c r="Z137" s="290"/>
      <c r="AA137" s="291"/>
      <c r="AB137" s="291"/>
      <c r="AC137" s="291"/>
      <c r="AD137" s="291"/>
      <c r="AE137" s="291"/>
      <c r="AF137" s="291"/>
      <c r="AG137" s="291"/>
      <c r="AH137" s="291"/>
      <c r="AI137" s="291"/>
      <c r="AJ137" s="291"/>
      <c r="AK137" s="291"/>
      <c r="AL137" s="291"/>
      <c r="AM137" s="291"/>
      <c r="AN137" s="291"/>
      <c r="AO137" s="291"/>
      <c r="AP137" s="291"/>
      <c r="AQ137" s="291"/>
      <c r="AR137" s="291"/>
      <c r="AS137" s="291"/>
      <c r="AT137" s="291"/>
      <c r="AU137" s="291"/>
      <c r="AV137" s="291"/>
      <c r="AW137" s="291"/>
      <c r="AX137" s="291"/>
      <c r="AY137" s="291"/>
      <c r="AZ137" s="291"/>
      <c r="BA137" s="291"/>
      <c r="BB137" s="291"/>
      <c r="BC137" s="291"/>
      <c r="BD137" s="291"/>
      <c r="BE137" s="291"/>
      <c r="BF137" s="291"/>
      <c r="BG137" s="291"/>
      <c r="BH137" s="291"/>
    </row>
    <row r="138" spans="2:60">
      <c r="Q138" s="201"/>
      <c r="R138" s="201"/>
      <c r="S138" s="201"/>
      <c r="T138" s="290"/>
      <c r="V138" s="201"/>
      <c r="W138" s="55"/>
      <c r="X138" s="55"/>
      <c r="Y138" s="470"/>
      <c r="Z138" s="290"/>
      <c r="AA138" s="291"/>
      <c r="AB138" s="291"/>
      <c r="AC138" s="291"/>
      <c r="AD138" s="291"/>
      <c r="AE138" s="291"/>
      <c r="AF138" s="291"/>
      <c r="AG138" s="291"/>
      <c r="AH138" s="291"/>
      <c r="AI138" s="291"/>
      <c r="AJ138" s="291"/>
      <c r="AK138" s="291"/>
      <c r="AL138" s="291"/>
      <c r="AM138" s="291"/>
      <c r="AN138" s="291"/>
      <c r="AO138" s="291"/>
      <c r="AP138" s="291"/>
      <c r="AQ138" s="291"/>
      <c r="AR138" s="291"/>
      <c r="AS138" s="291"/>
      <c r="AT138" s="291"/>
      <c r="AU138" s="291"/>
      <c r="AV138" s="291"/>
      <c r="AW138" s="291"/>
      <c r="AX138" s="291"/>
      <c r="AY138" s="291"/>
      <c r="AZ138" s="291"/>
      <c r="BA138" s="291"/>
      <c r="BB138" s="291"/>
      <c r="BC138" s="291"/>
      <c r="BD138" s="291"/>
      <c r="BE138" s="291"/>
      <c r="BF138" s="291"/>
      <c r="BG138" s="291"/>
      <c r="BH138" s="291"/>
    </row>
    <row r="139" spans="2:60">
      <c r="Q139" s="201"/>
      <c r="R139" s="201"/>
      <c r="S139" s="201"/>
      <c r="T139" s="290"/>
      <c r="V139" s="201"/>
      <c r="W139" s="55"/>
      <c r="X139" s="55"/>
      <c r="Y139" s="470"/>
      <c r="Z139" s="290"/>
      <c r="AA139" s="291"/>
      <c r="AB139" s="291"/>
      <c r="AC139" s="291"/>
      <c r="AD139" s="291"/>
      <c r="AE139" s="291"/>
      <c r="AF139" s="291"/>
      <c r="AG139" s="291"/>
      <c r="AH139" s="291"/>
      <c r="AI139" s="291"/>
      <c r="AJ139" s="291"/>
      <c r="AK139" s="291"/>
      <c r="AL139" s="291"/>
      <c r="AM139" s="291"/>
      <c r="AN139" s="291"/>
      <c r="AO139" s="291"/>
      <c r="AP139" s="291"/>
      <c r="AQ139" s="291"/>
      <c r="AR139" s="291"/>
      <c r="AS139" s="291"/>
      <c r="AT139" s="291"/>
      <c r="AU139" s="291"/>
      <c r="AV139" s="291"/>
      <c r="AW139" s="291"/>
      <c r="AX139" s="291"/>
      <c r="AY139" s="291"/>
      <c r="AZ139" s="291"/>
      <c r="BA139" s="291"/>
      <c r="BB139" s="291"/>
      <c r="BC139" s="291"/>
      <c r="BD139" s="291"/>
      <c r="BE139" s="291"/>
      <c r="BF139" s="291"/>
      <c r="BG139" s="291"/>
      <c r="BH139" s="291"/>
    </row>
    <row r="140" spans="2:60" ht="14.25" customHeight="1">
      <c r="T140" s="1" t="s">
        <v>206</v>
      </c>
      <c r="Y140" s="1" t="s">
        <v>487</v>
      </c>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H140" s="1120"/>
    </row>
    <row r="141" spans="2:60">
      <c r="T141" s="558"/>
      <c r="Y141" s="558"/>
      <c r="Z141" s="151"/>
      <c r="AA141" s="10">
        <v>1990</v>
      </c>
      <c r="AB141" s="10">
        <f t="shared" ref="AB141:BB141" si="14">AA141+1</f>
        <v>1991</v>
      </c>
      <c r="AC141" s="10">
        <f t="shared" si="14"/>
        <v>1992</v>
      </c>
      <c r="AD141" s="10">
        <f t="shared" si="14"/>
        <v>1993</v>
      </c>
      <c r="AE141" s="10">
        <f t="shared" si="14"/>
        <v>1994</v>
      </c>
      <c r="AF141" s="10">
        <f t="shared" si="14"/>
        <v>1995</v>
      </c>
      <c r="AG141" s="10">
        <f t="shared" si="14"/>
        <v>1996</v>
      </c>
      <c r="AH141" s="10">
        <f t="shared" si="14"/>
        <v>1997</v>
      </c>
      <c r="AI141" s="10">
        <f t="shared" si="14"/>
        <v>1998</v>
      </c>
      <c r="AJ141" s="10">
        <f t="shared" si="14"/>
        <v>1999</v>
      </c>
      <c r="AK141" s="10">
        <f t="shared" si="14"/>
        <v>2000</v>
      </c>
      <c r="AL141" s="10">
        <f t="shared" si="14"/>
        <v>2001</v>
      </c>
      <c r="AM141" s="10">
        <f t="shared" si="14"/>
        <v>2002</v>
      </c>
      <c r="AN141" s="10">
        <f t="shared" si="14"/>
        <v>2003</v>
      </c>
      <c r="AO141" s="10">
        <f t="shared" si="14"/>
        <v>2004</v>
      </c>
      <c r="AP141" s="10">
        <f>AO141+1</f>
        <v>2005</v>
      </c>
      <c r="AQ141" s="10">
        <f t="shared" si="14"/>
        <v>2006</v>
      </c>
      <c r="AR141" s="10">
        <f t="shared" si="14"/>
        <v>2007</v>
      </c>
      <c r="AS141" s="10">
        <f t="shared" si="14"/>
        <v>2008</v>
      </c>
      <c r="AT141" s="10">
        <f t="shared" si="14"/>
        <v>2009</v>
      </c>
      <c r="AU141" s="10">
        <f t="shared" si="14"/>
        <v>2010</v>
      </c>
      <c r="AV141" s="10">
        <f t="shared" si="14"/>
        <v>2011</v>
      </c>
      <c r="AW141" s="10">
        <f t="shared" si="14"/>
        <v>2012</v>
      </c>
      <c r="AX141" s="10">
        <f t="shared" si="14"/>
        <v>2013</v>
      </c>
      <c r="AY141" s="10">
        <f t="shared" si="14"/>
        <v>2014</v>
      </c>
      <c r="AZ141" s="10">
        <f t="shared" si="14"/>
        <v>2015</v>
      </c>
      <c r="BA141" s="10">
        <f t="shared" si="14"/>
        <v>2016</v>
      </c>
      <c r="BB141" s="10">
        <f t="shared" si="14"/>
        <v>2017</v>
      </c>
      <c r="BC141" s="10">
        <f>BB141+1</f>
        <v>2018</v>
      </c>
      <c r="BD141" s="10">
        <f>BC141+1</f>
        <v>2019</v>
      </c>
      <c r="BE141" s="10">
        <f>BD141+1</f>
        <v>2020</v>
      </c>
      <c r="BF141" s="10" t="s">
        <v>21</v>
      </c>
      <c r="BG141" s="10" t="s">
        <v>2</v>
      </c>
      <c r="BH141" s="1138"/>
    </row>
    <row r="142" spans="2:60">
      <c r="T142" s="559" t="s">
        <v>207</v>
      </c>
      <c r="Y142" s="1041" t="s">
        <v>359</v>
      </c>
      <c r="Z142" s="3"/>
      <c r="AA142" s="1225">
        <f t="shared" ref="AA142:BE142" si="15">AA13/10^3</f>
        <v>-7.3048847028126147E-3</v>
      </c>
      <c r="AB142" s="1225">
        <f t="shared" si="15"/>
        <v>-0.53512009092102331</v>
      </c>
      <c r="AC142" s="1225">
        <f t="shared" si="15"/>
        <v>-0.87276925727722376</v>
      </c>
      <c r="AD142" s="1225">
        <f t="shared" si="15"/>
        <v>-0.87690973186023691</v>
      </c>
      <c r="AE142" s="452">
        <f t="shared" si="15"/>
        <v>-1.4843636958300568</v>
      </c>
      <c r="AF142" s="452">
        <f t="shared" si="15"/>
        <v>-1.8045841280027284</v>
      </c>
      <c r="AG142" s="452">
        <f t="shared" si="15"/>
        <v>-1.9297898049281907</v>
      </c>
      <c r="AH142" s="452">
        <f t="shared" si="15"/>
        <v>-2.2882477814956803</v>
      </c>
      <c r="AI142" s="452">
        <f t="shared" si="15"/>
        <v>-5.1477910202342736</v>
      </c>
      <c r="AJ142" s="452">
        <f t="shared" si="15"/>
        <v>-5.2402928721852158</v>
      </c>
      <c r="AK142" s="452">
        <f t="shared" si="15"/>
        <v>-6.3992287970029569</v>
      </c>
      <c r="AL142" s="452">
        <f t="shared" si="15"/>
        <v>-6.7022821320252817</v>
      </c>
      <c r="AM142" s="452">
        <f t="shared" si="15"/>
        <v>-2.3454426613205324</v>
      </c>
      <c r="AN142" s="452">
        <f t="shared" si="15"/>
        <v>-2.1573804564814787</v>
      </c>
      <c r="AO142" s="452">
        <f t="shared" si="15"/>
        <v>-1.9477454603890489</v>
      </c>
      <c r="AP142" s="452">
        <f t="shared" si="15"/>
        <v>-4.4131522604171254</v>
      </c>
      <c r="AQ142" s="452">
        <f t="shared" si="15"/>
        <v>-3.5563472019921494</v>
      </c>
      <c r="AR142" s="452">
        <f t="shared" si="15"/>
        <v>-2.5874470154492797</v>
      </c>
      <c r="AS142" s="452">
        <f t="shared" si="15"/>
        <v>-4.3184224784643979</v>
      </c>
      <c r="AT142" s="452">
        <f t="shared" si="15"/>
        <v>-2.7616521213952394</v>
      </c>
      <c r="AU142" s="452">
        <f t="shared" si="15"/>
        <v>-5.1248646507041125</v>
      </c>
      <c r="AV142" s="452">
        <f t="shared" si="15"/>
        <v>-4.2049089375890318</v>
      </c>
      <c r="AW142" s="452">
        <f t="shared" si="15"/>
        <v>-3.1636566066729799</v>
      </c>
      <c r="AX142" s="452">
        <f t="shared" si="15"/>
        <v>-3.5039478859438029</v>
      </c>
      <c r="AY142" s="452">
        <f t="shared" si="15"/>
        <v>-2.7631870491559209</v>
      </c>
      <c r="AZ142" s="452">
        <f t="shared" si="15"/>
        <v>-3.3937269658900626</v>
      </c>
      <c r="BA142" s="452">
        <f t="shared" si="15"/>
        <v>-4.2400423710654014</v>
      </c>
      <c r="BB142" s="452">
        <f t="shared" si="15"/>
        <v>-4.9194721434444899</v>
      </c>
      <c r="BC142" s="452">
        <f t="shared" si="15"/>
        <v>-4.8624927508327884</v>
      </c>
      <c r="BD142" s="452">
        <f t="shared" si="15"/>
        <v>-3.8553957875030718</v>
      </c>
      <c r="BE142" s="452">
        <f t="shared" si="15"/>
        <v>-3.6234353299338675</v>
      </c>
      <c r="BF142" s="452"/>
      <c r="BG142" s="452"/>
      <c r="BH142" s="334"/>
    </row>
    <row r="143" spans="2:60" ht="28.5">
      <c r="T143" s="1929" t="s">
        <v>693</v>
      </c>
      <c r="Y143" s="38" t="s">
        <v>908</v>
      </c>
      <c r="Z143" s="3"/>
      <c r="AA143" s="3">
        <f t="shared" ref="AA143:BE143" si="16">AA7/10^3</f>
        <v>96.219453145638141</v>
      </c>
      <c r="AB143" s="3">
        <f t="shared" si="16"/>
        <v>95.407916797497606</v>
      </c>
      <c r="AC143" s="3">
        <f t="shared" si="16"/>
        <v>94.327088152004706</v>
      </c>
      <c r="AD143" s="3">
        <f t="shared" si="16"/>
        <v>94.434681949981893</v>
      </c>
      <c r="AE143" s="3">
        <f t="shared" si="16"/>
        <v>94.57263840342398</v>
      </c>
      <c r="AF143" s="3">
        <f t="shared" si="16"/>
        <v>93.224084648519153</v>
      </c>
      <c r="AG143" s="3">
        <f t="shared" si="16"/>
        <v>93.517885270226657</v>
      </c>
      <c r="AH143" s="3">
        <f t="shared" si="16"/>
        <v>95.885575031192502</v>
      </c>
      <c r="AI143" s="3">
        <f t="shared" si="16"/>
        <v>91.592348013764351</v>
      </c>
      <c r="AJ143" s="3">
        <f t="shared" si="16"/>
        <v>95.231087237238967</v>
      </c>
      <c r="AK143" s="3">
        <f t="shared" si="16"/>
        <v>95.275267029916193</v>
      </c>
      <c r="AL143" s="3">
        <f t="shared" si="16"/>
        <v>93.032656881849448</v>
      </c>
      <c r="AM143" s="3">
        <f t="shared" si="16"/>
        <v>95.529564217195784</v>
      </c>
      <c r="AN143" s="3">
        <f t="shared" si="16"/>
        <v>96.842621817564648</v>
      </c>
      <c r="AO143" s="3">
        <f t="shared" si="16"/>
        <v>96.955686351584419</v>
      </c>
      <c r="AP143" s="11">
        <f t="shared" si="16"/>
        <v>102.41702027536176</v>
      </c>
      <c r="AQ143" s="11">
        <f t="shared" si="16"/>
        <v>100.66227042522027</v>
      </c>
      <c r="AR143" s="11">
        <f t="shared" si="16"/>
        <v>105.62673962716549</v>
      </c>
      <c r="AS143" s="11">
        <f t="shared" si="16"/>
        <v>103.49762207195504</v>
      </c>
      <c r="AT143" s="11">
        <f t="shared" si="16"/>
        <v>100.71204347175036</v>
      </c>
      <c r="AU143" s="11">
        <f t="shared" si="16"/>
        <v>104.0844778131696</v>
      </c>
      <c r="AV143" s="11">
        <f t="shared" si="16"/>
        <v>105.13875721347567</v>
      </c>
      <c r="AW143" s="11">
        <f t="shared" si="16"/>
        <v>107.04424332447292</v>
      </c>
      <c r="AX143" s="11">
        <f t="shared" si="16"/>
        <v>106.17948404131084</v>
      </c>
      <c r="AY143" s="3">
        <f t="shared" si="16"/>
        <v>99.69095673423665</v>
      </c>
      <c r="AZ143" s="3">
        <f t="shared" si="16"/>
        <v>96.88291884552882</v>
      </c>
      <c r="BA143" s="11">
        <f t="shared" si="16"/>
        <v>101.51826541963266</v>
      </c>
      <c r="BB143" s="3">
        <f t="shared" si="16"/>
        <v>95.793331715781619</v>
      </c>
      <c r="BC143" s="3">
        <f t="shared" si="16"/>
        <v>94.488808030812748</v>
      </c>
      <c r="BD143" s="3">
        <f t="shared" si="16"/>
        <v>89.600720824069938</v>
      </c>
      <c r="BE143" s="3">
        <f t="shared" si="16"/>
        <v>82.06401944654516</v>
      </c>
      <c r="BF143" s="11"/>
      <c r="BG143" s="11"/>
      <c r="BH143" s="1137"/>
    </row>
    <row r="144" spans="2:60">
      <c r="T144" s="460" t="s">
        <v>103</v>
      </c>
      <c r="Y144" s="460" t="s">
        <v>316</v>
      </c>
      <c r="Z144" s="11"/>
      <c r="AA144" s="11">
        <f t="shared" ref="AA144:BE144" si="17">AA14/10^3</f>
        <v>503.37391805589766</v>
      </c>
      <c r="AB144" s="11">
        <f t="shared" si="17"/>
        <v>496.18247634968594</v>
      </c>
      <c r="AC144" s="11">
        <f t="shared" si="17"/>
        <v>488.20731347675701</v>
      </c>
      <c r="AD144" s="11">
        <f t="shared" si="17"/>
        <v>475.44871692530415</v>
      </c>
      <c r="AE144" s="11">
        <f t="shared" si="17"/>
        <v>492.382345559275</v>
      </c>
      <c r="AF144" s="11">
        <f t="shared" si="17"/>
        <v>489.25660327927852</v>
      </c>
      <c r="AG144" s="11">
        <f t="shared" si="17"/>
        <v>494.16489819797653</v>
      </c>
      <c r="AH144" s="11">
        <f t="shared" si="17"/>
        <v>484.72159939013102</v>
      </c>
      <c r="AI144" s="11">
        <f t="shared" si="17"/>
        <v>454.1454544687968</v>
      </c>
      <c r="AJ144" s="11">
        <f t="shared" si="17"/>
        <v>464.60134756698716</v>
      </c>
      <c r="AK144" s="11">
        <f t="shared" si="17"/>
        <v>477.36682479219849</v>
      </c>
      <c r="AL144" s="11">
        <f t="shared" si="17"/>
        <v>465.76511746308529</v>
      </c>
      <c r="AM144" s="11">
        <f t="shared" si="17"/>
        <v>473.29407832522099</v>
      </c>
      <c r="AN144" s="11">
        <f t="shared" si="17"/>
        <v>474.9474081026525</v>
      </c>
      <c r="AO144" s="11">
        <f t="shared" si="17"/>
        <v>471.1937646038171</v>
      </c>
      <c r="AP144" s="11">
        <f t="shared" si="17"/>
        <v>467.43953746341879</v>
      </c>
      <c r="AQ144" s="11">
        <f t="shared" si="17"/>
        <v>461.42489961113563</v>
      </c>
      <c r="AR144" s="11">
        <f t="shared" si="17"/>
        <v>472.88982229567074</v>
      </c>
      <c r="AS144" s="11">
        <f t="shared" si="17"/>
        <v>428.76169501054886</v>
      </c>
      <c r="AT144" s="11">
        <f t="shared" si="17"/>
        <v>403.52483748635302</v>
      </c>
      <c r="AU144" s="11">
        <f t="shared" si="17"/>
        <v>430.98192719063076</v>
      </c>
      <c r="AV144" s="11">
        <f t="shared" si="17"/>
        <v>445.68203696640995</v>
      </c>
      <c r="AW144" s="11">
        <f t="shared" si="17"/>
        <v>457.26189417892755</v>
      </c>
      <c r="AX144" s="11">
        <f t="shared" si="17"/>
        <v>463.60907339070934</v>
      </c>
      <c r="AY144" s="11">
        <f t="shared" si="17"/>
        <v>447.10547972978202</v>
      </c>
      <c r="AZ144" s="11">
        <f t="shared" si="17"/>
        <v>430.41016621729091</v>
      </c>
      <c r="BA144" s="11">
        <f t="shared" si="17"/>
        <v>418.43870659331583</v>
      </c>
      <c r="BB144" s="11">
        <f t="shared" si="17"/>
        <v>412.24897415622718</v>
      </c>
      <c r="BC144" s="11">
        <f t="shared" si="17"/>
        <v>400.94177789480204</v>
      </c>
      <c r="BD144" s="11">
        <f t="shared" si="17"/>
        <v>386.71514611119835</v>
      </c>
      <c r="BE144" s="11">
        <f t="shared" si="17"/>
        <v>355.53422949051998</v>
      </c>
      <c r="BF144" s="23"/>
      <c r="BG144" s="23"/>
      <c r="BH144" s="1137"/>
    </row>
    <row r="145" spans="1:88">
      <c r="T145" s="460" t="s">
        <v>104</v>
      </c>
      <c r="Y145" s="460" t="s">
        <v>297</v>
      </c>
      <c r="Z145" s="11"/>
      <c r="AA145" s="11">
        <f t="shared" ref="AA145:BE145" si="18">AA77/10^3</f>
        <v>208.42846404010098</v>
      </c>
      <c r="AB145" s="11">
        <f t="shared" si="18"/>
        <v>220.42631789148814</v>
      </c>
      <c r="AC145" s="11">
        <f t="shared" si="18"/>
        <v>227.05327518602545</v>
      </c>
      <c r="AD145" s="11">
        <f t="shared" si="18"/>
        <v>230.460238716855</v>
      </c>
      <c r="AE145" s="11">
        <f t="shared" si="18"/>
        <v>240.15404103971412</v>
      </c>
      <c r="AF145" s="11">
        <f t="shared" si="18"/>
        <v>249.21932303934324</v>
      </c>
      <c r="AG145" s="11">
        <f t="shared" si="18"/>
        <v>255.82924779154601</v>
      </c>
      <c r="AH145" s="11">
        <f t="shared" si="18"/>
        <v>257.308179240713</v>
      </c>
      <c r="AI145" s="11">
        <f t="shared" si="18"/>
        <v>255.05104911078797</v>
      </c>
      <c r="AJ145" s="11">
        <f t="shared" si="18"/>
        <v>259.40580203285964</v>
      </c>
      <c r="AK145" s="11">
        <f t="shared" si="18"/>
        <v>258.75569324814268</v>
      </c>
      <c r="AL145" s="11">
        <f t="shared" si="18"/>
        <v>262.83400705027458</v>
      </c>
      <c r="AM145" s="11">
        <f t="shared" si="18"/>
        <v>259.60933501764367</v>
      </c>
      <c r="AN145" s="11">
        <f t="shared" si="18"/>
        <v>255.967357194447</v>
      </c>
      <c r="AO145" s="11">
        <f t="shared" si="18"/>
        <v>249.83484828803114</v>
      </c>
      <c r="AP145" s="11">
        <f t="shared" si="18"/>
        <v>244.44928058600971</v>
      </c>
      <c r="AQ145" s="11">
        <f t="shared" si="18"/>
        <v>241.47322685041132</v>
      </c>
      <c r="AR145" s="11">
        <f t="shared" si="18"/>
        <v>239.40054005790643</v>
      </c>
      <c r="AS145" s="11">
        <f t="shared" si="18"/>
        <v>231.65532222555811</v>
      </c>
      <c r="AT145" s="11">
        <f t="shared" si="18"/>
        <v>228.01286998305667</v>
      </c>
      <c r="AU145" s="11">
        <f t="shared" si="18"/>
        <v>228.77796611340727</v>
      </c>
      <c r="AV145" s="11">
        <f t="shared" si="18"/>
        <v>225.17685502513797</v>
      </c>
      <c r="AW145" s="11">
        <f t="shared" si="18"/>
        <v>226.97095978147385</v>
      </c>
      <c r="AX145" s="11">
        <f t="shared" si="18"/>
        <v>224.24371433606419</v>
      </c>
      <c r="AY145" s="11">
        <f t="shared" si="18"/>
        <v>218.89723226063393</v>
      </c>
      <c r="AZ145" s="11">
        <f t="shared" si="18"/>
        <v>217.41890227585489</v>
      </c>
      <c r="BA145" s="11">
        <f t="shared" si="18"/>
        <v>215.4049743339028</v>
      </c>
      <c r="BB145" s="11">
        <f t="shared" si="18"/>
        <v>213.26874823743134</v>
      </c>
      <c r="BC145" s="11">
        <f t="shared" si="18"/>
        <v>210.39396041242009</v>
      </c>
      <c r="BD145" s="11">
        <f t="shared" si="18"/>
        <v>205.7284907670178</v>
      </c>
      <c r="BE145" s="11">
        <f t="shared" si="18"/>
        <v>184.77296391305165</v>
      </c>
      <c r="BF145" s="23"/>
      <c r="BG145" s="23"/>
      <c r="BH145" s="334"/>
      <c r="BI145" s="75"/>
      <c r="BJ145" s="75"/>
      <c r="BK145" s="75"/>
      <c r="BL145" s="75"/>
    </row>
    <row r="146" spans="1:88">
      <c r="T146" s="1106" t="s">
        <v>911</v>
      </c>
      <c r="Y146" s="38" t="s">
        <v>295</v>
      </c>
      <c r="Z146" s="11"/>
      <c r="AA146" s="11">
        <f t="shared" ref="AA146:BE146" si="19">AA56/10^3</f>
        <v>130.81333334955156</v>
      </c>
      <c r="AB146" s="11">
        <f t="shared" si="19"/>
        <v>134.24038332645713</v>
      </c>
      <c r="AC146" s="11">
        <f t="shared" si="19"/>
        <v>138.91170538778701</v>
      </c>
      <c r="AD146" s="11">
        <f t="shared" si="19"/>
        <v>142.76891039649092</v>
      </c>
      <c r="AE146" s="11">
        <f t="shared" si="19"/>
        <v>156.78647983693386</v>
      </c>
      <c r="AF146" s="11">
        <f t="shared" si="19"/>
        <v>161.91120833375905</v>
      </c>
      <c r="AG146" s="11">
        <f t="shared" si="19"/>
        <v>160.72979645411064</v>
      </c>
      <c r="AH146" s="11">
        <f t="shared" si="19"/>
        <v>166.0016391875478</v>
      </c>
      <c r="AI146" s="11">
        <f t="shared" si="19"/>
        <v>173.22022727550296</v>
      </c>
      <c r="AJ146" s="11">
        <f t="shared" si="19"/>
        <v>183.17841552213628</v>
      </c>
      <c r="AK146" s="11">
        <f t="shared" si="19"/>
        <v>189.50063664916189</v>
      </c>
      <c r="AL146" s="11">
        <f t="shared" si="19"/>
        <v>189.93226942960965</v>
      </c>
      <c r="AM146" s="11">
        <f t="shared" si="19"/>
        <v>199.5077534195604</v>
      </c>
      <c r="AN146" s="11">
        <f t="shared" si="19"/>
        <v>205.83462597499974</v>
      </c>
      <c r="AO146" s="11">
        <f t="shared" si="19"/>
        <v>213.2275783277104</v>
      </c>
      <c r="AP146" s="11">
        <f t="shared" si="19"/>
        <v>220.09927665348965</v>
      </c>
      <c r="AQ146" s="11">
        <f t="shared" si="19"/>
        <v>216.76695727222733</v>
      </c>
      <c r="AR146" s="11">
        <f t="shared" si="19"/>
        <v>226.46276836272384</v>
      </c>
      <c r="AS146" s="11">
        <f t="shared" si="19"/>
        <v>219.50263791229244</v>
      </c>
      <c r="AT146" s="11">
        <f t="shared" si="19"/>
        <v>196.04606564363786</v>
      </c>
      <c r="AU146" s="11">
        <f t="shared" si="19"/>
        <v>199.89190359803644</v>
      </c>
      <c r="AV146" s="11">
        <f t="shared" si="19"/>
        <v>222.86765111868709</v>
      </c>
      <c r="AW146" s="11">
        <f t="shared" si="19"/>
        <v>227.73682243411935</v>
      </c>
      <c r="AX146" s="11">
        <f t="shared" si="19"/>
        <v>237.27377116612257</v>
      </c>
      <c r="AY146" s="11">
        <f t="shared" si="19"/>
        <v>229.23031950961661</v>
      </c>
      <c r="AZ146" s="11">
        <f t="shared" si="19"/>
        <v>217.87405297362318</v>
      </c>
      <c r="BA146" s="11">
        <f t="shared" si="19"/>
        <v>210.57918502325651</v>
      </c>
      <c r="BB146" s="11">
        <f t="shared" si="19"/>
        <v>207.09035993601435</v>
      </c>
      <c r="BC146" s="11">
        <f t="shared" si="19"/>
        <v>198.34817716347763</v>
      </c>
      <c r="BD146" s="11">
        <f t="shared" si="19"/>
        <v>191.07168883443731</v>
      </c>
      <c r="BE146" s="11">
        <f t="shared" si="19"/>
        <v>182.15607466260056</v>
      </c>
      <c r="BF146" s="11"/>
      <c r="BG146" s="11"/>
      <c r="BH146" s="1137"/>
    </row>
    <row r="147" spans="1:88">
      <c r="T147" s="460" t="s">
        <v>106</v>
      </c>
      <c r="Y147" s="460" t="s">
        <v>317</v>
      </c>
      <c r="Z147" s="11"/>
      <c r="AA147" s="11">
        <f t="shared" ref="AA147:BC147" si="20">AA101/10^3</f>
        <v>128.73403467905561</v>
      </c>
      <c r="AB147" s="11">
        <f t="shared" si="20"/>
        <v>132.08929215583345</v>
      </c>
      <c r="AC147" s="11">
        <f t="shared" si="20"/>
        <v>138.19550589450009</v>
      </c>
      <c r="AD147" s="11">
        <f t="shared" si="20"/>
        <v>138.76598748624909</v>
      </c>
      <c r="AE147" s="11">
        <f t="shared" si="20"/>
        <v>148.49277177324578</v>
      </c>
      <c r="AF147" s="11">
        <f t="shared" si="20"/>
        <v>150.33454613282538</v>
      </c>
      <c r="AG147" s="11">
        <f t="shared" si="20"/>
        <v>151.23759507327048</v>
      </c>
      <c r="AH147" s="11">
        <f t="shared" si="20"/>
        <v>145.46800545694884</v>
      </c>
      <c r="AI147" s="11">
        <f t="shared" si="20"/>
        <v>144.29648061828667</v>
      </c>
      <c r="AJ147" s="11">
        <f t="shared" si="20"/>
        <v>152.30232400683647</v>
      </c>
      <c r="AK147" s="11">
        <f t="shared" si="20"/>
        <v>155.80096806250077</v>
      </c>
      <c r="AL147" s="11">
        <f t="shared" si="20"/>
        <v>152.49837214285233</v>
      </c>
      <c r="AM147" s="11">
        <f t="shared" si="20"/>
        <v>163.39551710069691</v>
      </c>
      <c r="AN147" s="11">
        <f t="shared" si="20"/>
        <v>165.86358076403826</v>
      </c>
      <c r="AO147" s="11">
        <f t="shared" si="20"/>
        <v>164.17827891844132</v>
      </c>
      <c r="AP147" s="11">
        <f t="shared" si="20"/>
        <v>170.52914953378681</v>
      </c>
      <c r="AQ147" s="11">
        <f t="shared" si="20"/>
        <v>161.9453410675556</v>
      </c>
      <c r="AR147" s="11">
        <f t="shared" si="20"/>
        <v>172.6968925343524</v>
      </c>
      <c r="AS147" s="11">
        <f t="shared" si="20"/>
        <v>167.82328705190307</v>
      </c>
      <c r="AT147" s="11">
        <f t="shared" si="20"/>
        <v>161.59740052531566</v>
      </c>
      <c r="AU147" s="11">
        <f t="shared" si="20"/>
        <v>178.41824869778264</v>
      </c>
      <c r="AV147" s="11">
        <f t="shared" si="20"/>
        <v>193.32468006047171</v>
      </c>
      <c r="AW147" s="11">
        <f t="shared" si="20"/>
        <v>211.46519042925127</v>
      </c>
      <c r="AX147" s="11">
        <f t="shared" si="20"/>
        <v>207.59154428279115</v>
      </c>
      <c r="AY147" s="11">
        <f t="shared" si="20"/>
        <v>193.46225437192223</v>
      </c>
      <c r="AZ147" s="11">
        <f t="shared" si="20"/>
        <v>186.7202892148847</v>
      </c>
      <c r="BA147" s="11">
        <f t="shared" si="20"/>
        <v>184.77237555214833</v>
      </c>
      <c r="BB147" s="11">
        <f t="shared" si="20"/>
        <v>186.58784376904646</v>
      </c>
      <c r="BC147" s="11">
        <f t="shared" si="20"/>
        <v>165.83210290782961</v>
      </c>
      <c r="BD147" s="11">
        <f>BD101/10^3</f>
        <v>159.3441869000294</v>
      </c>
      <c r="BE147" s="11">
        <f>BE101/10^3</f>
        <v>166.49921830211667</v>
      </c>
      <c r="BF147" s="23"/>
      <c r="BG147" s="23"/>
      <c r="BH147" s="1137"/>
    </row>
    <row r="148" spans="1:88">
      <c r="T148" s="1106" t="s">
        <v>691</v>
      </c>
      <c r="Y148" s="460" t="s">
        <v>776</v>
      </c>
      <c r="Z148" s="3"/>
      <c r="AA148" s="3">
        <f t="shared" ref="AA148:BC148" si="21">AA114/10^3</f>
        <v>65.64502052343498</v>
      </c>
      <c r="AB148" s="3">
        <f t="shared" si="21"/>
        <v>66.882681557986032</v>
      </c>
      <c r="AC148" s="3">
        <f t="shared" si="21"/>
        <v>66.795002273478318</v>
      </c>
      <c r="AD148" s="3">
        <f t="shared" si="21"/>
        <v>65.487730552855695</v>
      </c>
      <c r="AE148" s="3">
        <f t="shared" si="21"/>
        <v>67.171368887803879</v>
      </c>
      <c r="AF148" s="3">
        <f t="shared" si="21"/>
        <v>67.514062202758851</v>
      </c>
      <c r="AG148" s="3">
        <f t="shared" si="21"/>
        <v>68.105413837848829</v>
      </c>
      <c r="AH148" s="3">
        <f t="shared" si="21"/>
        <v>65.518912983466379</v>
      </c>
      <c r="AI148" s="3">
        <f t="shared" si="21"/>
        <v>59.447124673832398</v>
      </c>
      <c r="AJ148" s="3">
        <f t="shared" si="21"/>
        <v>59.782099414586511</v>
      </c>
      <c r="AK148" s="3">
        <f t="shared" si="21"/>
        <v>60.316184635125595</v>
      </c>
      <c r="AL148" s="3">
        <f t="shared" si="21"/>
        <v>59.000326945340845</v>
      </c>
      <c r="AM148" s="3">
        <f t="shared" si="21"/>
        <v>56.399259824235813</v>
      </c>
      <c r="AN148" s="3">
        <f t="shared" si="21"/>
        <v>55.579159957675863</v>
      </c>
      <c r="AO148" s="3">
        <f t="shared" si="21"/>
        <v>55.566558195161377</v>
      </c>
      <c r="AP148" s="3">
        <f t="shared" si="21"/>
        <v>56.650290243206776</v>
      </c>
      <c r="AQ148" s="3">
        <f t="shared" si="21"/>
        <v>57.006135537938441</v>
      </c>
      <c r="AR148" s="3">
        <f t="shared" si="21"/>
        <v>56.217386985066696</v>
      </c>
      <c r="AS148" s="3">
        <f t="shared" si="21"/>
        <v>51.839417646776361</v>
      </c>
      <c r="AT148" s="3">
        <f t="shared" si="21"/>
        <v>46.267980623906197</v>
      </c>
      <c r="AU148" s="3">
        <f t="shared" si="21"/>
        <v>47.348305525719312</v>
      </c>
      <c r="AV148" s="3">
        <f t="shared" si="21"/>
        <v>47.157153276635825</v>
      </c>
      <c r="AW148" s="3">
        <f t="shared" si="21"/>
        <v>47.207768442428105</v>
      </c>
      <c r="AX148" s="3">
        <f t="shared" si="21"/>
        <v>48.989365956979313</v>
      </c>
      <c r="AY148" s="3">
        <f t="shared" si="21"/>
        <v>48.374960454040732</v>
      </c>
      <c r="AZ148" s="3">
        <f t="shared" si="21"/>
        <v>46.973816634314865</v>
      </c>
      <c r="BA148" s="3">
        <f t="shared" si="21"/>
        <v>46.552011347830735</v>
      </c>
      <c r="BB148" s="3">
        <f t="shared" si="21"/>
        <v>47.17502939296655</v>
      </c>
      <c r="BC148" s="3">
        <f t="shared" si="21"/>
        <v>46.461398425893044</v>
      </c>
      <c r="BD148" s="3">
        <f>BD114/10^3</f>
        <v>45.121466032867382</v>
      </c>
      <c r="BE148" s="3">
        <f>BE114/10^3</f>
        <v>42.748428166441641</v>
      </c>
      <c r="BF148" s="23"/>
      <c r="BG148" s="23"/>
      <c r="BH148" s="1137"/>
    </row>
    <row r="149" spans="1:88">
      <c r="T149" s="460" t="s">
        <v>107</v>
      </c>
      <c r="Y149" s="460" t="s">
        <v>318</v>
      </c>
      <c r="Z149" s="3"/>
      <c r="AA149" s="3">
        <f t="shared" ref="AA149:BC149" si="22">AA126/10^3</f>
        <v>23.732591800580142</v>
      </c>
      <c r="AB149" s="3">
        <f t="shared" si="22"/>
        <v>23.90438984114553</v>
      </c>
      <c r="AC149" s="3">
        <f t="shared" si="22"/>
        <v>25.732463211247815</v>
      </c>
      <c r="AD149" s="3">
        <f t="shared" si="22"/>
        <v>24.823899677845468</v>
      </c>
      <c r="AE149" s="3">
        <f t="shared" si="22"/>
        <v>28.441971514610234</v>
      </c>
      <c r="AF149" s="3">
        <f t="shared" si="22"/>
        <v>28.970480529915488</v>
      </c>
      <c r="AG149" s="3">
        <f t="shared" si="22"/>
        <v>29.415678131936314</v>
      </c>
      <c r="AH149" s="3">
        <f t="shared" si="22"/>
        <v>31.025361099155358</v>
      </c>
      <c r="AI149" s="3">
        <f t="shared" si="22"/>
        <v>31.203888493109815</v>
      </c>
      <c r="AJ149" s="3">
        <f t="shared" si="22"/>
        <v>31.100421863773349</v>
      </c>
      <c r="AK149" s="3">
        <f t="shared" si="22"/>
        <v>32.505907136484929</v>
      </c>
      <c r="AL149" s="3">
        <f t="shared" si="22"/>
        <v>32.186099689240834</v>
      </c>
      <c r="AM149" s="3">
        <f t="shared" si="22"/>
        <v>32.54171004570847</v>
      </c>
      <c r="AN149" s="3">
        <f t="shared" si="22"/>
        <v>33.417402394154792</v>
      </c>
      <c r="AO149" s="3">
        <f t="shared" si="22"/>
        <v>32.740986115150534</v>
      </c>
      <c r="AP149" s="3">
        <f t="shared" si="22"/>
        <v>32.055677574077642</v>
      </c>
      <c r="AQ149" s="3">
        <f t="shared" si="22"/>
        <v>30.52790683198149</v>
      </c>
      <c r="AR149" s="3">
        <f t="shared" si="22"/>
        <v>31.122385048582466</v>
      </c>
      <c r="AS149" s="3">
        <f t="shared" si="22"/>
        <v>32.331475214029659</v>
      </c>
      <c r="AT149" s="3">
        <f t="shared" si="22"/>
        <v>28.721310805224523</v>
      </c>
      <c r="AU149" s="3">
        <f t="shared" si="22"/>
        <v>29.463624376129395</v>
      </c>
      <c r="AV149" s="3">
        <f t="shared" si="22"/>
        <v>28.705285464333944</v>
      </c>
      <c r="AW149" s="3">
        <f t="shared" si="22"/>
        <v>30.381377588026332</v>
      </c>
      <c r="AX149" s="3">
        <f t="shared" si="22"/>
        <v>29.902410866715467</v>
      </c>
      <c r="AY149" s="3">
        <f t="shared" si="22"/>
        <v>29.162637040596803</v>
      </c>
      <c r="AZ149" s="3">
        <f t="shared" si="22"/>
        <v>29.596439313027453</v>
      </c>
      <c r="BA149" s="3">
        <f t="shared" si="22"/>
        <v>29.77189189863368</v>
      </c>
      <c r="BB149" s="3">
        <f t="shared" si="22"/>
        <v>30.106811749075398</v>
      </c>
      <c r="BC149" s="3">
        <f t="shared" si="22"/>
        <v>30.793036026031498</v>
      </c>
      <c r="BD149" s="3">
        <f>BD126/10^3</f>
        <v>31.317393615623384</v>
      </c>
      <c r="BE149" s="3">
        <f>BE126/10^3</f>
        <v>31.085649151718602</v>
      </c>
      <c r="BF149" s="23"/>
      <c r="BG149" s="23"/>
      <c r="BH149" s="1137"/>
    </row>
    <row r="150" spans="1:88" ht="19.5" thickBot="1">
      <c r="T150" s="1344" t="s">
        <v>856</v>
      </c>
      <c r="Y150" s="461" t="s">
        <v>857</v>
      </c>
      <c r="Z150" s="12"/>
      <c r="AA150" s="5">
        <f t="shared" ref="AA150:BC150" si="23">AA130/10^3</f>
        <v>6.7383452828486474</v>
      </c>
      <c r="AB150" s="5">
        <f t="shared" si="23"/>
        <v>6.5512239173979756</v>
      </c>
      <c r="AC150" s="5">
        <f t="shared" si="23"/>
        <v>6.2521502512678548</v>
      </c>
      <c r="AD150" s="5">
        <f t="shared" si="23"/>
        <v>6.0503122020006392</v>
      </c>
      <c r="AE150" s="5">
        <f t="shared" si="23"/>
        <v>5.86211675793386</v>
      </c>
      <c r="AF150" s="5">
        <f t="shared" si="23"/>
        <v>6.0511869025762808</v>
      </c>
      <c r="AG150" s="5">
        <f t="shared" si="23"/>
        <v>6.1737445780073497</v>
      </c>
      <c r="AH150" s="5">
        <f t="shared" si="23"/>
        <v>6.1298131030319523</v>
      </c>
      <c r="AI150" s="5">
        <f t="shared" si="23"/>
        <v>5.6845878525846976</v>
      </c>
      <c r="AJ150" s="5">
        <f t="shared" si="23"/>
        <v>5.7128752762201387</v>
      </c>
      <c r="AK150" s="5">
        <f t="shared" si="23"/>
        <v>5.778189997647198</v>
      </c>
      <c r="AL150" s="5">
        <f t="shared" si="23"/>
        <v>5.2993081197761143</v>
      </c>
      <c r="AM150" s="5">
        <f t="shared" si="23"/>
        <v>5.0298322453914714</v>
      </c>
      <c r="AN150" s="5">
        <f t="shared" si="23"/>
        <v>4.8464634511223483</v>
      </c>
      <c r="AO150" s="5">
        <f t="shared" si="23"/>
        <v>4.6859007293570247</v>
      </c>
      <c r="AP150" s="5">
        <f t="shared" si="23"/>
        <v>4.6286180607102265</v>
      </c>
      <c r="AQ150" s="5">
        <f t="shared" si="23"/>
        <v>4.5625428047012511</v>
      </c>
      <c r="AR150" s="5">
        <f t="shared" si="23"/>
        <v>4.5670691729483091</v>
      </c>
      <c r="AS150" s="5">
        <f t="shared" si="23"/>
        <v>4.1406585076857194</v>
      </c>
      <c r="AT150" s="5">
        <f t="shared" si="23"/>
        <v>3.7906724601492541</v>
      </c>
      <c r="AU150" s="5">
        <f t="shared" si="23"/>
        <v>3.6813804293962238</v>
      </c>
      <c r="AV150" s="5">
        <f t="shared" si="23"/>
        <v>3.5634837813145803</v>
      </c>
      <c r="AW150" s="5">
        <f t="shared" si="23"/>
        <v>3.5761578291329963</v>
      </c>
      <c r="AX150" s="5">
        <f t="shared" si="23"/>
        <v>3.5885563813426611</v>
      </c>
      <c r="AY150" s="5">
        <f t="shared" si="23"/>
        <v>3.4847226331946781</v>
      </c>
      <c r="AZ150" s="5">
        <f t="shared" si="23"/>
        <v>3.3356796701912819</v>
      </c>
      <c r="BA150" s="5">
        <f t="shared" si="23"/>
        <v>3.2636147993013376</v>
      </c>
      <c r="BB150" s="5">
        <f t="shared" si="23"/>
        <v>3.1532554705598499</v>
      </c>
      <c r="BC150" s="5">
        <f t="shared" si="23"/>
        <v>3.1250554598199098</v>
      </c>
      <c r="BD150" s="5">
        <f>BD130/10^3</f>
        <v>3.0336478792937278</v>
      </c>
      <c r="BE150" s="5">
        <f>BE130/10^3</f>
        <v>2.950309073699279</v>
      </c>
      <c r="BF150" s="25"/>
      <c r="BG150" s="25"/>
      <c r="BH150" s="334"/>
    </row>
    <row r="151" spans="1:88" s="287" customFormat="1" ht="15" thickTop="1">
      <c r="Q151" s="1"/>
      <c r="R151" s="1"/>
      <c r="S151" s="1"/>
      <c r="T151" s="462" t="s">
        <v>45</v>
      </c>
      <c r="U151" s="1"/>
      <c r="V151" s="1"/>
      <c r="W151" s="1"/>
      <c r="X151" s="1"/>
      <c r="Y151" s="462" t="s">
        <v>0</v>
      </c>
      <c r="Z151" s="76"/>
      <c r="AA151" s="13">
        <f>SUM(AA142:AA150)</f>
        <v>1163.6778559924051</v>
      </c>
      <c r="AB151" s="13">
        <f>SUM(AB142:AB150)</f>
        <v>1175.1495617465707</v>
      </c>
      <c r="AC151" s="13">
        <f t="shared" ref="AC151:BA151" si="24">SUM(AC142:AC150)</f>
        <v>1184.6017345757909</v>
      </c>
      <c r="AD151" s="13">
        <f t="shared" si="24"/>
        <v>1177.3635681757228</v>
      </c>
      <c r="AE151" s="13">
        <f t="shared" si="24"/>
        <v>1232.3793700771107</v>
      </c>
      <c r="AF151" s="13">
        <f t="shared" si="24"/>
        <v>1244.6769109409734</v>
      </c>
      <c r="AG151" s="13">
        <f t="shared" si="24"/>
        <v>1257.2444695299946</v>
      </c>
      <c r="AH151" s="13">
        <f t="shared" si="24"/>
        <v>1249.770837710691</v>
      </c>
      <c r="AI151" s="13">
        <f t="shared" si="24"/>
        <v>1209.4933694864314</v>
      </c>
      <c r="AJ151" s="13">
        <f t="shared" si="24"/>
        <v>1246.0740800484532</v>
      </c>
      <c r="AK151" s="13">
        <f t="shared" si="24"/>
        <v>1268.9004427541747</v>
      </c>
      <c r="AL151" s="13">
        <f t="shared" si="24"/>
        <v>1253.8458755900037</v>
      </c>
      <c r="AM151" s="13">
        <f t="shared" si="24"/>
        <v>1282.9616075343329</v>
      </c>
      <c r="AN151" s="13">
        <f t="shared" si="24"/>
        <v>1291.1412392001737</v>
      </c>
      <c r="AO151" s="13">
        <f t="shared" si="24"/>
        <v>1286.435856068864</v>
      </c>
      <c r="AP151" s="13">
        <f t="shared" si="24"/>
        <v>1293.8556981296442</v>
      </c>
      <c r="AQ151" s="13">
        <f t="shared" si="24"/>
        <v>1270.812933199179</v>
      </c>
      <c r="AR151" s="13">
        <f t="shared" si="24"/>
        <v>1306.3961570689671</v>
      </c>
      <c r="AS151" s="13">
        <f t="shared" si="24"/>
        <v>1235.2336931622849</v>
      </c>
      <c r="AT151" s="13">
        <f t="shared" si="24"/>
        <v>1165.9115288779981</v>
      </c>
      <c r="AU151" s="13">
        <f t="shared" si="24"/>
        <v>1217.5229690935678</v>
      </c>
      <c r="AV151" s="13">
        <f t="shared" si="24"/>
        <v>1267.4109939688776</v>
      </c>
      <c r="AW151" s="13">
        <f t="shared" si="24"/>
        <v>1308.4807574011593</v>
      </c>
      <c r="AX151" s="13">
        <f t="shared" si="24"/>
        <v>1317.8739725360915</v>
      </c>
      <c r="AY151" s="13">
        <f t="shared" si="24"/>
        <v>1266.6453756848678</v>
      </c>
      <c r="AZ151" s="13">
        <f t="shared" si="24"/>
        <v>1225.818538178826</v>
      </c>
      <c r="BA151" s="13">
        <f t="shared" si="24"/>
        <v>1206.0609825969566</v>
      </c>
      <c r="BB151" s="13">
        <f>SUM(BB142:BB150)</f>
        <v>1190.5048822836579</v>
      </c>
      <c r="BC151" s="13">
        <f>SUM(BC142:BC150)</f>
        <v>1145.5218235702539</v>
      </c>
      <c r="BD151" s="13">
        <f>SUM(BD142:BD150)</f>
        <v>1108.0773451770342</v>
      </c>
      <c r="BE151" s="13">
        <f>SUM(BE142:BE150)</f>
        <v>1044.1874568767598</v>
      </c>
      <c r="BF151" s="13"/>
      <c r="BG151" s="13"/>
      <c r="BH151" s="1137"/>
      <c r="BU151" s="290"/>
      <c r="CJ151" s="290"/>
    </row>
    <row r="152" spans="1:88" s="287" customFormat="1">
      <c r="Q152" s="1"/>
      <c r="R152" s="1"/>
      <c r="S152" s="1"/>
      <c r="T152" s="55"/>
      <c r="V152" s="1"/>
      <c r="W152" s="1"/>
      <c r="X152" s="1"/>
      <c r="Y152" s="1"/>
      <c r="Z152" s="65"/>
      <c r="AA152" s="65"/>
      <c r="AB152" s="65"/>
      <c r="AC152" s="65"/>
      <c r="AD152" s="65"/>
      <c r="AE152" s="65"/>
      <c r="AF152" s="65"/>
      <c r="AG152" s="65"/>
      <c r="AH152" s="65"/>
      <c r="AI152" s="65"/>
      <c r="AJ152" s="65"/>
      <c r="AK152" s="65"/>
      <c r="AL152" s="66"/>
      <c r="AM152" s="66"/>
      <c r="AN152" s="66"/>
      <c r="AO152" s="66"/>
      <c r="AP152" s="66"/>
      <c r="AQ152" s="57"/>
      <c r="AR152" s="57"/>
      <c r="AS152" s="57"/>
      <c r="AT152" s="57"/>
      <c r="AU152" s="57"/>
      <c r="AV152" s="57"/>
      <c r="AW152" s="57"/>
      <c r="AX152" s="57"/>
      <c r="AY152" s="57"/>
      <c r="AZ152" s="57"/>
      <c r="BA152" s="57"/>
      <c r="BB152" s="57"/>
      <c r="BC152" s="57"/>
      <c r="BD152" s="57"/>
      <c r="BE152" s="57"/>
      <c r="BF152" s="57"/>
      <c r="BG152" s="57"/>
      <c r="BH152" s="154"/>
      <c r="BU152" s="290"/>
      <c r="CJ152" s="290"/>
    </row>
    <row r="153" spans="1:88">
      <c r="T153" s="157" t="s">
        <v>76</v>
      </c>
      <c r="Y153" s="1" t="s">
        <v>470</v>
      </c>
      <c r="BH153" s="1120"/>
    </row>
    <row r="154" spans="1:88">
      <c r="T154" s="558"/>
      <c r="Y154" s="558"/>
      <c r="Z154" s="151"/>
      <c r="AA154" s="10">
        <v>1990</v>
      </c>
      <c r="AB154" s="10">
        <f t="shared" ref="AB154:BB154" si="25">AA154+1</f>
        <v>1991</v>
      </c>
      <c r="AC154" s="10">
        <f t="shared" si="25"/>
        <v>1992</v>
      </c>
      <c r="AD154" s="10">
        <f t="shared" si="25"/>
        <v>1993</v>
      </c>
      <c r="AE154" s="10">
        <f t="shared" si="25"/>
        <v>1994</v>
      </c>
      <c r="AF154" s="10">
        <f t="shared" si="25"/>
        <v>1995</v>
      </c>
      <c r="AG154" s="10">
        <f t="shared" si="25"/>
        <v>1996</v>
      </c>
      <c r="AH154" s="10">
        <f t="shared" si="25"/>
        <v>1997</v>
      </c>
      <c r="AI154" s="10">
        <f t="shared" si="25"/>
        <v>1998</v>
      </c>
      <c r="AJ154" s="10">
        <f t="shared" si="25"/>
        <v>1999</v>
      </c>
      <c r="AK154" s="10">
        <f t="shared" si="25"/>
        <v>2000</v>
      </c>
      <c r="AL154" s="10">
        <f t="shared" si="25"/>
        <v>2001</v>
      </c>
      <c r="AM154" s="10">
        <f t="shared" si="25"/>
        <v>2002</v>
      </c>
      <c r="AN154" s="10">
        <f t="shared" si="25"/>
        <v>2003</v>
      </c>
      <c r="AO154" s="10">
        <f t="shared" si="25"/>
        <v>2004</v>
      </c>
      <c r="AP154" s="10">
        <f t="shared" si="25"/>
        <v>2005</v>
      </c>
      <c r="AQ154" s="10">
        <f t="shared" si="25"/>
        <v>2006</v>
      </c>
      <c r="AR154" s="10">
        <f t="shared" si="25"/>
        <v>2007</v>
      </c>
      <c r="AS154" s="10">
        <f t="shared" si="25"/>
        <v>2008</v>
      </c>
      <c r="AT154" s="10">
        <f t="shared" si="25"/>
        <v>2009</v>
      </c>
      <c r="AU154" s="10">
        <f t="shared" si="25"/>
        <v>2010</v>
      </c>
      <c r="AV154" s="10">
        <f t="shared" si="25"/>
        <v>2011</v>
      </c>
      <c r="AW154" s="10">
        <f t="shared" si="25"/>
        <v>2012</v>
      </c>
      <c r="AX154" s="10">
        <f t="shared" si="25"/>
        <v>2013</v>
      </c>
      <c r="AY154" s="10">
        <f t="shared" si="25"/>
        <v>2014</v>
      </c>
      <c r="AZ154" s="10">
        <f t="shared" si="25"/>
        <v>2015</v>
      </c>
      <c r="BA154" s="10">
        <f t="shared" si="25"/>
        <v>2016</v>
      </c>
      <c r="BB154" s="10">
        <f t="shared" si="25"/>
        <v>2017</v>
      </c>
      <c r="BC154" s="10">
        <f>BB154+1</f>
        <v>2018</v>
      </c>
      <c r="BD154" s="10">
        <f>BC154+1</f>
        <v>2019</v>
      </c>
      <c r="BE154" s="10">
        <f>BD154+1</f>
        <v>2020</v>
      </c>
      <c r="BF154" s="10" t="s">
        <v>21</v>
      </c>
      <c r="BG154" s="10" t="s">
        <v>2</v>
      </c>
      <c r="BH154" s="1137"/>
    </row>
    <row r="155" spans="1:88">
      <c r="T155" s="559" t="s">
        <v>207</v>
      </c>
      <c r="Y155" s="924" t="s">
        <v>359</v>
      </c>
      <c r="Z155" s="3"/>
      <c r="AA155" s="1375" t="s">
        <v>65</v>
      </c>
      <c r="AB155" s="925" t="s">
        <v>273</v>
      </c>
      <c r="AC155" s="925" t="s">
        <v>273</v>
      </c>
      <c r="AD155" s="925" t="s">
        <v>272</v>
      </c>
      <c r="AE155" s="925" t="s">
        <v>272</v>
      </c>
      <c r="AF155" s="925" t="s">
        <v>273</v>
      </c>
      <c r="AG155" s="925" t="s">
        <v>273</v>
      </c>
      <c r="AH155" s="925" t="s">
        <v>272</v>
      </c>
      <c r="AI155" s="925" t="s">
        <v>272</v>
      </c>
      <c r="AJ155" s="925" t="s">
        <v>273</v>
      </c>
      <c r="AK155" s="925" t="s">
        <v>273</v>
      </c>
      <c r="AL155" s="925" t="s">
        <v>272</v>
      </c>
      <c r="AM155" s="925" t="s">
        <v>272</v>
      </c>
      <c r="AN155" s="925" t="s">
        <v>273</v>
      </c>
      <c r="AO155" s="925" t="s">
        <v>273</v>
      </c>
      <c r="AP155" s="925" t="s">
        <v>272</v>
      </c>
      <c r="AQ155" s="925" t="s">
        <v>272</v>
      </c>
      <c r="AR155" s="925" t="s">
        <v>273</v>
      </c>
      <c r="AS155" s="925" t="s">
        <v>273</v>
      </c>
      <c r="AT155" s="925" t="s">
        <v>272</v>
      </c>
      <c r="AU155" s="925" t="s">
        <v>272</v>
      </c>
      <c r="AV155" s="925" t="s">
        <v>273</v>
      </c>
      <c r="AW155" s="925" t="s">
        <v>273</v>
      </c>
      <c r="AX155" s="925" t="s">
        <v>272</v>
      </c>
      <c r="AY155" s="925" t="s">
        <v>272</v>
      </c>
      <c r="AZ155" s="925" t="s">
        <v>273</v>
      </c>
      <c r="BA155" s="925" t="s">
        <v>273</v>
      </c>
      <c r="BB155" s="925" t="s">
        <v>272</v>
      </c>
      <c r="BC155" s="925" t="s">
        <v>272</v>
      </c>
      <c r="BD155" s="925" t="s">
        <v>65</v>
      </c>
      <c r="BE155" s="925" t="s">
        <v>65</v>
      </c>
      <c r="BF155" s="23"/>
      <c r="BG155" s="23"/>
      <c r="BH155" s="1137"/>
    </row>
    <row r="156" spans="1:88" s="24" customFormat="1" ht="28.5">
      <c r="A156" s="154"/>
      <c r="B156" s="1"/>
      <c r="C156" s="1"/>
      <c r="D156" s="1"/>
      <c r="E156" s="1"/>
      <c r="F156" s="1"/>
      <c r="G156" s="1"/>
      <c r="H156" s="1"/>
      <c r="I156" s="1"/>
      <c r="J156" s="1"/>
      <c r="K156" s="1"/>
      <c r="L156" s="1"/>
      <c r="M156" s="1"/>
      <c r="N156" s="1"/>
      <c r="O156" s="1"/>
      <c r="P156" s="1"/>
      <c r="Q156" s="1"/>
      <c r="R156" s="1"/>
      <c r="S156" s="1"/>
      <c r="T156" s="1929" t="s">
        <v>693</v>
      </c>
      <c r="U156" s="1"/>
      <c r="V156" s="1"/>
      <c r="W156" s="1"/>
      <c r="X156" s="1"/>
      <c r="Y156" s="38" t="s">
        <v>908</v>
      </c>
      <c r="Z156" s="27"/>
      <c r="AA156" s="1370"/>
      <c r="AB156" s="15">
        <f t="shared" ref="AB156:BE156" si="26">AB143/AA143-1</f>
        <v>-8.4342232429048813E-3</v>
      </c>
      <c r="AC156" s="15">
        <f t="shared" si="26"/>
        <v>-1.1328500629428362E-2</v>
      </c>
      <c r="AD156" s="15">
        <f t="shared" si="26"/>
        <v>1.1406458111353768E-3</v>
      </c>
      <c r="AE156" s="15">
        <f t="shared" si="26"/>
        <v>1.4608663956230394E-3</v>
      </c>
      <c r="AF156" s="15">
        <f t="shared" si="26"/>
        <v>-1.4259449431369586E-2</v>
      </c>
      <c r="AG156" s="15">
        <f t="shared" si="26"/>
        <v>3.1515527646661656E-3</v>
      </c>
      <c r="AH156" s="15">
        <f t="shared" si="26"/>
        <v>2.5318042149095277E-2</v>
      </c>
      <c r="AI156" s="15">
        <f t="shared" si="26"/>
        <v>-4.4774482668863635E-2</v>
      </c>
      <c r="AJ156" s="15">
        <f t="shared" si="26"/>
        <v>3.9727546049237672E-2</v>
      </c>
      <c r="AK156" s="15">
        <f t="shared" si="26"/>
        <v>4.6392196034861222E-4</v>
      </c>
      <c r="AL156" s="15">
        <f t="shared" si="26"/>
        <v>-2.3538219497853174E-2</v>
      </c>
      <c r="AM156" s="15">
        <f t="shared" si="26"/>
        <v>2.6839041461724333E-2</v>
      </c>
      <c r="AN156" s="15">
        <f t="shared" si="26"/>
        <v>1.3745039152314176E-2</v>
      </c>
      <c r="AO156" s="15">
        <f t="shared" si="26"/>
        <v>1.1675079825157475E-3</v>
      </c>
      <c r="AP156" s="15">
        <f t="shared" si="26"/>
        <v>5.632814463272684E-2</v>
      </c>
      <c r="AQ156" s="15">
        <f t="shared" si="26"/>
        <v>-1.7133381203862541E-2</v>
      </c>
      <c r="AR156" s="15">
        <f t="shared" si="26"/>
        <v>4.9318073007634133E-2</v>
      </c>
      <c r="AS156" s="15">
        <f t="shared" si="26"/>
        <v>-2.0156993983963534E-2</v>
      </c>
      <c r="AT156" s="15">
        <f t="shared" si="26"/>
        <v>-2.6914421263399158E-2</v>
      </c>
      <c r="AU156" s="15">
        <f t="shared" si="26"/>
        <v>3.348590918389216E-2</v>
      </c>
      <c r="AV156" s="15">
        <f t="shared" si="26"/>
        <v>1.0129074214106026E-2</v>
      </c>
      <c r="AW156" s="15">
        <f t="shared" si="26"/>
        <v>1.8123536567284271E-2</v>
      </c>
      <c r="AX156" s="15">
        <f t="shared" si="26"/>
        <v>-8.0785220793313517E-3</v>
      </c>
      <c r="AY156" s="15">
        <f t="shared" si="26"/>
        <v>-6.1109049131842896E-2</v>
      </c>
      <c r="AZ156" s="15">
        <f t="shared" si="26"/>
        <v>-2.8167428427773089E-2</v>
      </c>
      <c r="BA156" s="15">
        <f t="shared" si="26"/>
        <v>4.7844827853447347E-2</v>
      </c>
      <c r="BB156" s="15">
        <f t="shared" si="26"/>
        <v>-5.6393139502400214E-2</v>
      </c>
      <c r="BC156" s="15">
        <f t="shared" si="26"/>
        <v>-1.3618105369164857E-2</v>
      </c>
      <c r="BD156" s="15">
        <f t="shared" si="26"/>
        <v>-5.1731917341457101E-2</v>
      </c>
      <c r="BE156" s="15">
        <f t="shared" si="26"/>
        <v>-8.4114294039252302E-2</v>
      </c>
      <c r="BF156" s="23"/>
      <c r="BG156" s="23"/>
      <c r="BH156" s="1137"/>
      <c r="BU156" s="57"/>
      <c r="CJ156" s="57"/>
    </row>
    <row r="157" spans="1:88" s="24" customFormat="1">
      <c r="A157" s="154"/>
      <c r="B157" s="1"/>
      <c r="C157" s="1"/>
      <c r="D157" s="1"/>
      <c r="E157" s="1"/>
      <c r="F157" s="1"/>
      <c r="G157" s="1"/>
      <c r="H157" s="1"/>
      <c r="I157" s="1"/>
      <c r="J157" s="1"/>
      <c r="K157" s="1"/>
      <c r="L157" s="1"/>
      <c r="M157" s="1"/>
      <c r="N157" s="1"/>
      <c r="O157" s="1"/>
      <c r="P157" s="1"/>
      <c r="Q157" s="1"/>
      <c r="R157" s="1"/>
      <c r="S157" s="1"/>
      <c r="T157" s="460" t="s">
        <v>103</v>
      </c>
      <c r="U157" s="1"/>
      <c r="V157" s="1"/>
      <c r="W157" s="1"/>
      <c r="X157" s="1"/>
      <c r="Y157" s="460" t="s">
        <v>316</v>
      </c>
      <c r="Z157" s="27"/>
      <c r="AA157" s="1370"/>
      <c r="AB157" s="15">
        <f t="shared" ref="AB157:BE157" si="27">AB144/AA144-1</f>
        <v>-1.4286480582836103E-2</v>
      </c>
      <c r="AC157" s="15">
        <f t="shared" si="27"/>
        <v>-1.6073044198579134E-2</v>
      </c>
      <c r="AD157" s="15">
        <f t="shared" si="27"/>
        <v>-2.6133562933731591E-2</v>
      </c>
      <c r="AE157" s="15">
        <f t="shared" si="27"/>
        <v>3.5616099131531076E-2</v>
      </c>
      <c r="AF157" s="15">
        <f t="shared" si="27"/>
        <v>-6.3482013686865235E-3</v>
      </c>
      <c r="AG157" s="15">
        <f t="shared" si="27"/>
        <v>1.0032148540867425E-2</v>
      </c>
      <c r="AH157" s="15">
        <f t="shared" si="27"/>
        <v>-1.9109610662921384E-2</v>
      </c>
      <c r="AI157" s="15">
        <f t="shared" si="27"/>
        <v>-6.3079806965079865E-2</v>
      </c>
      <c r="AJ157" s="15">
        <f t="shared" si="27"/>
        <v>2.3023225258128832E-2</v>
      </c>
      <c r="AK157" s="15">
        <f t="shared" si="27"/>
        <v>2.7476195004730863E-2</v>
      </c>
      <c r="AL157" s="15">
        <f t="shared" si="27"/>
        <v>-2.430354755834474E-2</v>
      </c>
      <c r="AM157" s="15">
        <f t="shared" si="27"/>
        <v>1.6164716033575388E-2</v>
      </c>
      <c r="AN157" s="15">
        <f t="shared" si="27"/>
        <v>3.4932399392824109E-3</v>
      </c>
      <c r="AO157" s="15">
        <f t="shared" si="27"/>
        <v>-7.9032824156903825E-3</v>
      </c>
      <c r="AP157" s="15">
        <f t="shared" si="27"/>
        <v>-7.9674805195160125E-3</v>
      </c>
      <c r="AQ157" s="15">
        <f t="shared" si="27"/>
        <v>-1.2867199648797012E-2</v>
      </c>
      <c r="AR157" s="15">
        <f t="shared" si="27"/>
        <v>2.4846779387495355E-2</v>
      </c>
      <c r="AS157" s="15">
        <f t="shared" si="27"/>
        <v>-9.3315874448088865E-2</v>
      </c>
      <c r="AT157" s="15">
        <f t="shared" si="27"/>
        <v>-5.8859869754864458E-2</v>
      </c>
      <c r="AU157" s="15">
        <f t="shared" si="27"/>
        <v>6.8043121893844649E-2</v>
      </c>
      <c r="AV157" s="15">
        <f t="shared" si="27"/>
        <v>3.4108413481749311E-2</v>
      </c>
      <c r="AW157" s="15">
        <f t="shared" si="27"/>
        <v>2.5982328772631957E-2</v>
      </c>
      <c r="AX157" s="15">
        <f t="shared" si="27"/>
        <v>1.3880840045022769E-2</v>
      </c>
      <c r="AY157" s="15">
        <f t="shared" si="27"/>
        <v>-3.5598081677359228E-2</v>
      </c>
      <c r="AZ157" s="15">
        <f t="shared" si="27"/>
        <v>-3.7340883235386202E-2</v>
      </c>
      <c r="BA157" s="15">
        <f t="shared" si="27"/>
        <v>-2.7814072630271802E-2</v>
      </c>
      <c r="BB157" s="15">
        <f t="shared" si="27"/>
        <v>-1.4792447112462082E-2</v>
      </c>
      <c r="BC157" s="15">
        <f t="shared" si="27"/>
        <v>-2.7428076163362736E-2</v>
      </c>
      <c r="BD157" s="15">
        <f t="shared" si="27"/>
        <v>-3.5483036610209351E-2</v>
      </c>
      <c r="BE157" s="15">
        <f t="shared" si="27"/>
        <v>-8.0630192363120967E-2</v>
      </c>
      <c r="BF157" s="23"/>
      <c r="BG157" s="23"/>
      <c r="BH157" s="1137"/>
      <c r="BU157" s="57"/>
      <c r="CJ157" s="57"/>
    </row>
    <row r="158" spans="1:88" s="24" customFormat="1">
      <c r="A158" s="154"/>
      <c r="B158" s="1"/>
      <c r="C158" s="1"/>
      <c r="D158" s="1"/>
      <c r="E158" s="1"/>
      <c r="F158" s="1"/>
      <c r="G158" s="1"/>
      <c r="H158" s="1"/>
      <c r="I158" s="1"/>
      <c r="J158" s="1"/>
      <c r="K158" s="1"/>
      <c r="L158" s="1"/>
      <c r="M158" s="1"/>
      <c r="N158" s="1"/>
      <c r="O158" s="1"/>
      <c r="P158" s="1"/>
      <c r="Q158" s="1"/>
      <c r="R158" s="1"/>
      <c r="S158" s="1"/>
      <c r="T158" s="460" t="s">
        <v>104</v>
      </c>
      <c r="U158" s="1"/>
      <c r="V158" s="1"/>
      <c r="W158" s="1"/>
      <c r="X158" s="1"/>
      <c r="Y158" s="460" t="s">
        <v>297</v>
      </c>
      <c r="Z158" s="27"/>
      <c r="AA158" s="1370"/>
      <c r="AB158" s="15">
        <f t="shared" ref="AB158:BE158" si="28">AB145/AA145-1</f>
        <v>5.756341345526983E-2</v>
      </c>
      <c r="AC158" s="15">
        <f t="shared" si="28"/>
        <v>3.0064274347674003E-2</v>
      </c>
      <c r="AD158" s="15">
        <f t="shared" si="28"/>
        <v>1.5005128325227712E-2</v>
      </c>
      <c r="AE158" s="15">
        <f t="shared" si="28"/>
        <v>4.2062797369436744E-2</v>
      </c>
      <c r="AF158" s="15">
        <f t="shared" si="28"/>
        <v>3.7747780384549179E-2</v>
      </c>
      <c r="AG158" s="15">
        <f t="shared" si="28"/>
        <v>2.6522521093435891E-2</v>
      </c>
      <c r="AH158" s="15">
        <f t="shared" si="28"/>
        <v>5.7809318595660741E-3</v>
      </c>
      <c r="AI158" s="15">
        <f t="shared" si="28"/>
        <v>-8.7720885382872593E-3</v>
      </c>
      <c r="AJ158" s="15">
        <f t="shared" si="28"/>
        <v>1.7074044342315409E-2</v>
      </c>
      <c r="AK158" s="15">
        <f t="shared" si="28"/>
        <v>-2.5061458904246381E-3</v>
      </c>
      <c r="AL158" s="15">
        <f t="shared" si="28"/>
        <v>1.5761252442167084E-2</v>
      </c>
      <c r="AM158" s="15">
        <f t="shared" si="28"/>
        <v>-1.2268853900682997E-2</v>
      </c>
      <c r="AN158" s="15">
        <f t="shared" si="28"/>
        <v>-1.4028685921286921E-2</v>
      </c>
      <c r="AO158" s="15">
        <f t="shared" si="28"/>
        <v>-2.3958167844649325E-2</v>
      </c>
      <c r="AP158" s="15">
        <f t="shared" si="28"/>
        <v>-2.15565111869922E-2</v>
      </c>
      <c r="AQ158" s="15">
        <f t="shared" si="28"/>
        <v>-1.2174524418578803E-2</v>
      </c>
      <c r="AR158" s="15">
        <f t="shared" si="28"/>
        <v>-8.5835055899960988E-3</v>
      </c>
      <c r="AS158" s="15">
        <f t="shared" si="28"/>
        <v>-3.2352549540927922E-2</v>
      </c>
      <c r="AT158" s="15">
        <f t="shared" si="28"/>
        <v>-1.5723585400532536E-2</v>
      </c>
      <c r="AU158" s="15">
        <f t="shared" si="28"/>
        <v>3.355495373605244E-3</v>
      </c>
      <c r="AV158" s="15">
        <f t="shared" si="28"/>
        <v>-1.5740637743427599E-2</v>
      </c>
      <c r="AW158" s="15">
        <f t="shared" si="28"/>
        <v>7.9675362556048679E-3</v>
      </c>
      <c r="AX158" s="15">
        <f t="shared" si="28"/>
        <v>-1.2015834307769757E-2</v>
      </c>
      <c r="AY158" s="15">
        <f t="shared" si="28"/>
        <v>-2.3842282898586475E-2</v>
      </c>
      <c r="AZ158" s="15">
        <f t="shared" si="28"/>
        <v>-6.753534384659754E-3</v>
      </c>
      <c r="BA158" s="15">
        <f t="shared" si="28"/>
        <v>-9.2628926044198145E-3</v>
      </c>
      <c r="BB158" s="15">
        <f t="shared" si="28"/>
        <v>-9.9172551751756099E-3</v>
      </c>
      <c r="BC158" s="15">
        <f t="shared" si="28"/>
        <v>-1.3479648794162524E-2</v>
      </c>
      <c r="BD158" s="15">
        <f t="shared" si="28"/>
        <v>-2.2174921923884594E-2</v>
      </c>
      <c r="BE158" s="15">
        <f t="shared" si="28"/>
        <v>-0.10186011075003576</v>
      </c>
      <c r="BF158" s="23"/>
      <c r="BG158" s="23"/>
      <c r="BH158" s="1137"/>
      <c r="BU158" s="57"/>
      <c r="CJ158" s="57"/>
    </row>
    <row r="159" spans="1:88" s="24" customFormat="1">
      <c r="A159" s="154"/>
      <c r="B159" s="1"/>
      <c r="C159" s="1"/>
      <c r="D159" s="1"/>
      <c r="E159" s="1"/>
      <c r="F159" s="1"/>
      <c r="G159" s="1"/>
      <c r="H159" s="1"/>
      <c r="I159" s="1"/>
      <c r="J159" s="1"/>
      <c r="K159" s="1"/>
      <c r="L159" s="1"/>
      <c r="M159" s="1"/>
      <c r="N159" s="1"/>
      <c r="O159" s="1"/>
      <c r="P159" s="1"/>
      <c r="Q159" s="1"/>
      <c r="R159" s="1"/>
      <c r="S159" s="1"/>
      <c r="T159" s="460" t="s">
        <v>105</v>
      </c>
      <c r="U159" s="1"/>
      <c r="V159" s="1"/>
      <c r="W159" s="1"/>
      <c r="X159" s="1"/>
      <c r="Y159" s="38" t="s">
        <v>295</v>
      </c>
      <c r="Z159" s="27"/>
      <c r="AA159" s="1370"/>
      <c r="AB159" s="15">
        <f t="shared" ref="AB159:BE159" si="29">AB146/AA146-1</f>
        <v>2.6198017351549474E-2</v>
      </c>
      <c r="AC159" s="15">
        <f t="shared" si="29"/>
        <v>3.4798187740344488E-2</v>
      </c>
      <c r="AD159" s="15">
        <f t="shared" si="29"/>
        <v>2.7767314481786265E-2</v>
      </c>
      <c r="AE159" s="15">
        <f t="shared" si="29"/>
        <v>9.8183626964120085E-2</v>
      </c>
      <c r="AF159" s="15">
        <f t="shared" si="29"/>
        <v>3.2686035824996962E-2</v>
      </c>
      <c r="AG159" s="15">
        <f t="shared" si="29"/>
        <v>-7.296665201911634E-3</v>
      </c>
      <c r="AH159" s="15">
        <f t="shared" si="29"/>
        <v>3.2799411495193942E-2</v>
      </c>
      <c r="AI159" s="15">
        <f t="shared" si="29"/>
        <v>4.3485041010948411E-2</v>
      </c>
      <c r="AJ159" s="15">
        <f t="shared" si="29"/>
        <v>5.7488599358520798E-2</v>
      </c>
      <c r="AK159" s="15">
        <f t="shared" si="29"/>
        <v>3.4514007062483865E-2</v>
      </c>
      <c r="AL159" s="15">
        <f t="shared" si="29"/>
        <v>2.2777378909120127E-3</v>
      </c>
      <c r="AM159" s="15">
        <f t="shared" si="29"/>
        <v>5.0415256021039134E-2</v>
      </c>
      <c r="AN159" s="15">
        <f t="shared" si="29"/>
        <v>3.1712414414962975E-2</v>
      </c>
      <c r="AO159" s="15">
        <f t="shared" si="29"/>
        <v>3.5916951862164259E-2</v>
      </c>
      <c r="AP159" s="15">
        <f t="shared" si="29"/>
        <v>3.2227061713462346E-2</v>
      </c>
      <c r="AQ159" s="15">
        <f t="shared" si="29"/>
        <v>-1.5140074206188903E-2</v>
      </c>
      <c r="AR159" s="15">
        <f t="shared" si="29"/>
        <v>4.4729193104463771E-2</v>
      </c>
      <c r="AS159" s="15">
        <f t="shared" si="29"/>
        <v>-3.0734104774712501E-2</v>
      </c>
      <c r="AT159" s="15">
        <f t="shared" si="29"/>
        <v>-0.10686237072935412</v>
      </c>
      <c r="AU159" s="15">
        <f t="shared" si="29"/>
        <v>1.961701165372709E-2</v>
      </c>
      <c r="AV159" s="15">
        <f t="shared" si="29"/>
        <v>0.1149408610708551</v>
      </c>
      <c r="AW159" s="15">
        <f t="shared" si="29"/>
        <v>2.1847815468020615E-2</v>
      </c>
      <c r="AX159" s="15">
        <f t="shared" si="29"/>
        <v>4.1877060679381906E-2</v>
      </c>
      <c r="AY159" s="15">
        <f t="shared" si="29"/>
        <v>-3.3899455540218559E-2</v>
      </c>
      <c r="AZ159" s="15">
        <f t="shared" si="29"/>
        <v>-4.9540857249108394E-2</v>
      </c>
      <c r="BA159" s="15">
        <f t="shared" si="29"/>
        <v>-3.3482040889237119E-2</v>
      </c>
      <c r="BB159" s="15">
        <f t="shared" si="29"/>
        <v>-1.6567758522082143E-2</v>
      </c>
      <c r="BC159" s="15">
        <f t="shared" si="29"/>
        <v>-4.2214339553216407E-2</v>
      </c>
      <c r="BD159" s="15">
        <f t="shared" si="29"/>
        <v>-3.6685430807075536E-2</v>
      </c>
      <c r="BE159" s="15">
        <f t="shared" si="29"/>
        <v>-4.6661094724305685E-2</v>
      </c>
      <c r="BF159" s="23"/>
      <c r="BG159" s="23"/>
      <c r="BH159" s="1137"/>
      <c r="BU159" s="57"/>
      <c r="CJ159" s="57"/>
    </row>
    <row r="160" spans="1:88" s="24" customFormat="1">
      <c r="A160" s="154"/>
      <c r="B160" s="1"/>
      <c r="C160" s="1"/>
      <c r="D160" s="1"/>
      <c r="E160" s="1"/>
      <c r="F160" s="1"/>
      <c r="G160" s="1"/>
      <c r="H160" s="1"/>
      <c r="I160" s="1"/>
      <c r="J160" s="1"/>
      <c r="K160" s="1"/>
      <c r="L160" s="1"/>
      <c r="M160" s="1"/>
      <c r="N160" s="1"/>
      <c r="O160" s="1"/>
      <c r="P160" s="1"/>
      <c r="Q160" s="1"/>
      <c r="R160" s="1"/>
      <c r="S160" s="1"/>
      <c r="T160" s="460" t="s">
        <v>106</v>
      </c>
      <c r="U160" s="1"/>
      <c r="V160" s="1"/>
      <c r="W160" s="1"/>
      <c r="X160" s="1"/>
      <c r="Y160" s="460" t="s">
        <v>317</v>
      </c>
      <c r="Z160" s="27"/>
      <c r="AA160" s="1370"/>
      <c r="AB160" s="15">
        <f t="shared" ref="AB160:BE160" si="30">AB147/AA147-1</f>
        <v>2.6063484183827201E-2</v>
      </c>
      <c r="AC160" s="15">
        <f t="shared" si="30"/>
        <v>4.6227923846111407E-2</v>
      </c>
      <c r="AD160" s="15">
        <f t="shared" si="30"/>
        <v>4.1280762934832183E-3</v>
      </c>
      <c r="AE160" s="15">
        <f t="shared" si="30"/>
        <v>7.0094873125596147E-2</v>
      </c>
      <c r="AF160" s="15">
        <f t="shared" si="30"/>
        <v>1.2403124661125364E-2</v>
      </c>
      <c r="AG160" s="15">
        <f t="shared" si="30"/>
        <v>6.0069289705855233E-3</v>
      </c>
      <c r="AH160" s="15">
        <f t="shared" si="30"/>
        <v>-3.8149175894567899E-2</v>
      </c>
      <c r="AI160" s="15">
        <f t="shared" si="30"/>
        <v>-8.0534880160221256E-3</v>
      </c>
      <c r="AJ160" s="15">
        <f t="shared" si="30"/>
        <v>5.5481903330185878E-2</v>
      </c>
      <c r="AK160" s="15">
        <f t="shared" si="30"/>
        <v>2.2971704985324193E-2</v>
      </c>
      <c r="AL160" s="15">
        <f t="shared" si="30"/>
        <v>-2.1197531444885342E-2</v>
      </c>
      <c r="AM160" s="15">
        <f t="shared" si="30"/>
        <v>7.1457451018799745E-2</v>
      </c>
      <c r="AN160" s="15">
        <f t="shared" si="30"/>
        <v>1.510484318746852E-2</v>
      </c>
      <c r="AO160" s="15">
        <f t="shared" si="30"/>
        <v>-1.0160770904822591E-2</v>
      </c>
      <c r="AP160" s="15">
        <f t="shared" si="30"/>
        <v>3.8682770078862783E-2</v>
      </c>
      <c r="AQ160" s="15">
        <f t="shared" si="30"/>
        <v>-5.033631194255439E-2</v>
      </c>
      <c r="AR160" s="15">
        <f t="shared" si="30"/>
        <v>6.6390001687741007E-2</v>
      </c>
      <c r="AS160" s="15">
        <f t="shared" si="30"/>
        <v>-2.8220574272810883E-2</v>
      </c>
      <c r="AT160" s="15">
        <f t="shared" si="30"/>
        <v>-3.7097870241701969E-2</v>
      </c>
      <c r="AU160" s="15">
        <f t="shared" si="30"/>
        <v>0.10409108140221512</v>
      </c>
      <c r="AV160" s="15">
        <f t="shared" si="30"/>
        <v>8.3547683443180976E-2</v>
      </c>
      <c r="AW160" s="15">
        <f t="shared" si="30"/>
        <v>9.3834425915538811E-2</v>
      </c>
      <c r="AX160" s="15">
        <f t="shared" si="30"/>
        <v>-1.8318126678897095E-2</v>
      </c>
      <c r="AY160" s="15">
        <f t="shared" si="30"/>
        <v>-6.8062935605996189E-2</v>
      </c>
      <c r="AZ160" s="15">
        <f t="shared" si="30"/>
        <v>-3.4848995112382042E-2</v>
      </c>
      <c r="BA160" s="15">
        <f t="shared" si="30"/>
        <v>-1.0432254957010278E-2</v>
      </c>
      <c r="BB160" s="15">
        <f t="shared" si="30"/>
        <v>9.8254309469856249E-3</v>
      </c>
      <c r="BC160" s="15">
        <f t="shared" si="30"/>
        <v>-0.11123844105786318</v>
      </c>
      <c r="BD160" s="15">
        <f t="shared" si="30"/>
        <v>-3.9123401886824172E-2</v>
      </c>
      <c r="BE160" s="15">
        <f t="shared" si="30"/>
        <v>4.4902996094713155E-2</v>
      </c>
      <c r="BF160" s="23"/>
      <c r="BG160" s="23"/>
      <c r="BH160" s="1137"/>
      <c r="BU160" s="57"/>
      <c r="CJ160" s="57"/>
    </row>
    <row r="161" spans="1:88" s="24" customFormat="1">
      <c r="A161" s="154"/>
      <c r="B161" s="1"/>
      <c r="C161" s="1"/>
      <c r="D161" s="1"/>
      <c r="E161" s="1"/>
      <c r="F161" s="1"/>
      <c r="G161" s="1"/>
      <c r="H161" s="1"/>
      <c r="I161" s="1"/>
      <c r="J161" s="1"/>
      <c r="K161" s="1"/>
      <c r="L161" s="1"/>
      <c r="M161" s="1"/>
      <c r="N161" s="1"/>
      <c r="O161" s="1"/>
      <c r="P161" s="1"/>
      <c r="Q161" s="1"/>
      <c r="R161" s="1"/>
      <c r="S161" s="1"/>
      <c r="T161" s="1106" t="s">
        <v>691</v>
      </c>
      <c r="U161" s="1"/>
      <c r="V161" s="1"/>
      <c r="W161" s="1"/>
      <c r="X161" s="1"/>
      <c r="Y161" s="460" t="s">
        <v>776</v>
      </c>
      <c r="Z161" s="27"/>
      <c r="AA161" s="1370"/>
      <c r="AB161" s="15">
        <f t="shared" ref="AB161:BE161" si="31">AB148/AA148-1</f>
        <v>1.8853844886973725E-2</v>
      </c>
      <c r="AC161" s="15">
        <f t="shared" si="31"/>
        <v>-1.3109415242523736E-3</v>
      </c>
      <c r="AD161" s="15">
        <f t="shared" si="31"/>
        <v>-1.9571400196533695E-2</v>
      </c>
      <c r="AE161" s="15">
        <f t="shared" si="31"/>
        <v>2.5709217905929727E-2</v>
      </c>
      <c r="AF161" s="15">
        <f t="shared" si="31"/>
        <v>5.1017765549392635E-3</v>
      </c>
      <c r="AG161" s="15">
        <f t="shared" si="31"/>
        <v>8.758940223653422E-3</v>
      </c>
      <c r="AH161" s="15">
        <f t="shared" si="31"/>
        <v>-3.797790379103505E-2</v>
      </c>
      <c r="AI161" s="15">
        <f t="shared" si="31"/>
        <v>-9.2672299236194466E-2</v>
      </c>
      <c r="AJ161" s="15">
        <f t="shared" si="31"/>
        <v>5.6348350335195807E-3</v>
      </c>
      <c r="AK161" s="15">
        <f t="shared" si="31"/>
        <v>8.9338652501180782E-3</v>
      </c>
      <c r="AL161" s="15">
        <f t="shared" si="31"/>
        <v>-2.1815996780049196E-2</v>
      </c>
      <c r="AM161" s="15">
        <f t="shared" si="31"/>
        <v>-4.4085639110351349E-2</v>
      </c>
      <c r="AN161" s="15">
        <f t="shared" si="31"/>
        <v>-1.4540968606959193E-2</v>
      </c>
      <c r="AO161" s="15">
        <f t="shared" si="31"/>
        <v>-2.2673539010087396E-4</v>
      </c>
      <c r="AP161" s="15">
        <f t="shared" si="31"/>
        <v>1.9503314281930306E-2</v>
      </c>
      <c r="AQ161" s="15">
        <f t="shared" si="31"/>
        <v>6.2814381568740973E-3</v>
      </c>
      <c r="AR161" s="15">
        <f t="shared" si="31"/>
        <v>-1.383620456690704E-2</v>
      </c>
      <c r="AS161" s="15">
        <f t="shared" si="31"/>
        <v>-7.7875717337294148E-2</v>
      </c>
      <c r="AT161" s="15">
        <f t="shared" si="31"/>
        <v>-0.10747491534015374</v>
      </c>
      <c r="AU161" s="15">
        <f t="shared" si="31"/>
        <v>2.3349298742788127E-2</v>
      </c>
      <c r="AV161" s="15">
        <f t="shared" si="31"/>
        <v>-4.037150790531574E-3</v>
      </c>
      <c r="AW161" s="15">
        <f t="shared" si="31"/>
        <v>1.0733295433538181E-3</v>
      </c>
      <c r="AX161" s="15">
        <f t="shared" si="31"/>
        <v>3.7739498674332461E-2</v>
      </c>
      <c r="AY161" s="15">
        <f t="shared" si="31"/>
        <v>-1.2541609611321114E-2</v>
      </c>
      <c r="AZ161" s="15">
        <f t="shared" si="31"/>
        <v>-2.8964237005569049E-2</v>
      </c>
      <c r="BA161" s="15">
        <f t="shared" si="31"/>
        <v>-8.9795830253229791E-3</v>
      </c>
      <c r="BB161" s="15">
        <f t="shared" si="31"/>
        <v>1.3383268028543505E-2</v>
      </c>
      <c r="BC161" s="15">
        <f t="shared" si="31"/>
        <v>-1.5127303072330567E-2</v>
      </c>
      <c r="BD161" s="15">
        <f t="shared" si="31"/>
        <v>-2.8839691408834467E-2</v>
      </c>
      <c r="BE161" s="15">
        <f t="shared" si="31"/>
        <v>-5.259221552547011E-2</v>
      </c>
      <c r="BF161" s="23"/>
      <c r="BG161" s="23"/>
      <c r="BH161" s="1137"/>
      <c r="BU161" s="57"/>
      <c r="CJ161" s="57"/>
    </row>
    <row r="162" spans="1:88" s="24" customFormat="1">
      <c r="A162" s="154"/>
      <c r="B162" s="1"/>
      <c r="C162" s="1"/>
      <c r="D162" s="1"/>
      <c r="E162" s="1"/>
      <c r="F162" s="1"/>
      <c r="G162" s="1"/>
      <c r="H162" s="1"/>
      <c r="I162" s="1"/>
      <c r="J162" s="1"/>
      <c r="K162" s="1"/>
      <c r="L162" s="1"/>
      <c r="M162" s="1"/>
      <c r="N162" s="1"/>
      <c r="O162" s="1"/>
      <c r="P162" s="1"/>
      <c r="Q162" s="1"/>
      <c r="R162" s="1"/>
      <c r="S162" s="1"/>
      <c r="T162" s="460" t="s">
        <v>107</v>
      </c>
      <c r="U162" s="1"/>
      <c r="V162" s="1"/>
      <c r="W162" s="1"/>
      <c r="X162" s="1"/>
      <c r="Y162" s="460" t="s">
        <v>318</v>
      </c>
      <c r="Z162" s="27"/>
      <c r="AA162" s="1370"/>
      <c r="AB162" s="15">
        <f t="shared" ref="AB162:BE162" si="32">AB149/AA149-1</f>
        <v>7.2389076595160695E-3</v>
      </c>
      <c r="AC162" s="15">
        <f t="shared" si="32"/>
        <v>7.6474379068053322E-2</v>
      </c>
      <c r="AD162" s="15">
        <f t="shared" si="32"/>
        <v>-3.5308066932558946E-2</v>
      </c>
      <c r="AE162" s="15">
        <f t="shared" si="32"/>
        <v>0.14574953507380539</v>
      </c>
      <c r="AF162" s="15">
        <f t="shared" si="32"/>
        <v>1.8582010569617724E-2</v>
      </c>
      <c r="AG162" s="15">
        <f t="shared" si="32"/>
        <v>1.5367284003491299E-2</v>
      </c>
      <c r="AH162" s="15">
        <f t="shared" si="32"/>
        <v>5.4721939776442685E-2</v>
      </c>
      <c r="AI162" s="15">
        <f t="shared" si="32"/>
        <v>5.7542406479620389E-3</v>
      </c>
      <c r="AJ162" s="15">
        <f t="shared" si="32"/>
        <v>-3.3158248645617228E-3</v>
      </c>
      <c r="AK162" s="15">
        <f t="shared" si="32"/>
        <v>4.5191839482689788E-2</v>
      </c>
      <c r="AL162" s="15">
        <f t="shared" si="32"/>
        <v>-9.8384409301760511E-3</v>
      </c>
      <c r="AM162" s="15">
        <f t="shared" si="32"/>
        <v>1.1048569410431197E-2</v>
      </c>
      <c r="AN162" s="15">
        <f t="shared" si="32"/>
        <v>2.6909844234255464E-2</v>
      </c>
      <c r="AO162" s="15">
        <f t="shared" si="32"/>
        <v>-2.0241438009633406E-2</v>
      </c>
      <c r="AP162" s="15">
        <f t="shared" si="32"/>
        <v>-2.0931212598870763E-2</v>
      </c>
      <c r="AQ162" s="15">
        <f t="shared" si="32"/>
        <v>-4.7659911058364535E-2</v>
      </c>
      <c r="AR162" s="15">
        <f t="shared" si="32"/>
        <v>1.9473271452014274E-2</v>
      </c>
      <c r="AS162" s="15">
        <f t="shared" si="32"/>
        <v>3.884953430014404E-2</v>
      </c>
      <c r="AT162" s="15">
        <f t="shared" si="32"/>
        <v>-0.11166098623419973</v>
      </c>
      <c r="AU162" s="15">
        <f t="shared" si="32"/>
        <v>2.5845393197369004E-2</v>
      </c>
      <c r="AV162" s="15">
        <f t="shared" si="32"/>
        <v>-2.5738140770279361E-2</v>
      </c>
      <c r="AW162" s="15">
        <f t="shared" si="32"/>
        <v>5.8389669239656827E-2</v>
      </c>
      <c r="AX162" s="15">
        <f t="shared" si="32"/>
        <v>-1.5765141653735659E-2</v>
      </c>
      <c r="AY162" s="15">
        <f t="shared" si="32"/>
        <v>-2.4739604756822797E-2</v>
      </c>
      <c r="AZ162" s="15">
        <f t="shared" si="32"/>
        <v>1.4875275916466757E-2</v>
      </c>
      <c r="BA162" s="15">
        <f t="shared" si="32"/>
        <v>5.9281653360576669E-3</v>
      </c>
      <c r="BB162" s="15">
        <f t="shared" si="32"/>
        <v>1.1249531994205864E-2</v>
      </c>
      <c r="BC162" s="15">
        <f t="shared" si="32"/>
        <v>2.2792990592143125E-2</v>
      </c>
      <c r="BD162" s="15">
        <f t="shared" si="32"/>
        <v>1.7028447248547129E-2</v>
      </c>
      <c r="BE162" s="15">
        <f t="shared" si="32"/>
        <v>-7.3998643293601285E-3</v>
      </c>
      <c r="BF162" s="23"/>
      <c r="BG162" s="23"/>
      <c r="BH162" s="1137"/>
      <c r="BU162" s="57"/>
      <c r="CJ162" s="57"/>
    </row>
    <row r="163" spans="1:88" s="24" customFormat="1" ht="19.5" thickBot="1">
      <c r="A163" s="154"/>
      <c r="B163" s="154"/>
      <c r="C163" s="154"/>
      <c r="D163" s="154"/>
      <c r="E163" s="154"/>
      <c r="F163" s="154"/>
      <c r="G163" s="154"/>
      <c r="H163" s="154"/>
      <c r="I163" s="154"/>
      <c r="J163" s="154"/>
      <c r="K163" s="154"/>
      <c r="L163" s="154"/>
      <c r="M163" s="154"/>
      <c r="N163" s="154"/>
      <c r="O163" s="154"/>
      <c r="P163" s="154"/>
      <c r="Q163" s="154"/>
      <c r="R163" s="154"/>
      <c r="S163" s="154"/>
      <c r="T163" s="1344" t="s">
        <v>856</v>
      </c>
      <c r="U163" s="1"/>
      <c r="V163" s="1"/>
      <c r="W163" s="1"/>
      <c r="X163" s="1"/>
      <c r="Y163" s="461" t="s">
        <v>857</v>
      </c>
      <c r="Z163" s="28"/>
      <c r="AA163" s="1372"/>
      <c r="AB163" s="16">
        <f t="shared" ref="AB163:BE163" si="33">AB150/AA150-1</f>
        <v>-2.7769631503888448E-2</v>
      </c>
      <c r="AC163" s="16">
        <f t="shared" si="33"/>
        <v>-4.5651571355373122E-2</v>
      </c>
      <c r="AD163" s="16">
        <f t="shared" si="33"/>
        <v>-3.2282981239340147E-2</v>
      </c>
      <c r="AE163" s="16">
        <f t="shared" si="33"/>
        <v>-3.1105079834483407E-2</v>
      </c>
      <c r="AF163" s="16">
        <f t="shared" si="33"/>
        <v>3.2252879369304877E-2</v>
      </c>
      <c r="AG163" s="16">
        <f t="shared" si="33"/>
        <v>2.0253493637568898E-2</v>
      </c>
      <c r="AH163" s="16">
        <f t="shared" si="33"/>
        <v>-7.1158556076151847E-3</v>
      </c>
      <c r="AI163" s="16">
        <f t="shared" si="33"/>
        <v>-7.263276105874017E-2</v>
      </c>
      <c r="AJ163" s="16">
        <f t="shared" si="33"/>
        <v>4.9761608702343363E-3</v>
      </c>
      <c r="AK163" s="16">
        <f t="shared" si="33"/>
        <v>1.1432898193827645E-2</v>
      </c>
      <c r="AL163" s="16">
        <f t="shared" si="33"/>
        <v>-8.2877488982895708E-2</v>
      </c>
      <c r="AM163" s="16">
        <f t="shared" si="33"/>
        <v>-5.0851142883918121E-2</v>
      </c>
      <c r="AN163" s="16">
        <f t="shared" si="33"/>
        <v>-3.6456244527266812E-2</v>
      </c>
      <c r="AO163" s="16">
        <f t="shared" si="33"/>
        <v>-3.312987364593456E-2</v>
      </c>
      <c r="AP163" s="16">
        <f t="shared" si="33"/>
        <v>-1.2224473362810295E-2</v>
      </c>
      <c r="AQ163" s="16">
        <f t="shared" si="33"/>
        <v>-1.4275374451361955E-2</v>
      </c>
      <c r="AR163" s="16">
        <f t="shared" si="33"/>
        <v>9.9207140421642137E-4</v>
      </c>
      <c r="AS163" s="16">
        <f t="shared" si="33"/>
        <v>-9.3366368915169473E-2</v>
      </c>
      <c r="AT163" s="16">
        <f t="shared" si="33"/>
        <v>-8.4524248229318033E-2</v>
      </c>
      <c r="AU163" s="16">
        <f t="shared" si="33"/>
        <v>-2.8831831792907492E-2</v>
      </c>
      <c r="AV163" s="16">
        <f t="shared" si="33"/>
        <v>-3.2025119474267338E-2</v>
      </c>
      <c r="AW163" s="16">
        <f t="shared" si="33"/>
        <v>3.55664529325872E-3</v>
      </c>
      <c r="AX163" s="16">
        <f t="shared" si="33"/>
        <v>3.4670036396773352E-3</v>
      </c>
      <c r="AY163" s="16">
        <f t="shared" si="33"/>
        <v>-2.8934684902215069E-2</v>
      </c>
      <c r="AZ163" s="16">
        <f t="shared" si="33"/>
        <v>-4.2770394861171068E-2</v>
      </c>
      <c r="BA163" s="16">
        <f t="shared" si="33"/>
        <v>-2.1604254009741863E-2</v>
      </c>
      <c r="BB163" s="16">
        <f t="shared" si="33"/>
        <v>-3.3815059536166148E-2</v>
      </c>
      <c r="BC163" s="16">
        <f t="shared" si="33"/>
        <v>-8.9431417794173518E-3</v>
      </c>
      <c r="BD163" s="16">
        <f t="shared" si="33"/>
        <v>-2.9249906666120262E-2</v>
      </c>
      <c r="BE163" s="16">
        <f t="shared" si="33"/>
        <v>-2.7471482818846815E-2</v>
      </c>
      <c r="BF163" s="25"/>
      <c r="BG163" s="25"/>
      <c r="BH163" s="1137"/>
      <c r="BU163" s="57"/>
      <c r="CJ163" s="57"/>
    </row>
    <row r="164" spans="1:88" s="24" customFormat="1" ht="15" thickTop="1">
      <c r="A164" s="154"/>
      <c r="B164" s="1"/>
      <c r="C164" s="1"/>
      <c r="D164" s="1"/>
      <c r="E164" s="1"/>
      <c r="F164" s="1"/>
      <c r="G164" s="1"/>
      <c r="H164" s="1"/>
      <c r="I164" s="1"/>
      <c r="J164" s="1"/>
      <c r="K164" s="1"/>
      <c r="L164" s="1"/>
      <c r="M164" s="1"/>
      <c r="N164" s="1"/>
      <c r="O164" s="1"/>
      <c r="P164" s="1"/>
      <c r="Q164" s="1"/>
      <c r="R164" s="1"/>
      <c r="S164" s="1"/>
      <c r="T164" s="462" t="s">
        <v>45</v>
      </c>
      <c r="U164" s="154"/>
      <c r="V164" s="1"/>
      <c r="W164" s="1"/>
      <c r="X164" s="1"/>
      <c r="Y164" s="462" t="s">
        <v>0</v>
      </c>
      <c r="Z164" s="29"/>
      <c r="AA164" s="1373"/>
      <c r="AB164" s="17">
        <f t="shared" ref="AB164:BD164" si="34">AB151/AA151-1</f>
        <v>9.8581456157231795E-3</v>
      </c>
      <c r="AC164" s="17">
        <f t="shared" si="34"/>
        <v>8.0433785935909441E-3</v>
      </c>
      <c r="AD164" s="17">
        <f t="shared" si="34"/>
        <v>-6.1102108740876959E-3</v>
      </c>
      <c r="AE164" s="17">
        <f t="shared" si="34"/>
        <v>4.6727963552186891E-2</v>
      </c>
      <c r="AF164" s="17">
        <f t="shared" si="34"/>
        <v>9.9786974388358374E-3</v>
      </c>
      <c r="AG164" s="17">
        <f t="shared" si="34"/>
        <v>1.0097044846377301E-2</v>
      </c>
      <c r="AH164" s="17">
        <f t="shared" si="34"/>
        <v>-5.9444539231876536E-3</v>
      </c>
      <c r="AI164" s="17">
        <f t="shared" si="34"/>
        <v>-3.2227882911749717E-2</v>
      </c>
      <c r="AJ164" s="17">
        <f t="shared" si="34"/>
        <v>3.0244655725193859E-2</v>
      </c>
      <c r="AK164" s="17">
        <f t="shared" si="34"/>
        <v>1.8318624126130612E-2</v>
      </c>
      <c r="AL164" s="17">
        <f t="shared" si="34"/>
        <v>-1.1864261889210748E-2</v>
      </c>
      <c r="AM164" s="17">
        <f t="shared" si="34"/>
        <v>2.3221141059804218E-2</v>
      </c>
      <c r="AN164" s="17">
        <f t="shared" si="34"/>
        <v>6.375585690019836E-3</v>
      </c>
      <c r="AO164" s="17">
        <f t="shared" si="34"/>
        <v>-3.644359724908508E-3</v>
      </c>
      <c r="AP164" s="17">
        <f t="shared" si="34"/>
        <v>5.7677512841207701E-3</v>
      </c>
      <c r="AQ164" s="17">
        <f t="shared" si="34"/>
        <v>-1.7809377787472824E-2</v>
      </c>
      <c r="AR164" s="17">
        <f t="shared" si="34"/>
        <v>2.8000363342392198E-2</v>
      </c>
      <c r="AS164" s="17">
        <f t="shared" si="34"/>
        <v>-5.4472346325897369E-2</v>
      </c>
      <c r="AT164" s="17">
        <f t="shared" si="34"/>
        <v>-5.612068766260514E-2</v>
      </c>
      <c r="AU164" s="17">
        <f t="shared" si="34"/>
        <v>4.4267029647813372E-2</v>
      </c>
      <c r="AV164" s="17">
        <f t="shared" si="34"/>
        <v>4.0975017426119642E-2</v>
      </c>
      <c r="AW164" s="17">
        <f t="shared" si="34"/>
        <v>3.2404455719349912E-2</v>
      </c>
      <c r="AX164" s="17">
        <f t="shared" si="34"/>
        <v>7.1787185877985049E-3</v>
      </c>
      <c r="AY164" s="17">
        <f t="shared" si="34"/>
        <v>-3.8872151600839677E-2</v>
      </c>
      <c r="AZ164" s="17">
        <f t="shared" si="34"/>
        <v>-3.2232255601901905E-2</v>
      </c>
      <c r="BA164" s="17">
        <f t="shared" si="34"/>
        <v>-1.6117846945945868E-2</v>
      </c>
      <c r="BB164" s="17">
        <f t="shared" si="34"/>
        <v>-1.2898270102231768E-2</v>
      </c>
      <c r="BC164" s="17">
        <f t="shared" si="34"/>
        <v>-3.7784858661911835E-2</v>
      </c>
      <c r="BD164" s="17">
        <f t="shared" si="34"/>
        <v>-3.2687704086261982E-2</v>
      </c>
      <c r="BE164" s="17">
        <f>BE151/BD151-1</f>
        <v>-5.7658329157579624E-2</v>
      </c>
      <c r="BF164" s="26"/>
      <c r="BG164" s="26"/>
      <c r="BH164" s="154"/>
      <c r="BU164" s="57"/>
      <c r="CJ164" s="57"/>
    </row>
    <row r="165" spans="1:88" s="24" customFormat="1">
      <c r="A165" s="154"/>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54"/>
      <c r="BI165" s="63"/>
      <c r="BU165" s="57"/>
      <c r="CJ165" s="57"/>
    </row>
    <row r="166" spans="1:88">
      <c r="T166" s="157" t="s">
        <v>208</v>
      </c>
      <c r="Y166" s="1" t="s">
        <v>488</v>
      </c>
      <c r="BH166" s="1120"/>
    </row>
    <row r="167" spans="1:88">
      <c r="T167" s="558"/>
      <c r="Y167" s="558"/>
      <c r="Z167" s="151"/>
      <c r="AA167" s="10">
        <v>1990</v>
      </c>
      <c r="AB167" s="10">
        <f t="shared" ref="AB167:BB167" si="35">AA167+1</f>
        <v>1991</v>
      </c>
      <c r="AC167" s="10">
        <f t="shared" si="35"/>
        <v>1992</v>
      </c>
      <c r="AD167" s="10">
        <f t="shared" si="35"/>
        <v>1993</v>
      </c>
      <c r="AE167" s="10">
        <f t="shared" si="35"/>
        <v>1994</v>
      </c>
      <c r="AF167" s="10">
        <f t="shared" si="35"/>
        <v>1995</v>
      </c>
      <c r="AG167" s="10">
        <f t="shared" si="35"/>
        <v>1996</v>
      </c>
      <c r="AH167" s="10">
        <f t="shared" si="35"/>
        <v>1997</v>
      </c>
      <c r="AI167" s="10">
        <f t="shared" si="35"/>
        <v>1998</v>
      </c>
      <c r="AJ167" s="10">
        <f t="shared" si="35"/>
        <v>1999</v>
      </c>
      <c r="AK167" s="10">
        <f t="shared" si="35"/>
        <v>2000</v>
      </c>
      <c r="AL167" s="10">
        <f t="shared" si="35"/>
        <v>2001</v>
      </c>
      <c r="AM167" s="10">
        <f t="shared" si="35"/>
        <v>2002</v>
      </c>
      <c r="AN167" s="10">
        <f t="shared" si="35"/>
        <v>2003</v>
      </c>
      <c r="AO167" s="10">
        <f t="shared" si="35"/>
        <v>2004</v>
      </c>
      <c r="AP167" s="10">
        <f t="shared" si="35"/>
        <v>2005</v>
      </c>
      <c r="AQ167" s="10">
        <f t="shared" si="35"/>
        <v>2006</v>
      </c>
      <c r="AR167" s="10">
        <f t="shared" si="35"/>
        <v>2007</v>
      </c>
      <c r="AS167" s="10">
        <f t="shared" si="35"/>
        <v>2008</v>
      </c>
      <c r="AT167" s="10">
        <f t="shared" si="35"/>
        <v>2009</v>
      </c>
      <c r="AU167" s="10">
        <f t="shared" si="35"/>
        <v>2010</v>
      </c>
      <c r="AV167" s="10">
        <f t="shared" si="35"/>
        <v>2011</v>
      </c>
      <c r="AW167" s="10">
        <f t="shared" si="35"/>
        <v>2012</v>
      </c>
      <c r="AX167" s="10">
        <f t="shared" si="35"/>
        <v>2013</v>
      </c>
      <c r="AY167" s="10">
        <f t="shared" si="35"/>
        <v>2014</v>
      </c>
      <c r="AZ167" s="10">
        <f t="shared" si="35"/>
        <v>2015</v>
      </c>
      <c r="BA167" s="10">
        <f t="shared" si="35"/>
        <v>2016</v>
      </c>
      <c r="BB167" s="10">
        <f t="shared" si="35"/>
        <v>2017</v>
      </c>
      <c r="BC167" s="10">
        <f>BB167+1</f>
        <v>2018</v>
      </c>
      <c r="BD167" s="10">
        <f>BC167+1</f>
        <v>2019</v>
      </c>
      <c r="BE167" s="10">
        <f>BD167+1</f>
        <v>2020</v>
      </c>
      <c r="BF167" s="10" t="s">
        <v>21</v>
      </c>
      <c r="BG167" s="10" t="s">
        <v>2</v>
      </c>
      <c r="BH167" s="1137"/>
    </row>
    <row r="168" spans="1:88">
      <c r="T168" s="559" t="s">
        <v>207</v>
      </c>
      <c r="Y168" s="924" t="s">
        <v>359</v>
      </c>
      <c r="Z168" s="27"/>
      <c r="AA168" s="1370"/>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375"/>
      <c r="AY168" s="453" t="s">
        <v>65</v>
      </c>
      <c r="AZ168" s="453" t="s">
        <v>65</v>
      </c>
      <c r="BA168" s="453" t="s">
        <v>65</v>
      </c>
      <c r="BB168" s="453" t="s">
        <v>65</v>
      </c>
      <c r="BC168" s="453" t="s">
        <v>65</v>
      </c>
      <c r="BD168" s="453" t="s">
        <v>65</v>
      </c>
      <c r="BE168" s="453" t="s">
        <v>65</v>
      </c>
      <c r="BF168" s="23"/>
      <c r="BG168" s="23"/>
      <c r="BH168" s="1137"/>
    </row>
    <row r="169" spans="1:88" s="24" customFormat="1" ht="28.5">
      <c r="A169" s="154"/>
      <c r="B169" s="1"/>
      <c r="C169" s="1"/>
      <c r="D169" s="1"/>
      <c r="E169" s="1"/>
      <c r="F169" s="1"/>
      <c r="G169" s="1"/>
      <c r="H169" s="1"/>
      <c r="I169" s="1"/>
      <c r="J169" s="1"/>
      <c r="K169" s="1"/>
      <c r="L169" s="1"/>
      <c r="M169" s="1"/>
      <c r="N169" s="1"/>
      <c r="O169" s="1"/>
      <c r="P169" s="1"/>
      <c r="Q169" s="1"/>
      <c r="R169" s="1"/>
      <c r="S169" s="1"/>
      <c r="T169" s="1104" t="s">
        <v>693</v>
      </c>
      <c r="U169" s="1"/>
      <c r="V169" s="1"/>
      <c r="W169" s="1"/>
      <c r="X169" s="1"/>
      <c r="Y169" s="38" t="s">
        <v>908</v>
      </c>
      <c r="Z169" s="27"/>
      <c r="AA169" s="1370"/>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5">
        <f t="shared" ref="AY169:BE177" si="36">AY143/$AX143-1</f>
        <v>-6.1109049131842896E-2</v>
      </c>
      <c r="AZ169" s="15">
        <f t="shared" si="36"/>
        <v>-8.755519279190549E-2</v>
      </c>
      <c r="BA169" s="15">
        <f t="shared" si="36"/>
        <v>-4.3899428065262258E-2</v>
      </c>
      <c r="BB169" s="15">
        <f t="shared" si="36"/>
        <v>-9.7816940996702573E-2</v>
      </c>
      <c r="BC169" s="15">
        <f t="shared" si="36"/>
        <v>-0.11010296495648486</v>
      </c>
      <c r="BD169" s="15">
        <f t="shared" si="36"/>
        <v>-0.15613904481576379</v>
      </c>
      <c r="BE169" s="15">
        <f t="shared" si="36"/>
        <v>-0.22711981332837494</v>
      </c>
      <c r="BF169" s="23"/>
      <c r="BG169" s="23"/>
      <c r="BH169" s="1137"/>
      <c r="BU169" s="57"/>
      <c r="CJ169" s="57"/>
    </row>
    <row r="170" spans="1:88" s="24" customFormat="1">
      <c r="A170" s="154"/>
      <c r="B170" s="1"/>
      <c r="C170" s="1"/>
      <c r="D170" s="1"/>
      <c r="E170" s="1"/>
      <c r="F170" s="1"/>
      <c r="G170" s="1"/>
      <c r="H170" s="1"/>
      <c r="I170" s="1"/>
      <c r="J170" s="1"/>
      <c r="K170" s="1"/>
      <c r="L170" s="1"/>
      <c r="M170" s="1"/>
      <c r="N170" s="1"/>
      <c r="O170" s="1"/>
      <c r="P170" s="1"/>
      <c r="Q170" s="1"/>
      <c r="R170" s="1"/>
      <c r="S170" s="1"/>
      <c r="T170" s="460" t="s">
        <v>103</v>
      </c>
      <c r="U170" s="1"/>
      <c r="V170" s="1"/>
      <c r="W170" s="1"/>
      <c r="X170" s="1"/>
      <c r="Y170" s="460" t="s">
        <v>316</v>
      </c>
      <c r="Z170" s="27"/>
      <c r="AA170" s="1370"/>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5">
        <f t="shared" si="36"/>
        <v>-3.5598081677359228E-2</v>
      </c>
      <c r="AZ170" s="15">
        <f t="shared" si="36"/>
        <v>-7.1609701101427392E-2</v>
      </c>
      <c r="BA170" s="15">
        <f t="shared" si="36"/>
        <v>-9.7432016304232039E-2</v>
      </c>
      <c r="BB170" s="15">
        <f t="shared" si="36"/>
        <v>-0.11078320546845322</v>
      </c>
      <c r="BC170" s="15">
        <f t="shared" si="36"/>
        <v>-0.13517271143460574</v>
      </c>
      <c r="BD170" s="15">
        <f t="shared" si="36"/>
        <v>-0.16585940977627966</v>
      </c>
      <c r="BE170" s="15">
        <f t="shared" si="36"/>
        <v>-0.23311632602390553</v>
      </c>
      <c r="BF170" s="23"/>
      <c r="BG170" s="23"/>
      <c r="BH170" s="1137"/>
      <c r="BU170" s="57"/>
      <c r="CJ170" s="57"/>
    </row>
    <row r="171" spans="1:88" s="24" customFormat="1">
      <c r="A171" s="154"/>
      <c r="B171" s="1"/>
      <c r="C171" s="1"/>
      <c r="D171" s="1"/>
      <c r="E171" s="1"/>
      <c r="F171" s="1"/>
      <c r="G171" s="1"/>
      <c r="H171" s="1"/>
      <c r="I171" s="1"/>
      <c r="J171" s="1"/>
      <c r="K171" s="1"/>
      <c r="L171" s="1"/>
      <c r="M171" s="1"/>
      <c r="N171" s="1"/>
      <c r="O171" s="1"/>
      <c r="P171" s="1"/>
      <c r="Q171" s="1"/>
      <c r="R171" s="1"/>
      <c r="S171" s="1"/>
      <c r="T171" s="460" t="s">
        <v>104</v>
      </c>
      <c r="U171" s="1"/>
      <c r="V171" s="1"/>
      <c r="W171" s="1"/>
      <c r="X171" s="1"/>
      <c r="Y171" s="460" t="s">
        <v>297</v>
      </c>
      <c r="Z171" s="27"/>
      <c r="AA171" s="1370"/>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5">
        <f t="shared" si="36"/>
        <v>-2.3842282898586475E-2</v>
      </c>
      <c r="AZ171" s="15">
        <f t="shared" si="36"/>
        <v>-3.0434797605881858E-2</v>
      </c>
      <c r="BA171" s="15">
        <f t="shared" si="36"/>
        <v>-3.9415775948641096E-2</v>
      </c>
      <c r="BB171" s="15">
        <f t="shared" si="36"/>
        <v>-4.8942134815806448E-2</v>
      </c>
      <c r="BC171" s="15">
        <f t="shared" si="36"/>
        <v>-6.1762060821415443E-2</v>
      </c>
      <c r="BD171" s="15">
        <f t="shared" si="36"/>
        <v>-8.2567413868726902E-2</v>
      </c>
      <c r="BE171" s="15">
        <f t="shared" si="36"/>
        <v>-0.17601719869775012</v>
      </c>
      <c r="BF171" s="23"/>
      <c r="BG171" s="23"/>
      <c r="BH171" s="1137"/>
      <c r="BU171" s="57"/>
      <c r="CJ171" s="57"/>
    </row>
    <row r="172" spans="1:88" s="24" customFormat="1">
      <c r="A172" s="154"/>
      <c r="B172" s="1"/>
      <c r="C172" s="1"/>
      <c r="D172" s="1"/>
      <c r="E172" s="1"/>
      <c r="F172" s="1"/>
      <c r="G172" s="1"/>
      <c r="H172" s="1"/>
      <c r="I172" s="1"/>
      <c r="J172" s="1"/>
      <c r="K172" s="1"/>
      <c r="L172" s="1"/>
      <c r="M172" s="1"/>
      <c r="N172" s="1"/>
      <c r="O172" s="1"/>
      <c r="P172" s="1"/>
      <c r="Q172" s="1"/>
      <c r="R172" s="1"/>
      <c r="S172" s="1"/>
      <c r="T172" s="460" t="s">
        <v>105</v>
      </c>
      <c r="U172" s="1"/>
      <c r="V172" s="1"/>
      <c r="W172" s="1"/>
      <c r="X172" s="1"/>
      <c r="Y172" s="38" t="s">
        <v>295</v>
      </c>
      <c r="Z172" s="27"/>
      <c r="AA172" s="1370"/>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5">
        <f t="shared" si="36"/>
        <v>-3.3899455540218559E-2</v>
      </c>
      <c r="AZ172" s="15">
        <f t="shared" si="36"/>
        <v>-8.1760904701586479E-2</v>
      </c>
      <c r="BA172" s="15">
        <f t="shared" si="36"/>
        <v>-0.1125054236364641</v>
      </c>
      <c r="BB172" s="15">
        <f t="shared" si="36"/>
        <v>-0.12720921946731267</v>
      </c>
      <c r="BC172" s="15">
        <f t="shared" si="36"/>
        <v>-0.16405350583563638</v>
      </c>
      <c r="BD172" s="15">
        <f t="shared" si="36"/>
        <v>-0.1947205631057205</v>
      </c>
      <c r="BE172" s="15">
        <f t="shared" si="36"/>
        <v>-0.23229578319018007</v>
      </c>
      <c r="BF172" s="23"/>
      <c r="BG172" s="23"/>
      <c r="BH172" s="1137"/>
      <c r="BU172" s="57"/>
      <c r="CJ172" s="57"/>
    </row>
    <row r="173" spans="1:88" s="24" customFormat="1">
      <c r="A173" s="154"/>
      <c r="B173" s="1"/>
      <c r="C173" s="1"/>
      <c r="D173" s="1"/>
      <c r="E173" s="1"/>
      <c r="F173" s="1"/>
      <c r="G173" s="1"/>
      <c r="H173" s="1"/>
      <c r="I173" s="1"/>
      <c r="J173" s="1"/>
      <c r="K173" s="1"/>
      <c r="L173" s="1"/>
      <c r="M173" s="1"/>
      <c r="N173" s="1"/>
      <c r="O173" s="1"/>
      <c r="P173" s="1"/>
      <c r="Q173" s="1"/>
      <c r="R173" s="1"/>
      <c r="S173" s="1"/>
      <c r="T173" s="460" t="s">
        <v>106</v>
      </c>
      <c r="U173" s="1"/>
      <c r="V173" s="1"/>
      <c r="W173" s="1"/>
      <c r="X173" s="1"/>
      <c r="Y173" s="460" t="s">
        <v>317</v>
      </c>
      <c r="Z173" s="27"/>
      <c r="AA173" s="1370"/>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5">
        <f t="shared" si="36"/>
        <v>-6.8062935605996189E-2</v>
      </c>
      <c r="AZ173" s="15">
        <f t="shared" si="36"/>
        <v>-0.10054000580811051</v>
      </c>
      <c r="BA173" s="15">
        <f t="shared" si="36"/>
        <v>-0.10992340179115123</v>
      </c>
      <c r="BB173" s="15">
        <f t="shared" si="36"/>
        <v>-0.10117801563792228</v>
      </c>
      <c r="BC173" s="15">
        <f t="shared" si="36"/>
        <v>-0.20116157196689488</v>
      </c>
      <c r="BD173" s="15">
        <f t="shared" si="36"/>
        <v>-0.23241484882947294</v>
      </c>
      <c r="BE173" s="15">
        <f t="shared" si="36"/>
        <v>-0.19794797578410295</v>
      </c>
      <c r="BF173" s="23"/>
      <c r="BG173" s="23"/>
      <c r="BH173" s="1137"/>
      <c r="BU173" s="57"/>
      <c r="CJ173" s="57"/>
    </row>
    <row r="174" spans="1:88" s="24" customFormat="1">
      <c r="A174" s="154"/>
      <c r="B174" s="1"/>
      <c r="C174" s="1"/>
      <c r="D174" s="1"/>
      <c r="E174" s="1"/>
      <c r="F174" s="1"/>
      <c r="G174" s="1"/>
      <c r="H174" s="1"/>
      <c r="I174" s="1"/>
      <c r="J174" s="1"/>
      <c r="K174" s="1"/>
      <c r="L174" s="1"/>
      <c r="M174" s="1"/>
      <c r="N174" s="1"/>
      <c r="O174" s="1"/>
      <c r="P174" s="1"/>
      <c r="Q174" s="1"/>
      <c r="R174" s="1"/>
      <c r="S174" s="1"/>
      <c r="T174" s="1106" t="s">
        <v>691</v>
      </c>
      <c r="U174" s="1"/>
      <c r="V174" s="1"/>
      <c r="W174" s="1"/>
      <c r="X174" s="1"/>
      <c r="Y174" s="460" t="s">
        <v>776</v>
      </c>
      <c r="Z174" s="27"/>
      <c r="AA174" s="1370"/>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5">
        <f t="shared" si="36"/>
        <v>-1.2541609611321114E-2</v>
      </c>
      <c r="AZ174" s="15">
        <f t="shared" si="36"/>
        <v>-4.1142588463676577E-2</v>
      </c>
      <c r="BA174" s="15">
        <f t="shared" si="36"/>
        <v>-4.9752728200013308E-2</v>
      </c>
      <c r="BB174" s="15">
        <f t="shared" si="36"/>
        <v>-3.7035314268121899E-2</v>
      </c>
      <c r="BC174" s="15">
        <f t="shared" si="36"/>
        <v>-5.1602372917139538E-2</v>
      </c>
      <c r="BD174" s="15">
        <f t="shared" si="36"/>
        <v>-7.8953867815080181E-2</v>
      </c>
      <c r="BE174" s="15">
        <f t="shared" si="36"/>
        <v>-0.12739372450785003</v>
      </c>
      <c r="BF174" s="23"/>
      <c r="BG174" s="23"/>
      <c r="BH174" s="1137"/>
      <c r="BU174" s="57"/>
      <c r="CJ174" s="57"/>
    </row>
    <row r="175" spans="1:88" s="24" customFormat="1">
      <c r="A175" s="154"/>
      <c r="B175" s="1"/>
      <c r="C175" s="1"/>
      <c r="D175" s="1"/>
      <c r="E175" s="1"/>
      <c r="F175" s="1"/>
      <c r="G175" s="1"/>
      <c r="H175" s="1"/>
      <c r="I175" s="1"/>
      <c r="J175" s="1"/>
      <c r="K175" s="1"/>
      <c r="L175" s="1"/>
      <c r="M175" s="1"/>
      <c r="N175" s="1"/>
      <c r="O175" s="1"/>
      <c r="P175" s="1"/>
      <c r="Q175" s="1"/>
      <c r="R175" s="1"/>
      <c r="S175" s="1"/>
      <c r="T175" s="460" t="s">
        <v>107</v>
      </c>
      <c r="U175" s="1"/>
      <c r="V175" s="1"/>
      <c r="W175" s="1"/>
      <c r="X175" s="1"/>
      <c r="Y175" s="460" t="s">
        <v>318</v>
      </c>
      <c r="Z175" s="27"/>
      <c r="AA175" s="1370"/>
      <c r="AB175" s="188"/>
      <c r="AC175" s="188"/>
      <c r="AD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5">
        <f t="shared" si="36"/>
        <v>-2.4739604756822797E-2</v>
      </c>
      <c r="AZ175" s="15">
        <f t="shared" si="36"/>
        <v>-1.0232337287178206E-2</v>
      </c>
      <c r="BA175" s="15">
        <f t="shared" si="36"/>
        <v>-4.3648309383330641E-3</v>
      </c>
      <c r="BB175" s="15">
        <f t="shared" si="36"/>
        <v>6.8355987505825944E-3</v>
      </c>
      <c r="BC175" s="15">
        <f t="shared" si="36"/>
        <v>2.9784393080739546E-2</v>
      </c>
      <c r="BD175" s="15">
        <f t="shared" si="36"/>
        <v>4.7320022295691988E-2</v>
      </c>
      <c r="BE175" s="15">
        <f t="shared" si="36"/>
        <v>3.9569996221281434E-2</v>
      </c>
      <c r="BF175" s="23"/>
      <c r="BG175" s="23"/>
      <c r="BH175" s="1137"/>
      <c r="BU175" s="57"/>
      <c r="CJ175" s="57"/>
    </row>
    <row r="176" spans="1:88" s="24" customFormat="1" ht="19.5" thickBot="1">
      <c r="A176" s="154"/>
      <c r="B176" s="154"/>
      <c r="C176" s="154"/>
      <c r="D176" s="154"/>
      <c r="E176" s="154"/>
      <c r="F176" s="154"/>
      <c r="G176" s="154"/>
      <c r="H176" s="154"/>
      <c r="I176" s="154"/>
      <c r="J176" s="154"/>
      <c r="K176" s="154"/>
      <c r="L176" s="154"/>
      <c r="M176" s="154"/>
      <c r="N176" s="154"/>
      <c r="O176" s="154"/>
      <c r="P176" s="154"/>
      <c r="Q176" s="154"/>
      <c r="R176" s="154"/>
      <c r="S176" s="154"/>
      <c r="T176" s="1344" t="s">
        <v>856</v>
      </c>
      <c r="U176" s="1"/>
      <c r="V176" s="154"/>
      <c r="W176" s="154"/>
      <c r="X176" s="154"/>
      <c r="Y176" s="461" t="s">
        <v>857</v>
      </c>
      <c r="Z176" s="28"/>
      <c r="AA176" s="1372"/>
      <c r="AB176" s="194"/>
      <c r="AC176" s="194"/>
      <c r="AD176" s="194"/>
      <c r="AE176" s="194"/>
      <c r="AF176" s="194"/>
      <c r="AG176" s="194"/>
      <c r="AH176" s="194"/>
      <c r="AI176" s="194"/>
      <c r="AJ176" s="194"/>
      <c r="AK176" s="194"/>
      <c r="AL176" s="194"/>
      <c r="AM176" s="194"/>
      <c r="AN176" s="194"/>
      <c r="AO176" s="194"/>
      <c r="AP176" s="194"/>
      <c r="AQ176" s="194"/>
      <c r="AR176" s="194"/>
      <c r="AS176" s="194"/>
      <c r="AT176" s="194"/>
      <c r="AU176" s="194"/>
      <c r="AV176" s="194"/>
      <c r="AW176" s="194"/>
      <c r="AX176" s="194"/>
      <c r="AY176" s="16">
        <f t="shared" si="36"/>
        <v>-2.8934684902215069E-2</v>
      </c>
      <c r="AZ176" s="16">
        <f t="shared" si="36"/>
        <v>-7.0467531864934818E-2</v>
      </c>
      <c r="BA176" s="16">
        <f t="shared" si="36"/>
        <v>-9.0549387416827054E-2</v>
      </c>
      <c r="BB176" s="16">
        <f t="shared" si="36"/>
        <v>-0.12130251402652981</v>
      </c>
      <c r="BC176" s="16">
        <f t="shared" si="36"/>
        <v>-0.12916083022480818</v>
      </c>
      <c r="BD176" s="16">
        <f t="shared" si="36"/>
        <v>-0.15463279466193414</v>
      </c>
      <c r="BE176" s="16">
        <f t="shared" si="36"/>
        <v>-0.17785628531899544</v>
      </c>
      <c r="BF176" s="25"/>
      <c r="BG176" s="25"/>
      <c r="BH176" s="1137"/>
      <c r="BU176" s="57"/>
      <c r="CJ176" s="57"/>
    </row>
    <row r="177" spans="1:88" s="24" customFormat="1" ht="15" thickTop="1">
      <c r="A177" s="154"/>
      <c r="B177" s="1"/>
      <c r="C177" s="1"/>
      <c r="D177" s="1"/>
      <c r="E177" s="1"/>
      <c r="F177" s="1"/>
      <c r="G177" s="1"/>
      <c r="H177" s="1"/>
      <c r="I177" s="1"/>
      <c r="J177" s="1"/>
      <c r="K177" s="1"/>
      <c r="L177" s="1"/>
      <c r="M177" s="1"/>
      <c r="N177" s="1"/>
      <c r="O177" s="1"/>
      <c r="P177" s="1"/>
      <c r="Q177" s="1"/>
      <c r="R177" s="1"/>
      <c r="S177" s="1"/>
      <c r="T177" s="462" t="s">
        <v>45</v>
      </c>
      <c r="U177" s="154"/>
      <c r="V177" s="1"/>
      <c r="W177" s="1"/>
      <c r="X177" s="1"/>
      <c r="Y177" s="462" t="s">
        <v>0</v>
      </c>
      <c r="Z177" s="29"/>
      <c r="AA177" s="1373"/>
      <c r="AB177" s="195"/>
      <c r="AC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7">
        <f t="shared" si="36"/>
        <v>-3.8872151600839677E-2</v>
      </c>
      <c r="AZ177" s="17">
        <f t="shared" si="36"/>
        <v>-6.9851470076547462E-2</v>
      </c>
      <c r="BA177" s="17">
        <f t="shared" si="36"/>
        <v>-8.4843461718850155E-2</v>
      </c>
      <c r="BB177" s="17">
        <f t="shared" si="36"/>
        <v>-9.6647397935423873E-2</v>
      </c>
      <c r="BC177" s="17">
        <f t="shared" si="36"/>
        <v>-0.1307804483263042</v>
      </c>
      <c r="BD177" s="17">
        <f t="shared" si="36"/>
        <v>-0.15919323981740729</v>
      </c>
      <c r="BE177" s="17">
        <f t="shared" si="36"/>
        <v>-0.20767275275393338</v>
      </c>
      <c r="BF177" s="26"/>
      <c r="BG177" s="26"/>
      <c r="BH177" s="154"/>
      <c r="BU177" s="57"/>
      <c r="CJ177" s="57"/>
    </row>
    <row r="182" spans="1:88" s="24" customFormat="1">
      <c r="A182" s="154"/>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54"/>
      <c r="BU182" s="57"/>
      <c r="CJ182" s="57"/>
    </row>
    <row r="183" spans="1:88" s="24" customFormat="1">
      <c r="A183" s="154"/>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54"/>
      <c r="BU183" s="57"/>
      <c r="CJ183" s="57"/>
    </row>
    <row r="184" spans="1:88" s="24" customFormat="1">
      <c r="A184" s="154"/>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54"/>
      <c r="BU184" s="57"/>
      <c r="CJ184" s="57"/>
    </row>
    <row r="185" spans="1:88" s="24" customFormat="1">
      <c r="A185" s="154"/>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54"/>
      <c r="BU185" s="57"/>
      <c r="CJ185" s="57"/>
    </row>
    <row r="186" spans="1:88" s="24" customFormat="1">
      <c r="A186" s="154"/>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34"/>
      <c r="AM186" s="1"/>
      <c r="AN186" s="1"/>
      <c r="AO186" s="1"/>
      <c r="AP186" s="1"/>
      <c r="AQ186" s="1"/>
      <c r="AR186" s="1"/>
      <c r="AS186" s="1"/>
      <c r="AT186" s="1"/>
      <c r="AU186" s="1"/>
      <c r="AV186" s="1"/>
      <c r="AW186" s="1"/>
      <c r="AX186" s="1"/>
      <c r="AY186" s="1"/>
      <c r="AZ186" s="1"/>
      <c r="BA186" s="1"/>
      <c r="BB186" s="1"/>
      <c r="BC186" s="1"/>
      <c r="BD186" s="1"/>
      <c r="BE186" s="1"/>
      <c r="BF186" s="1"/>
      <c r="BG186" s="1"/>
      <c r="BH186" s="154"/>
      <c r="BU186" s="57"/>
      <c r="CJ186" s="57"/>
    </row>
    <row r="187" spans="1:88" s="24" customFormat="1">
      <c r="A187" s="154"/>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34"/>
      <c r="AM187" s="34"/>
      <c r="AN187" s="1"/>
      <c r="AO187" s="1"/>
      <c r="AP187" s="1"/>
      <c r="AQ187" s="1"/>
      <c r="AR187" s="1"/>
      <c r="AS187" s="1"/>
      <c r="AT187" s="1"/>
      <c r="AU187" s="1"/>
      <c r="AV187" s="1"/>
      <c r="AW187" s="1"/>
      <c r="AX187" s="1"/>
      <c r="AY187" s="1"/>
      <c r="AZ187" s="1"/>
      <c r="BA187" s="1"/>
      <c r="BB187" s="1"/>
      <c r="BC187" s="1"/>
      <c r="BD187" s="1"/>
      <c r="BE187" s="1"/>
      <c r="BF187" s="1"/>
      <c r="BG187" s="1"/>
      <c r="BH187" s="154"/>
      <c r="BU187" s="57"/>
      <c r="CJ187" s="57"/>
    </row>
    <row r="188" spans="1:88" s="24" customFormat="1">
      <c r="A188" s="154"/>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34"/>
      <c r="AN188" s="1"/>
      <c r="AO188" s="1"/>
      <c r="AP188" s="1"/>
      <c r="AQ188" s="1"/>
      <c r="AR188" s="1"/>
      <c r="AS188" s="1"/>
      <c r="AT188" s="1"/>
      <c r="AU188" s="1"/>
      <c r="AV188" s="1"/>
      <c r="AW188" s="1"/>
      <c r="AX188" s="1"/>
      <c r="AY188" s="1"/>
      <c r="AZ188" s="1"/>
      <c r="BA188" s="1"/>
      <c r="BB188" s="1"/>
      <c r="BC188" s="1"/>
      <c r="BD188" s="1"/>
      <c r="BE188" s="1"/>
      <c r="BF188" s="1"/>
      <c r="BG188" s="1"/>
      <c r="BH188" s="154"/>
      <c r="BU188" s="57"/>
      <c r="CJ188" s="57"/>
    </row>
    <row r="189" spans="1:88" s="24" customFormat="1">
      <c r="A189" s="154"/>
      <c r="B189" s="154"/>
      <c r="C189" s="154"/>
      <c r="D189" s="154"/>
      <c r="E189" s="154"/>
      <c r="F189" s="154"/>
      <c r="G189" s="154"/>
      <c r="H189" s="154"/>
      <c r="I189" s="154"/>
      <c r="J189" s="154"/>
      <c r="K189" s="154"/>
      <c r="L189" s="154"/>
      <c r="M189" s="154"/>
      <c r="N189" s="154"/>
      <c r="O189" s="154"/>
      <c r="P189" s="154"/>
      <c r="Q189" s="1"/>
      <c r="R189" s="1"/>
      <c r="S189" s="1"/>
      <c r="T189" s="1"/>
      <c r="U189" s="1"/>
      <c r="V189" s="1"/>
      <c r="W189" s="1"/>
      <c r="X189" s="1"/>
      <c r="Y189" s="1"/>
      <c r="Z189" s="1"/>
      <c r="AA189" s="1"/>
      <c r="AB189" s="1"/>
      <c r="AC189" s="1"/>
      <c r="AD189" s="1"/>
      <c r="AE189" s="1"/>
      <c r="AF189" s="1"/>
      <c r="AG189" s="1"/>
      <c r="AH189" s="1"/>
      <c r="AI189" s="1"/>
      <c r="AJ189" s="1"/>
      <c r="AK189" s="1"/>
      <c r="AL189" s="1"/>
      <c r="AM189" s="34"/>
      <c r="AN189" s="1"/>
      <c r="AO189" s="1"/>
      <c r="AP189" s="1"/>
      <c r="AQ189" s="1"/>
      <c r="AR189" s="1"/>
      <c r="AS189" s="1"/>
      <c r="AT189" s="1"/>
      <c r="AU189" s="1"/>
      <c r="AV189" s="1"/>
      <c r="AW189" s="1"/>
      <c r="AX189" s="1"/>
      <c r="AY189" s="1"/>
      <c r="AZ189" s="1"/>
      <c r="BA189" s="1"/>
      <c r="BB189" s="1"/>
      <c r="BC189" s="1"/>
      <c r="BD189" s="1"/>
      <c r="BE189" s="1"/>
      <c r="BF189" s="1"/>
      <c r="BG189" s="1"/>
      <c r="BH189" s="154"/>
      <c r="BU189" s="57"/>
      <c r="CJ189" s="57"/>
    </row>
    <row r="190" spans="1:88" s="24" customFormat="1">
      <c r="A190" s="154"/>
      <c r="B190" s="1"/>
      <c r="C190" s="1"/>
      <c r="D190" s="1"/>
      <c r="E190" s="1"/>
      <c r="F190" s="1"/>
      <c r="G190" s="1"/>
      <c r="H190" s="1"/>
      <c r="I190" s="1"/>
      <c r="J190" s="1"/>
      <c r="K190" s="1"/>
      <c r="L190" s="1"/>
      <c r="M190" s="1"/>
      <c r="N190" s="1"/>
      <c r="O190" s="1"/>
      <c r="P190" s="1"/>
      <c r="Q190" s="1"/>
      <c r="R190" s="1"/>
      <c r="S190" s="1"/>
      <c r="T190" s="1"/>
      <c r="U190" s="154"/>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54"/>
      <c r="BU190" s="57"/>
      <c r="CJ190" s="57"/>
    </row>
  </sheetData>
  <mergeCells count="22">
    <mergeCell ref="X127:Y127"/>
    <mergeCell ref="Q1:T1"/>
    <mergeCell ref="S65:T65"/>
    <mergeCell ref="X69:Y69"/>
    <mergeCell ref="X74:Y74"/>
    <mergeCell ref="V1:Y1"/>
    <mergeCell ref="X128:Y128"/>
    <mergeCell ref="X124:Y124"/>
    <mergeCell ref="S13:T13"/>
    <mergeCell ref="S69:T69"/>
    <mergeCell ref="S74:T74"/>
    <mergeCell ref="S61:T61"/>
    <mergeCell ref="S26:T26"/>
    <mergeCell ref="S57:T57"/>
    <mergeCell ref="S15:T15"/>
    <mergeCell ref="X13:Y13"/>
    <mergeCell ref="X15:Y15"/>
    <mergeCell ref="X57:Y57"/>
    <mergeCell ref="X61:Y61"/>
    <mergeCell ref="X65:Y65"/>
    <mergeCell ref="S124:T124"/>
    <mergeCell ref="S127:T127"/>
  </mergeCells>
  <phoneticPr fontId="9"/>
  <pageMargins left="0.78740157480314965" right="0.78740157480314965" top="0.98425196850393704" bottom="0.98425196850393704" header="0.51181102362204722" footer="0.51181102362204722"/>
  <pageSetup paperSize="9" scale="20" orientation="portrait" r:id="rId1"/>
  <headerFooter alignWithMargins="0"/>
  <ignoredErrors>
    <ignoredError sqref="AA7:BE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B1:AG49"/>
  <sheetViews>
    <sheetView workbookViewId="0">
      <selection activeCell="R1" sqref="R1"/>
    </sheetView>
  </sheetViews>
  <sheetFormatPr defaultColWidth="9" defaultRowHeight="12.75"/>
  <cols>
    <col min="1" max="1" width="2.5" style="472" customWidth="1"/>
    <col min="2" max="2" width="4.5" style="471" customWidth="1"/>
    <col min="3" max="3" width="29.375" style="472" customWidth="1"/>
    <col min="4" max="4" width="12.125" style="472" bestFit="1" customWidth="1"/>
    <col min="5" max="5" width="7.625" style="472" customWidth="1"/>
    <col min="6" max="6" width="12.125" style="472" bestFit="1" customWidth="1"/>
    <col min="7" max="7" width="7.625" style="472" customWidth="1"/>
    <col min="8" max="10" width="9" style="472"/>
    <col min="11" max="11" width="9" style="472" customWidth="1"/>
    <col min="12" max="15" width="9" style="472"/>
    <col min="16" max="16" width="9" style="472" customWidth="1"/>
    <col min="17" max="17" width="3.125" style="472" customWidth="1"/>
    <col min="18" max="18" width="41.125" style="472" customWidth="1"/>
    <col min="19" max="19" width="12.125" style="472" bestFit="1" customWidth="1"/>
    <col min="20" max="20" width="11.75" style="472" bestFit="1" customWidth="1"/>
    <col min="21" max="21" width="12.125" style="472" bestFit="1" customWidth="1"/>
    <col min="22" max="22" width="11.75" style="472" bestFit="1" customWidth="1"/>
    <col min="23" max="16384" width="9" style="472"/>
  </cols>
  <sheetData>
    <row r="1" spans="2:33" s="35" customFormat="1" ht="24" customHeight="1">
      <c r="C1" s="468" t="s">
        <v>933</v>
      </c>
      <c r="R1" s="468" t="s">
        <v>471</v>
      </c>
    </row>
    <row r="2" spans="2:33" s="35" customFormat="1" ht="24" customHeight="1">
      <c r="B2" s="468"/>
      <c r="C2" s="1217" t="s">
        <v>1057</v>
      </c>
      <c r="Q2" s="471"/>
      <c r="R2" s="477" t="s">
        <v>1058</v>
      </c>
      <c r="S2" s="472"/>
      <c r="T2" s="472"/>
      <c r="U2" s="472"/>
      <c r="V2" s="472"/>
      <c r="W2" s="472"/>
      <c r="X2" s="472"/>
      <c r="Y2" s="472"/>
      <c r="Z2" s="472"/>
      <c r="AA2" s="472"/>
      <c r="AB2" s="472"/>
      <c r="AC2" s="472"/>
      <c r="AD2" s="472"/>
      <c r="AE2" s="472"/>
      <c r="AF2" s="472"/>
      <c r="AG2" s="472"/>
    </row>
    <row r="3" spans="2:33" ht="16.5" thickBot="1">
      <c r="C3" s="1095" t="str">
        <f>'0.Contents'!$C2</f>
        <v>＜確報値＞</v>
      </c>
      <c r="Q3" s="471"/>
      <c r="R3" s="1141" t="str">
        <f>'0.Contents'!$E$2</f>
        <v>&lt;Final Figures&gt;</v>
      </c>
    </row>
    <row r="4" spans="2:33" ht="35.25" customHeight="1" thickBot="1">
      <c r="C4" s="473" t="s">
        <v>472</v>
      </c>
      <c r="D4" s="1991" t="s">
        <v>128</v>
      </c>
      <c r="E4" s="1992"/>
      <c r="F4" s="1993" t="s">
        <v>960</v>
      </c>
      <c r="G4" s="1992"/>
      <c r="Q4" s="471"/>
      <c r="R4" s="473" t="s">
        <v>473</v>
      </c>
      <c r="S4" s="1989" t="s">
        <v>440</v>
      </c>
      <c r="T4" s="1990"/>
      <c r="U4" s="1989" t="s">
        <v>963</v>
      </c>
      <c r="V4" s="1990"/>
    </row>
    <row r="5" spans="2:33" s="9" customFormat="1" ht="33">
      <c r="B5" s="157"/>
      <c r="C5" s="1538"/>
      <c r="D5" s="1535" t="s">
        <v>129</v>
      </c>
      <c r="E5" s="1536" t="s">
        <v>130</v>
      </c>
      <c r="F5" s="1535" t="s">
        <v>129</v>
      </c>
      <c r="G5" s="1537" t="s">
        <v>474</v>
      </c>
      <c r="Q5" s="154"/>
      <c r="R5" s="873"/>
      <c r="S5" s="874" t="s">
        <v>475</v>
      </c>
      <c r="T5" s="875" t="s">
        <v>441</v>
      </c>
      <c r="U5" s="874" t="s">
        <v>475</v>
      </c>
      <c r="V5" s="876" t="s">
        <v>441</v>
      </c>
      <c r="W5" s="587"/>
      <c r="X5" s="1"/>
      <c r="Y5" s="1"/>
      <c r="Z5" s="1"/>
      <c r="AA5" s="1"/>
      <c r="AB5" s="1"/>
      <c r="AC5" s="1"/>
      <c r="AD5" s="1"/>
      <c r="AE5" s="1"/>
      <c r="AF5" s="1"/>
      <c r="AG5" s="1"/>
    </row>
    <row r="6" spans="2:33" s="1" customFormat="1" ht="15" customHeight="1">
      <c r="B6" s="154"/>
      <c r="C6" s="474" t="s">
        <v>102</v>
      </c>
      <c r="D6" s="155">
        <f>'2.CO2-Sector'!$AX$72*1000</f>
        <v>526342.78703944432</v>
      </c>
      <c r="E6" s="1113">
        <f>D6/D14</f>
        <v>0.39938780035738952</v>
      </c>
      <c r="F6" s="155">
        <f>'2.CO2-Sector'!$BE$72*1000</f>
        <v>422313.81098736537</v>
      </c>
      <c r="G6" s="1112">
        <f>F6/F14</f>
        <v>0.40444252438210326</v>
      </c>
      <c r="Q6" s="154"/>
      <c r="R6" s="877" t="s">
        <v>909</v>
      </c>
      <c r="S6" s="155">
        <f t="shared" ref="S6:S14" si="0">D6</f>
        <v>526342.78703944432</v>
      </c>
      <c r="T6" s="1113">
        <f t="shared" ref="T6:T14" si="1">E6</f>
        <v>0.39938780035738952</v>
      </c>
      <c r="U6" s="155">
        <f t="shared" ref="U6:U14" si="2">F6</f>
        <v>422313.81098736537</v>
      </c>
      <c r="V6" s="1112">
        <f t="shared" ref="V6:V14" si="3">G6</f>
        <v>0.40444252438210326</v>
      </c>
    </row>
    <row r="7" spans="2:33" s="1" customFormat="1" ht="15" customHeight="1">
      <c r="B7" s="154"/>
      <c r="C7" s="474" t="s">
        <v>103</v>
      </c>
      <c r="D7" s="155">
        <f>'2.CO2-Sector'!$AX$73*1000</f>
        <v>330144.88150629832</v>
      </c>
      <c r="E7" s="1113">
        <f>D7/D14</f>
        <v>0.25051324207501713</v>
      </c>
      <c r="F7" s="155">
        <f>'2.CO2-Sector'!$BE$73*1000</f>
        <v>253999.14159798063</v>
      </c>
      <c r="G7" s="1112">
        <f>F7/F14</f>
        <v>0.24325051974643558</v>
      </c>
      <c r="Q7" s="154"/>
      <c r="R7" s="877" t="s">
        <v>442</v>
      </c>
      <c r="S7" s="155">
        <f t="shared" si="0"/>
        <v>330144.88150629832</v>
      </c>
      <c r="T7" s="1113">
        <f t="shared" si="1"/>
        <v>0.25051324207501713</v>
      </c>
      <c r="U7" s="155">
        <f t="shared" si="2"/>
        <v>253999.14159798063</v>
      </c>
      <c r="V7" s="1112">
        <f t="shared" si="3"/>
        <v>0.24325051974643558</v>
      </c>
    </row>
    <row r="8" spans="2:33" s="1" customFormat="1" ht="15" customHeight="1">
      <c r="B8" s="154"/>
      <c r="C8" s="474" t="s">
        <v>104</v>
      </c>
      <c r="D8" s="155">
        <f>'2.CO2-Sector'!$AX$74*1000</f>
        <v>214847.91333662378</v>
      </c>
      <c r="E8" s="1113">
        <f>D8/D14</f>
        <v>0.16302614499865611</v>
      </c>
      <c r="F8" s="155">
        <f>'2.CO2-Sector'!$BE$74*1000</f>
        <v>177425.76103362552</v>
      </c>
      <c r="G8" s="1112">
        <f>F8/F14</f>
        <v>0.16991753718658792</v>
      </c>
      <c r="Q8" s="154"/>
      <c r="R8" s="877" t="s">
        <v>912</v>
      </c>
      <c r="S8" s="155">
        <f t="shared" si="0"/>
        <v>214847.91333662378</v>
      </c>
      <c r="T8" s="1113">
        <f t="shared" si="1"/>
        <v>0.16302614499865611</v>
      </c>
      <c r="U8" s="155">
        <f t="shared" si="2"/>
        <v>177425.76103362552</v>
      </c>
      <c r="V8" s="1112">
        <f t="shared" si="3"/>
        <v>0.16991753718658792</v>
      </c>
    </row>
    <row r="9" spans="2:33" s="1" customFormat="1" ht="15" customHeight="1">
      <c r="B9" s="154"/>
      <c r="C9" s="474" t="s">
        <v>105</v>
      </c>
      <c r="D9" s="155">
        <f>'2.CO2-Sector'!$AX$75*1000</f>
        <v>103738.78297810366</v>
      </c>
      <c r="E9" s="1113">
        <f>D9/D14</f>
        <v>7.8716770449962475E-2</v>
      </c>
      <c r="F9" s="155">
        <f>'2.CO2-Sector'!$BE$75*1000</f>
        <v>57857.336208815163</v>
      </c>
      <c r="G9" s="1112">
        <f>F9/F14</f>
        <v>5.540895538227459E-2</v>
      </c>
      <c r="Q9" s="154"/>
      <c r="R9" s="877" t="s">
        <v>295</v>
      </c>
      <c r="S9" s="155">
        <f t="shared" si="0"/>
        <v>103738.78297810366</v>
      </c>
      <c r="T9" s="1113">
        <f t="shared" si="1"/>
        <v>7.8716770449962475E-2</v>
      </c>
      <c r="U9" s="155">
        <f t="shared" si="2"/>
        <v>57857.336208815163</v>
      </c>
      <c r="V9" s="1112">
        <f t="shared" si="3"/>
        <v>5.540895538227459E-2</v>
      </c>
    </row>
    <row r="10" spans="2:33" s="1" customFormat="1" ht="15" customHeight="1">
      <c r="B10" s="154"/>
      <c r="C10" s="474" t="s">
        <v>106</v>
      </c>
      <c r="D10" s="155">
        <f>'2.CO2-Sector'!$AX$76*1000</f>
        <v>60319.27447058422</v>
      </c>
      <c r="E10" s="1113">
        <f>D10/D14</f>
        <v>4.5770138668500271E-2</v>
      </c>
      <c r="F10" s="155">
        <f>'2.CO2-Sector'!$BE$76*1000</f>
        <v>55807.020657113506</v>
      </c>
      <c r="G10" s="1112">
        <f>F10/F14</f>
        <v>5.3445404165298381E-2</v>
      </c>
      <c r="Q10" s="154"/>
      <c r="R10" s="877" t="s">
        <v>443</v>
      </c>
      <c r="S10" s="155">
        <f t="shared" si="0"/>
        <v>60319.27447058422</v>
      </c>
      <c r="T10" s="1113">
        <f t="shared" si="1"/>
        <v>4.5770138668500271E-2</v>
      </c>
      <c r="U10" s="155">
        <f t="shared" si="2"/>
        <v>55807.020657113506</v>
      </c>
      <c r="V10" s="1112">
        <f t="shared" si="3"/>
        <v>5.3445404165298381E-2</v>
      </c>
    </row>
    <row r="11" spans="2:33" s="1" customFormat="1" ht="15" customHeight="1">
      <c r="B11" s="154"/>
      <c r="C11" s="1105" t="s">
        <v>691</v>
      </c>
      <c r="D11" s="155">
        <f>'2.CO2-Sector'!$AX$77*1000</f>
        <v>48989.365956979316</v>
      </c>
      <c r="E11" s="1113">
        <f>D11/D14</f>
        <v>3.7173027905471959E-2</v>
      </c>
      <c r="F11" s="155">
        <f>'2.CO2-Sector'!$BE$77*1000</f>
        <v>42748.428166441641</v>
      </c>
      <c r="G11" s="1112">
        <f>F11/F14</f>
        <v>4.0939419339804446E-2</v>
      </c>
      <c r="Q11" s="154"/>
      <c r="R11" s="877" t="s">
        <v>775</v>
      </c>
      <c r="S11" s="155">
        <f t="shared" si="0"/>
        <v>48989.365956979316</v>
      </c>
      <c r="T11" s="1113">
        <f t="shared" si="1"/>
        <v>3.7173027905471959E-2</v>
      </c>
      <c r="U11" s="155">
        <f t="shared" si="2"/>
        <v>42748.428166441641</v>
      </c>
      <c r="V11" s="1112">
        <f t="shared" si="3"/>
        <v>4.0939419339804446E-2</v>
      </c>
    </row>
    <row r="12" spans="2:33" s="1" customFormat="1" ht="15" customHeight="1">
      <c r="B12" s="154"/>
      <c r="C12" s="474" t="s">
        <v>107</v>
      </c>
      <c r="D12" s="155">
        <f>'2.CO2-Sector'!$AX$78*1000</f>
        <v>29902.410866715469</v>
      </c>
      <c r="E12" s="1113">
        <f>D12/D14</f>
        <v>2.2689886506500952E-2</v>
      </c>
      <c r="F12" s="155">
        <f>'2.CO2-Sector'!$BE$78*1000</f>
        <v>31085.6491517186</v>
      </c>
      <c r="G12" s="1112">
        <f>F12/F14</f>
        <v>2.9770180581078824E-2</v>
      </c>
      <c r="Q12" s="154"/>
      <c r="R12" s="877" t="s">
        <v>444</v>
      </c>
      <c r="S12" s="155">
        <f t="shared" si="0"/>
        <v>29902.410866715469</v>
      </c>
      <c r="T12" s="1113">
        <f t="shared" si="1"/>
        <v>2.2689886506500952E-2</v>
      </c>
      <c r="U12" s="155">
        <f t="shared" si="2"/>
        <v>31085.6491517186</v>
      </c>
      <c r="V12" s="1112">
        <f t="shared" si="3"/>
        <v>2.9770180581078824E-2</v>
      </c>
    </row>
    <row r="13" spans="2:33" s="1" customFormat="1" ht="15" customHeight="1" thickBot="1">
      <c r="B13" s="154"/>
      <c r="C13" s="1345" t="s">
        <v>856</v>
      </c>
      <c r="D13" s="190">
        <f>'2.CO2-Sector'!$AX$79*1000</f>
        <v>3588.5563813426611</v>
      </c>
      <c r="E13" s="1335">
        <f>D13/D14</f>
        <v>2.722989038501847E-3</v>
      </c>
      <c r="F13" s="190">
        <f>'2.CO2-Sector'!$BE$79*1000</f>
        <v>2950.309073699279</v>
      </c>
      <c r="G13" s="1336">
        <f>F13/F14</f>
        <v>2.825459216416817E-3</v>
      </c>
      <c r="Q13" s="154"/>
      <c r="R13" s="878" t="s">
        <v>855</v>
      </c>
      <c r="S13" s="190">
        <f t="shared" si="0"/>
        <v>3588.5563813426611</v>
      </c>
      <c r="T13" s="1335">
        <f t="shared" si="1"/>
        <v>2.722989038501847E-3</v>
      </c>
      <c r="U13" s="190">
        <f t="shared" si="2"/>
        <v>2950.309073699279</v>
      </c>
      <c r="V13" s="1336">
        <f t="shared" si="3"/>
        <v>2.825459216416817E-3</v>
      </c>
    </row>
    <row r="14" spans="2:33" ht="15.75" thickTop="1" thickBot="1">
      <c r="C14" s="475" t="s">
        <v>45</v>
      </c>
      <c r="D14" s="189">
        <f>'2.CO2-Sector'!$AX$80*1000</f>
        <v>1317873.9725360915</v>
      </c>
      <c r="E14" s="297">
        <f>SUM(E6:E13)</f>
        <v>1.0000000000000002</v>
      </c>
      <c r="F14" s="189">
        <f>'2.CO2-Sector'!$BE$80*1000</f>
        <v>1044187.4568767599</v>
      </c>
      <c r="G14" s="297">
        <f>SUM(G6:G13)</f>
        <v>1</v>
      </c>
      <c r="Q14" s="471"/>
      <c r="R14" s="879" t="s">
        <v>445</v>
      </c>
      <c r="S14" s="189">
        <f t="shared" si="0"/>
        <v>1317873.9725360915</v>
      </c>
      <c r="T14" s="297">
        <f t="shared" si="1"/>
        <v>1.0000000000000002</v>
      </c>
      <c r="U14" s="189">
        <f t="shared" si="2"/>
        <v>1044187.4568767599</v>
      </c>
      <c r="V14" s="297">
        <f t="shared" si="3"/>
        <v>1</v>
      </c>
    </row>
    <row r="15" spans="2:33" ht="7.5" customHeight="1">
      <c r="B15" s="476"/>
      <c r="C15" s="55"/>
      <c r="Q15" s="471"/>
      <c r="R15" s="56"/>
    </row>
    <row r="16" spans="2:33" ht="6" customHeight="1" thickBot="1">
      <c r="Q16" s="471"/>
      <c r="R16" s="55"/>
    </row>
    <row r="17" spans="2:23" ht="35.25" customHeight="1" thickBot="1">
      <c r="C17" s="473" t="s">
        <v>131</v>
      </c>
      <c r="D17" s="1991" t="s">
        <v>128</v>
      </c>
      <c r="E17" s="1992"/>
      <c r="F17" s="1993" t="s">
        <v>961</v>
      </c>
      <c r="G17" s="1992"/>
      <c r="Q17" s="471"/>
      <c r="R17" s="473" t="s">
        <v>476</v>
      </c>
      <c r="S17" s="1989" t="s">
        <v>446</v>
      </c>
      <c r="T17" s="1990"/>
      <c r="U17" s="1989" t="str">
        <f>U4</f>
        <v>FY2020</v>
      </c>
      <c r="V17" s="1990"/>
    </row>
    <row r="18" spans="2:23" ht="33">
      <c r="C18" s="1538"/>
      <c r="D18" s="1535" t="s">
        <v>129</v>
      </c>
      <c r="E18" s="1536" t="s">
        <v>130</v>
      </c>
      <c r="F18" s="1535" t="s">
        <v>129</v>
      </c>
      <c r="G18" s="1537" t="s">
        <v>474</v>
      </c>
      <c r="Q18" s="471"/>
      <c r="R18" s="880"/>
      <c r="S18" s="874" t="s">
        <v>475</v>
      </c>
      <c r="T18" s="875" t="s">
        <v>447</v>
      </c>
      <c r="U18" s="874" t="s">
        <v>477</v>
      </c>
      <c r="V18" s="876" t="s">
        <v>447</v>
      </c>
      <c r="W18" s="881"/>
    </row>
    <row r="19" spans="2:23" ht="15" customHeight="1">
      <c r="B19" s="478"/>
      <c r="C19" s="474" t="s">
        <v>449</v>
      </c>
      <c r="D19" s="155">
        <f>('3.Allocated_CO2-Sector'!$AX$142+'3.Allocated_CO2-Sector'!$AX$143)*1000</f>
        <v>102675.53615536704</v>
      </c>
      <c r="E19" s="1113">
        <f>D19/D27</f>
        <v>7.7909980995967465E-2</v>
      </c>
      <c r="F19" s="155">
        <f>('3.Allocated_CO2-Sector'!$BE$142+'3.Allocated_CO2-Sector'!$BE$143)*1000</f>
        <v>78440.584116611295</v>
      </c>
      <c r="G19" s="1112">
        <f>(F19:F19)/F27</f>
        <v>7.5121170628914422E-2</v>
      </c>
      <c r="Q19" s="882"/>
      <c r="R19" s="877" t="s">
        <v>910</v>
      </c>
      <c r="S19" s="155">
        <f t="shared" ref="S19:S27" si="4">D19</f>
        <v>102675.53615536704</v>
      </c>
      <c r="T19" s="1113">
        <f t="shared" ref="T19:T27" si="5">E19</f>
        <v>7.7909980995967465E-2</v>
      </c>
      <c r="U19" s="155">
        <f t="shared" ref="U19:U27" si="6">F19</f>
        <v>78440.584116611295</v>
      </c>
      <c r="V19" s="1112">
        <f t="shared" ref="V19:V27" si="7">G19</f>
        <v>7.5121170628914422E-2</v>
      </c>
    </row>
    <row r="20" spans="2:23" ht="15" customHeight="1">
      <c r="B20" s="478"/>
      <c r="C20" s="474" t="s">
        <v>103</v>
      </c>
      <c r="D20" s="155">
        <f>'3.Allocated_CO2-Sector'!$AX$144*1000</f>
        <v>463609.07339070935</v>
      </c>
      <c r="E20" s="1113">
        <f>D20/D27</f>
        <v>0.35178559031600642</v>
      </c>
      <c r="F20" s="155">
        <f>'3.Allocated_CO2-Sector'!$BE$144*1000</f>
        <v>355534.22949051997</v>
      </c>
      <c r="G20" s="1112">
        <f>F20/F27</f>
        <v>0.3404888912896431</v>
      </c>
      <c r="Q20" s="882"/>
      <c r="R20" s="877" t="s">
        <v>442</v>
      </c>
      <c r="S20" s="155">
        <f t="shared" si="4"/>
        <v>463609.07339070935</v>
      </c>
      <c r="T20" s="1113">
        <f t="shared" si="5"/>
        <v>0.35178559031600642</v>
      </c>
      <c r="U20" s="155">
        <f t="shared" si="6"/>
        <v>355534.22949051997</v>
      </c>
      <c r="V20" s="1112">
        <f t="shared" si="7"/>
        <v>0.3404888912896431</v>
      </c>
    </row>
    <row r="21" spans="2:23" ht="15" customHeight="1">
      <c r="B21" s="478"/>
      <c r="C21" s="474" t="s">
        <v>104</v>
      </c>
      <c r="D21" s="155">
        <f>'3.Allocated_CO2-Sector'!$AX$145*1000</f>
        <v>224243.71433606418</v>
      </c>
      <c r="E21" s="1113">
        <f>D21/D27</f>
        <v>0.1701556590457082</v>
      </c>
      <c r="F21" s="155">
        <f>'3.Allocated_CO2-Sector'!$BE$145*1000</f>
        <v>184772.96391305164</v>
      </c>
      <c r="G21" s="1112">
        <f>F21/F27</f>
        <v>0.17695382442700561</v>
      </c>
      <c r="Q21" s="883"/>
      <c r="R21" s="877" t="s">
        <v>912</v>
      </c>
      <c r="S21" s="155">
        <f t="shared" si="4"/>
        <v>224243.71433606418</v>
      </c>
      <c r="T21" s="1113">
        <f t="shared" si="5"/>
        <v>0.1701556590457082</v>
      </c>
      <c r="U21" s="155">
        <f t="shared" si="6"/>
        <v>184772.96391305164</v>
      </c>
      <c r="V21" s="1112">
        <f t="shared" si="7"/>
        <v>0.17695382442700561</v>
      </c>
    </row>
    <row r="22" spans="2:23" ht="15" customHeight="1">
      <c r="B22" s="478"/>
      <c r="C22" s="474" t="s">
        <v>105</v>
      </c>
      <c r="D22" s="155">
        <f>'3.Allocated_CO2-Sector'!$AX$146*1000</f>
        <v>237273.77116612258</v>
      </c>
      <c r="E22" s="1113">
        <f>D22/D27</f>
        <v>0.18004283877730545</v>
      </c>
      <c r="F22" s="155">
        <f>'3.Allocated_CO2-Sector'!$BE$146*1000</f>
        <v>182156.07466260056</v>
      </c>
      <c r="G22" s="1112">
        <f>F22/F27</f>
        <v>0.1744476755231695</v>
      </c>
      <c r="Q22" s="883"/>
      <c r="R22" s="877" t="s">
        <v>295</v>
      </c>
      <c r="S22" s="155">
        <f t="shared" si="4"/>
        <v>237273.77116612258</v>
      </c>
      <c r="T22" s="1113">
        <f t="shared" si="5"/>
        <v>0.18004283877730545</v>
      </c>
      <c r="U22" s="155">
        <f t="shared" si="6"/>
        <v>182156.07466260056</v>
      </c>
      <c r="V22" s="1112">
        <f t="shared" si="7"/>
        <v>0.1744476755231695</v>
      </c>
    </row>
    <row r="23" spans="2:23" ht="15" customHeight="1">
      <c r="B23" s="478"/>
      <c r="C23" s="474" t="s">
        <v>106</v>
      </c>
      <c r="D23" s="155">
        <f>'3.Allocated_CO2-Sector'!$AX$147*1000</f>
        <v>207591.54428279115</v>
      </c>
      <c r="E23" s="1113">
        <f>D23/D27</f>
        <v>0.15752002741453794</v>
      </c>
      <c r="F23" s="155">
        <f>'3.Allocated_CO2-Sector'!$BE$147*1000</f>
        <v>166499.21830211667</v>
      </c>
      <c r="G23" s="1112">
        <f>F23/F27</f>
        <v>0.15945337899396711</v>
      </c>
      <c r="Q23" s="883"/>
      <c r="R23" s="877" t="s">
        <v>443</v>
      </c>
      <c r="S23" s="155">
        <f t="shared" si="4"/>
        <v>207591.54428279115</v>
      </c>
      <c r="T23" s="1113">
        <f t="shared" si="5"/>
        <v>0.15752002741453794</v>
      </c>
      <c r="U23" s="155">
        <f t="shared" si="6"/>
        <v>166499.21830211667</v>
      </c>
      <c r="V23" s="1112">
        <f t="shared" si="7"/>
        <v>0.15945337899396711</v>
      </c>
    </row>
    <row r="24" spans="2:23" ht="15" customHeight="1">
      <c r="C24" s="1105" t="s">
        <v>691</v>
      </c>
      <c r="D24" s="155">
        <f>'3.Allocated_CO2-Sector'!$AX$148*1000</f>
        <v>48989.365956979316</v>
      </c>
      <c r="E24" s="1113">
        <f>D24/D27</f>
        <v>3.7173027905471959E-2</v>
      </c>
      <c r="F24" s="155">
        <f>'3.Allocated_CO2-Sector'!$BE$148*1000</f>
        <v>42748.428166441641</v>
      </c>
      <c r="G24" s="1112">
        <f>F24/F27</f>
        <v>4.0939419339804446E-2</v>
      </c>
      <c r="Q24" s="884"/>
      <c r="R24" s="877" t="s">
        <v>775</v>
      </c>
      <c r="S24" s="155">
        <f t="shared" si="4"/>
        <v>48989.365956979316</v>
      </c>
      <c r="T24" s="1113">
        <f t="shared" si="5"/>
        <v>3.7173027905471959E-2</v>
      </c>
      <c r="U24" s="155">
        <f t="shared" si="6"/>
        <v>42748.428166441641</v>
      </c>
      <c r="V24" s="1112">
        <f t="shared" si="7"/>
        <v>4.0939419339804446E-2</v>
      </c>
    </row>
    <row r="25" spans="2:23" ht="15" customHeight="1">
      <c r="B25" s="478"/>
      <c r="C25" s="474" t="s">
        <v>107</v>
      </c>
      <c r="D25" s="155">
        <f>'3.Allocated_CO2-Sector'!$AX$149*1000</f>
        <v>29902.410866715469</v>
      </c>
      <c r="E25" s="1113">
        <f>D25/D27</f>
        <v>2.2689886506500952E-2</v>
      </c>
      <c r="F25" s="155">
        <f>'3.Allocated_CO2-Sector'!$BE$149*1000</f>
        <v>31085.6491517186</v>
      </c>
      <c r="G25" s="1112">
        <f>F25/F27</f>
        <v>2.9770180581078824E-2</v>
      </c>
      <c r="Q25" s="883"/>
      <c r="R25" s="877" t="s">
        <v>444</v>
      </c>
      <c r="S25" s="155">
        <f t="shared" si="4"/>
        <v>29902.410866715469</v>
      </c>
      <c r="T25" s="1113">
        <f t="shared" si="5"/>
        <v>2.2689886506500952E-2</v>
      </c>
      <c r="U25" s="155">
        <f t="shared" si="6"/>
        <v>31085.6491517186</v>
      </c>
      <c r="V25" s="1112">
        <f t="shared" si="7"/>
        <v>2.9770180581078824E-2</v>
      </c>
    </row>
    <row r="26" spans="2:23" ht="15" customHeight="1" thickBot="1">
      <c r="C26" s="1345" t="s">
        <v>856</v>
      </c>
      <c r="D26" s="190">
        <f>'3.Allocated_CO2-Sector'!$AX$150*1000</f>
        <v>3588.5563813426611</v>
      </c>
      <c r="E26" s="1335">
        <f>D26/D27</f>
        <v>2.722989038501847E-3</v>
      </c>
      <c r="F26" s="190">
        <f>'3.Allocated_CO2-Sector'!$BE$150*1000</f>
        <v>2950.309073699279</v>
      </c>
      <c r="G26" s="1336">
        <f>F26/F27</f>
        <v>2.825459216416817E-3</v>
      </c>
      <c r="Q26" s="883"/>
      <c r="R26" s="878" t="s">
        <v>855</v>
      </c>
      <c r="S26" s="190">
        <f t="shared" si="4"/>
        <v>3588.5563813426611</v>
      </c>
      <c r="T26" s="1335">
        <f t="shared" si="5"/>
        <v>2.722989038501847E-3</v>
      </c>
      <c r="U26" s="190">
        <f t="shared" si="6"/>
        <v>2950.309073699279</v>
      </c>
      <c r="V26" s="1336">
        <f t="shared" si="7"/>
        <v>2.825459216416817E-3</v>
      </c>
    </row>
    <row r="27" spans="2:23" ht="15.75" customHeight="1" thickTop="1" thickBot="1">
      <c r="C27" s="475" t="s">
        <v>45</v>
      </c>
      <c r="D27" s="189">
        <f>'3.Allocated_CO2-Sector'!$AX$151*1000</f>
        <v>1317873.9725360915</v>
      </c>
      <c r="E27" s="297">
        <f>SUM(E19:E26)</f>
        <v>1.0000000000000002</v>
      </c>
      <c r="F27" s="189">
        <f>'3.Allocated_CO2-Sector'!$BE$151*1000</f>
        <v>1044187.4568767599</v>
      </c>
      <c r="G27" s="297">
        <f>SUM(G19:G26)</f>
        <v>0.99999999999999989</v>
      </c>
      <c r="Q27" s="883"/>
      <c r="R27" s="879" t="s">
        <v>445</v>
      </c>
      <c r="S27" s="189">
        <f t="shared" si="4"/>
        <v>1317873.9725360915</v>
      </c>
      <c r="T27" s="297">
        <f t="shared" si="5"/>
        <v>1.0000000000000002</v>
      </c>
      <c r="U27" s="189">
        <f t="shared" si="6"/>
        <v>1044187.4568767599</v>
      </c>
      <c r="V27" s="297">
        <f t="shared" si="7"/>
        <v>0.99999999999999989</v>
      </c>
    </row>
    <row r="28" spans="2:23">
      <c r="C28" s="472" t="s">
        <v>450</v>
      </c>
      <c r="Q28" s="471"/>
      <c r="R28" s="472" t="s">
        <v>744</v>
      </c>
    </row>
    <row r="29" spans="2:23">
      <c r="Q29" s="471"/>
    </row>
    <row r="30" spans="2:23">
      <c r="Q30" s="471"/>
    </row>
    <row r="31" spans="2:23" ht="25.5">
      <c r="Q31" s="471"/>
      <c r="R31" s="885" t="s">
        <v>448</v>
      </c>
    </row>
    <row r="32" spans="2:23">
      <c r="Q32" s="471"/>
    </row>
    <row r="33" spans="2:17">
      <c r="B33" s="472"/>
      <c r="Q33" s="471"/>
    </row>
    <row r="34" spans="2:17" ht="15.75">
      <c r="B34" s="472"/>
      <c r="N34" s="477"/>
      <c r="Q34" s="471"/>
    </row>
    <row r="35" spans="2:17">
      <c r="B35" s="472"/>
      <c r="Q35" s="471"/>
    </row>
    <row r="36" spans="2:17">
      <c r="B36" s="472"/>
      <c r="Q36" s="471"/>
    </row>
    <row r="37" spans="2:17">
      <c r="B37" s="472"/>
      <c r="Q37" s="471"/>
    </row>
    <row r="38" spans="2:17">
      <c r="B38" s="472"/>
      <c r="Q38" s="471"/>
    </row>
    <row r="39" spans="2:17">
      <c r="B39" s="472"/>
      <c r="Q39" s="471"/>
    </row>
    <row r="40" spans="2:17">
      <c r="B40" s="472"/>
      <c r="Q40" s="471"/>
    </row>
    <row r="41" spans="2:17">
      <c r="B41" s="472"/>
      <c r="Q41" s="471"/>
    </row>
    <row r="42" spans="2:17">
      <c r="B42" s="472"/>
      <c r="Q42" s="471"/>
    </row>
    <row r="43" spans="2:17">
      <c r="B43" s="472"/>
      <c r="Q43" s="471"/>
    </row>
    <row r="44" spans="2:17">
      <c r="B44" s="472"/>
      <c r="Q44" s="471"/>
    </row>
    <row r="45" spans="2:17">
      <c r="B45" s="472"/>
      <c r="Q45" s="471"/>
    </row>
    <row r="46" spans="2:17">
      <c r="B46" s="472"/>
      <c r="Q46" s="471"/>
    </row>
    <row r="47" spans="2:17">
      <c r="B47" s="472"/>
      <c r="Q47" s="471"/>
    </row>
    <row r="48" spans="2:17">
      <c r="B48" s="472"/>
      <c r="Q48" s="471"/>
    </row>
    <row r="49" spans="2:17">
      <c r="B49" s="472"/>
      <c r="Q49" s="471"/>
    </row>
  </sheetData>
  <mergeCells count="8">
    <mergeCell ref="U4:V4"/>
    <mergeCell ref="S17:T17"/>
    <mergeCell ref="U17:V17"/>
    <mergeCell ref="D4:E4"/>
    <mergeCell ref="F4:G4"/>
    <mergeCell ref="D17:E17"/>
    <mergeCell ref="F17:G17"/>
    <mergeCell ref="S4:T4"/>
  </mergeCells>
  <phoneticPr fontId="9"/>
  <pageMargins left="0.78740157480314965" right="0.78740157480314965" top="0.98425196850393704" bottom="0.98425196850393704" header="0.51181102362204722" footer="0.51181102362204722"/>
  <pageSetup paperSize="9" scale="31" orientation="landscape" horizontalDpi="300" verticalDpi="300" r:id="rId1"/>
  <headerFooter alignWithMargins="0"/>
  <ignoredErrors>
    <ignoredError sqref="F6:F14 F20:F27 D27 D1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BG21"/>
  <sheetViews>
    <sheetView workbookViewId="0">
      <selection activeCell="AA1" sqref="AA1"/>
    </sheetView>
  </sheetViews>
  <sheetFormatPr defaultColWidth="9" defaultRowHeight="14.25"/>
  <cols>
    <col min="1" max="1" width="1.625" style="1" customWidth="1"/>
    <col min="2" max="21" width="1.625" style="1" hidden="1" customWidth="1"/>
    <col min="22" max="22" width="1.625" style="1" customWidth="1"/>
    <col min="23" max="23" width="20.375" style="1" customWidth="1"/>
    <col min="24" max="24" width="1.625" style="1" customWidth="1"/>
    <col min="25" max="25" width="18.875" style="1" customWidth="1"/>
    <col min="26" max="26" width="9.375" style="1" hidden="1" customWidth="1"/>
    <col min="27" max="56" width="12.125" style="1" bestFit="1" customWidth="1"/>
    <col min="57" max="57" width="12.125" style="1" customWidth="1"/>
    <col min="58" max="58" width="20.625" style="1" customWidth="1"/>
    <col min="59" max="59" width="18.625" style="1" customWidth="1"/>
    <col min="60" max="16384" width="9" style="1"/>
  </cols>
  <sheetData>
    <row r="1" spans="23:59" ht="81" customHeight="1">
      <c r="W1" s="1097" t="s">
        <v>934</v>
      </c>
      <c r="Y1" s="1096" t="s">
        <v>462</v>
      </c>
    </row>
    <row r="2" spans="23:59">
      <c r="W2" s="1141" t="str">
        <f>'0.Contents'!$C$2</f>
        <v>＜確報値＞</v>
      </c>
      <c r="Y2" s="1141" t="str">
        <f>'0.Contents'!$E$2</f>
        <v>&lt;Final Figures&gt;</v>
      </c>
    </row>
    <row r="3" spans="23:59" ht="18.75">
      <c r="W3" s="1" t="s">
        <v>463</v>
      </c>
      <c r="Y3" s="1" t="s">
        <v>464</v>
      </c>
    </row>
    <row r="4" spans="23:59">
      <c r="W4" s="558"/>
      <c r="Y4" s="36"/>
      <c r="Z4" s="151"/>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AN4+1</f>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0" t="s">
        <v>21</v>
      </c>
      <c r="BG4" s="10" t="s">
        <v>2</v>
      </c>
    </row>
    <row r="5" spans="23:59" ht="18" customHeight="1">
      <c r="W5" s="465" t="s">
        <v>109</v>
      </c>
      <c r="Y5" s="892" t="s">
        <v>434</v>
      </c>
      <c r="Z5" s="224"/>
      <c r="AA5" s="224">
        <v>125224.35086769791</v>
      </c>
      <c r="AB5" s="224">
        <v>133336.39740021425</v>
      </c>
      <c r="AC5" s="224">
        <v>138568.56345044918</v>
      </c>
      <c r="AD5" s="224">
        <v>145982.76681078706</v>
      </c>
      <c r="AE5" s="224">
        <v>157869.33332369212</v>
      </c>
      <c r="AF5" s="224">
        <v>169209.8815114501</v>
      </c>
      <c r="AG5" s="224">
        <v>177381.5765400253</v>
      </c>
      <c r="AH5" s="224">
        <v>185557.10455546761</v>
      </c>
      <c r="AI5" s="224">
        <v>181894.64906777226</v>
      </c>
      <c r="AJ5" s="224">
        <v>195065.42554864203</v>
      </c>
      <c r="AK5" s="224">
        <v>213859.76225286312</v>
      </c>
      <c r="AL5" s="224">
        <v>226048.86084113325</v>
      </c>
      <c r="AM5" s="224">
        <v>239113.7559609267</v>
      </c>
      <c r="AN5" s="224">
        <v>253666.91405112355</v>
      </c>
      <c r="AO5" s="224">
        <v>262684.55128926213</v>
      </c>
      <c r="AP5" s="224">
        <v>275421.20866641618</v>
      </c>
      <c r="AQ5" s="224">
        <v>268515.1631746862</v>
      </c>
      <c r="AR5" s="224">
        <v>282843.94460207172</v>
      </c>
      <c r="AS5" s="224">
        <v>277790.57827816578</v>
      </c>
      <c r="AT5" s="224">
        <v>269790.30068953754</v>
      </c>
      <c r="AU5" s="224">
        <v>288068.7655805212</v>
      </c>
      <c r="AV5" s="224">
        <v>284348.92793667829</v>
      </c>
      <c r="AW5" s="224">
        <v>303239.93646302586</v>
      </c>
      <c r="AX5" s="224">
        <v>330269.72842046648</v>
      </c>
      <c r="AY5" s="224">
        <v>322528.57325682079</v>
      </c>
      <c r="AZ5" s="224">
        <v>320603.57596816297</v>
      </c>
      <c r="BA5" s="224">
        <v>314221.62230663473</v>
      </c>
      <c r="BB5" s="224">
        <v>318925.53838964802</v>
      </c>
      <c r="BC5" s="224">
        <v>304346.96765689162</v>
      </c>
      <c r="BD5" s="224">
        <v>297940.82113713404</v>
      </c>
      <c r="BE5" s="224">
        <v>284499.1259075483</v>
      </c>
      <c r="BF5" s="225"/>
      <c r="BG5" s="225"/>
    </row>
    <row r="6" spans="23:59" ht="18" customHeight="1">
      <c r="W6" s="466" t="s">
        <v>110</v>
      </c>
      <c r="Y6" s="893" t="s">
        <v>435</v>
      </c>
      <c r="Z6" s="226"/>
      <c r="AA6" s="226">
        <v>184257.75168656121</v>
      </c>
      <c r="AB6" s="226">
        <v>176142.58958791205</v>
      </c>
      <c r="AC6" s="226">
        <v>165616.05124304345</v>
      </c>
      <c r="AD6" s="226">
        <v>163896.45476555158</v>
      </c>
      <c r="AE6" s="226">
        <v>159636.14171615857</v>
      </c>
      <c r="AF6" s="226">
        <v>157991.28980973701</v>
      </c>
      <c r="AG6" s="226">
        <v>158603.01192761771</v>
      </c>
      <c r="AH6" s="226">
        <v>155984.02461480483</v>
      </c>
      <c r="AI6" s="226">
        <v>137746.51456082324</v>
      </c>
      <c r="AJ6" s="226">
        <v>142437.49569823116</v>
      </c>
      <c r="AK6" s="226">
        <v>150219.20500563527</v>
      </c>
      <c r="AL6" s="226">
        <v>147158.35456438598</v>
      </c>
      <c r="AM6" s="226">
        <v>151355.17634815795</v>
      </c>
      <c r="AN6" s="226">
        <v>150421.29892660386</v>
      </c>
      <c r="AO6" s="226">
        <v>149236.46992075775</v>
      </c>
      <c r="AP6" s="226">
        <v>147026.24751978318</v>
      </c>
      <c r="AQ6" s="226">
        <v>150954.30494326868</v>
      </c>
      <c r="AR6" s="226">
        <v>153970.02957959805</v>
      </c>
      <c r="AS6" s="226">
        <v>141005.80643713957</v>
      </c>
      <c r="AT6" s="226">
        <v>134800.9964939474</v>
      </c>
      <c r="AU6" s="226">
        <v>150443.76718806446</v>
      </c>
      <c r="AV6" s="226">
        <v>138896.50141388745</v>
      </c>
      <c r="AW6" s="226">
        <v>139537.80531880388</v>
      </c>
      <c r="AX6" s="226">
        <v>143547.21438315365</v>
      </c>
      <c r="AY6" s="226">
        <v>143101.61397443674</v>
      </c>
      <c r="AZ6" s="226">
        <v>138172.38277199006</v>
      </c>
      <c r="BA6" s="226">
        <v>135384.36937831371</v>
      </c>
      <c r="BB6" s="226">
        <v>132680.58623068113</v>
      </c>
      <c r="BC6" s="226">
        <v>130828.03261011653</v>
      </c>
      <c r="BD6" s="226">
        <v>127763.2442314802</v>
      </c>
      <c r="BE6" s="226">
        <v>108655.35290731952</v>
      </c>
      <c r="BF6" s="227"/>
      <c r="BG6" s="227"/>
    </row>
    <row r="7" spans="23:59" ht="18" customHeight="1">
      <c r="W7" s="466" t="s">
        <v>111</v>
      </c>
      <c r="Y7" s="893" t="s">
        <v>904</v>
      </c>
      <c r="Z7" s="226"/>
      <c r="AA7" s="226">
        <v>61080.855164067922</v>
      </c>
      <c r="AB7" s="226">
        <v>56393.287077834742</v>
      </c>
      <c r="AC7" s="226">
        <v>56878.969434301049</v>
      </c>
      <c r="AD7" s="226">
        <v>44074.703304420822</v>
      </c>
      <c r="AE7" s="226">
        <v>58748.347764844046</v>
      </c>
      <c r="AF7" s="226">
        <v>46957.254268162054</v>
      </c>
      <c r="AG7" s="226">
        <v>46428.835069869514</v>
      </c>
      <c r="AH7" s="226">
        <v>33910.996759942376</v>
      </c>
      <c r="AI7" s="226">
        <v>26938.027641532688</v>
      </c>
      <c r="AJ7" s="226">
        <v>26218.519338170136</v>
      </c>
      <c r="AK7" s="226">
        <v>21291.523854675754</v>
      </c>
      <c r="AL7" s="226">
        <v>13178.34447490083</v>
      </c>
      <c r="AM7" s="226">
        <v>18670.745517089606</v>
      </c>
      <c r="AN7" s="226">
        <v>16526.901453836956</v>
      </c>
      <c r="AO7" s="226">
        <v>17020.86200830101</v>
      </c>
      <c r="AP7" s="226">
        <v>21648.386206714258</v>
      </c>
      <c r="AQ7" s="226">
        <v>17063.564357533756</v>
      </c>
      <c r="AR7" s="226">
        <v>31441.496796094834</v>
      </c>
      <c r="AS7" s="226">
        <v>22211.404840475599</v>
      </c>
      <c r="AT7" s="226">
        <v>10307.191400559523</v>
      </c>
      <c r="AU7" s="226">
        <v>13347.783765216675</v>
      </c>
      <c r="AV7" s="226">
        <v>32012.100521749817</v>
      </c>
      <c r="AW7" s="226">
        <v>37162.556843288083</v>
      </c>
      <c r="AX7" s="226">
        <v>32087.92964262719</v>
      </c>
      <c r="AY7" s="226">
        <v>18820.488484550813</v>
      </c>
      <c r="AZ7" s="226">
        <v>16046.312694324073</v>
      </c>
      <c r="BA7" s="226">
        <v>9130.9952828058194</v>
      </c>
      <c r="BB7" s="226">
        <v>5912.5039270508569</v>
      </c>
      <c r="BC7" s="226">
        <v>3007.8655452011149</v>
      </c>
      <c r="BD7" s="226">
        <v>2205.9624152541651</v>
      </c>
      <c r="BE7" s="226">
        <v>1819.2607173875626</v>
      </c>
      <c r="BF7" s="228"/>
      <c r="BG7" s="228"/>
    </row>
    <row r="8" spans="23:59" ht="18" customHeight="1">
      <c r="W8" s="466" t="s">
        <v>112</v>
      </c>
      <c r="Y8" s="893" t="s">
        <v>436</v>
      </c>
      <c r="Z8" s="226"/>
      <c r="AA8" s="226">
        <v>582832.20561865473</v>
      </c>
      <c r="AB8" s="226">
        <v>589566.76545191649</v>
      </c>
      <c r="AC8" s="226">
        <v>600897.89674365567</v>
      </c>
      <c r="AD8" s="226">
        <v>600166.58090792282</v>
      </c>
      <c r="AE8" s="226">
        <v>621605.15223405091</v>
      </c>
      <c r="AF8" s="226">
        <v>630055.75619474531</v>
      </c>
      <c r="AG8" s="226">
        <v>627449.02106205095</v>
      </c>
      <c r="AH8" s="226">
        <v>623322.65675956069</v>
      </c>
      <c r="AI8" s="226">
        <v>614499.17533694464</v>
      </c>
      <c r="AJ8" s="226">
        <v>624575.72544677521</v>
      </c>
      <c r="AK8" s="226">
        <v>618857.10936103587</v>
      </c>
      <c r="AL8" s="226">
        <v>605592.40038944012</v>
      </c>
      <c r="AM8" s="226">
        <v>610506.13923132583</v>
      </c>
      <c r="AN8" s="226">
        <v>601901.2388550347</v>
      </c>
      <c r="AO8" s="226">
        <v>590822.52533183061</v>
      </c>
      <c r="AP8" s="226">
        <v>584010.07103045157</v>
      </c>
      <c r="AQ8" s="226">
        <v>553136.5038202242</v>
      </c>
      <c r="AR8" s="226">
        <v>540810.9762086625</v>
      </c>
      <c r="AS8" s="226">
        <v>504628.64258867514</v>
      </c>
      <c r="AT8" s="226">
        <v>473106.42414593953</v>
      </c>
      <c r="AU8" s="226">
        <v>475237.69710985792</v>
      </c>
      <c r="AV8" s="226">
        <v>488041.90469030314</v>
      </c>
      <c r="AW8" s="226">
        <v>493323.90993314376</v>
      </c>
      <c r="AX8" s="226">
        <v>476111.1589309526</v>
      </c>
      <c r="AY8" s="226">
        <v>445664.23018500197</v>
      </c>
      <c r="AZ8" s="226">
        <v>427722.80676571571</v>
      </c>
      <c r="BA8" s="226">
        <v>418907.78015887778</v>
      </c>
      <c r="BB8" s="226">
        <v>409733.71853959234</v>
      </c>
      <c r="BC8" s="226">
        <v>395612.80140793044</v>
      </c>
      <c r="BD8" s="226">
        <v>379276.34242007451</v>
      </c>
      <c r="BE8" s="226">
        <v>352209.59984330041</v>
      </c>
      <c r="BF8" s="228"/>
      <c r="BG8" s="228"/>
    </row>
    <row r="9" spans="23:59" ht="18" customHeight="1">
      <c r="W9" s="466" t="s">
        <v>113</v>
      </c>
      <c r="Y9" s="893" t="s">
        <v>437</v>
      </c>
      <c r="Z9" s="226"/>
      <c r="AA9" s="226">
        <v>80889.761780647154</v>
      </c>
      <c r="AB9" s="226">
        <v>85992.458220133209</v>
      </c>
      <c r="AC9" s="226">
        <v>85243.205428816451</v>
      </c>
      <c r="AD9" s="226">
        <v>85290.376389400757</v>
      </c>
      <c r="AE9" s="226">
        <v>90867.935717931192</v>
      </c>
      <c r="AF9" s="226">
        <v>92389.203951710399</v>
      </c>
      <c r="AG9" s="226">
        <v>96952.839646211651</v>
      </c>
      <c r="AH9" s="226">
        <v>100469.31409845706</v>
      </c>
      <c r="AI9" s="226">
        <v>102649.9148205604</v>
      </c>
      <c r="AJ9" s="226">
        <v>108761.66192064084</v>
      </c>
      <c r="AK9" s="226">
        <v>111946.13369347723</v>
      </c>
      <c r="AL9" s="226">
        <v>110342.91416644132</v>
      </c>
      <c r="AM9" s="226">
        <v>109732.07170577317</v>
      </c>
      <c r="AN9" s="226">
        <v>113239.09505825292</v>
      </c>
      <c r="AO9" s="226">
        <v>108796.75442601541</v>
      </c>
      <c r="AP9" s="226">
        <v>102447.69137999351</v>
      </c>
      <c r="AQ9" s="226">
        <v>111859.25613923463</v>
      </c>
      <c r="AR9" s="226">
        <v>122920.68807540464</v>
      </c>
      <c r="AS9" s="226">
        <v>121613.04261156407</v>
      </c>
      <c r="AT9" s="226">
        <v>122721.64919727498</v>
      </c>
      <c r="AU9" s="226">
        <v>131714.25193935941</v>
      </c>
      <c r="AV9" s="226">
        <v>163925.67869025539</v>
      </c>
      <c r="AW9" s="226">
        <v>173176.59959258584</v>
      </c>
      <c r="AX9" s="226">
        <v>174337.90057961064</v>
      </c>
      <c r="AY9" s="226">
        <v>175139.57433615159</v>
      </c>
      <c r="AZ9" s="226">
        <v>162382.81581893191</v>
      </c>
      <c r="BA9" s="226">
        <v>166765.97278550832</v>
      </c>
      <c r="BB9" s="226">
        <v>159469.90482416854</v>
      </c>
      <c r="BC9" s="226">
        <v>149644.12236097784</v>
      </c>
      <c r="BD9" s="226">
        <v>140871.86725493707</v>
      </c>
      <c r="BE9" s="226">
        <v>142049.95345421755</v>
      </c>
      <c r="BF9" s="228"/>
      <c r="BG9" s="228"/>
    </row>
    <row r="10" spans="23:59" ht="18" customHeight="1" thickBot="1">
      <c r="W10" s="467" t="s">
        <v>114</v>
      </c>
      <c r="Y10" s="894" t="s">
        <v>898</v>
      </c>
      <c r="Z10" s="231"/>
      <c r="AA10" s="231">
        <v>33276.973267912115</v>
      </c>
      <c r="AB10" s="231">
        <v>36379.76869203055</v>
      </c>
      <c r="AC10" s="231">
        <v>38617.432539531241</v>
      </c>
      <c r="AD10" s="231">
        <v>41590.743564937788</v>
      </c>
      <c r="AE10" s="231">
        <v>42177.002160085751</v>
      </c>
      <c r="AF10" s="231">
        <v>45537.795569917711</v>
      </c>
      <c r="AG10" s="231">
        <v>46734.348736427084</v>
      </c>
      <c r="AH10" s="231">
        <v>47852.653736804823</v>
      </c>
      <c r="AI10" s="231">
        <v>49429.487039271087</v>
      </c>
      <c r="AJ10" s="231">
        <v>52419.855541414014</v>
      </c>
      <c r="AK10" s="231">
        <v>54126.426817229898</v>
      </c>
      <c r="AL10" s="231">
        <v>55039.266399344429</v>
      </c>
      <c r="AM10" s="231">
        <v>59612.916655723726</v>
      </c>
      <c r="AN10" s="231">
        <v>61542.765052368813</v>
      </c>
      <c r="AO10" s="231">
        <v>64881.248053028634</v>
      </c>
      <c r="AP10" s="231">
        <v>69967.507448290897</v>
      </c>
      <c r="AQ10" s="231">
        <v>77187.555589610711</v>
      </c>
      <c r="AR10" s="231">
        <v>82502.180600538006</v>
      </c>
      <c r="AS10" s="231">
        <v>79672.667037772873</v>
      </c>
      <c r="AT10" s="231">
        <v>76405.003061459312</v>
      </c>
      <c r="AU10" s="231">
        <v>78217.393179302933</v>
      </c>
      <c r="AV10" s="231">
        <v>80759.958193719169</v>
      </c>
      <c r="AW10" s="231">
        <v>80874.645390724676</v>
      </c>
      <c r="AX10" s="231">
        <v>79039.707374243575</v>
      </c>
      <c r="AY10" s="231">
        <v>80368.575320073622</v>
      </c>
      <c r="AZ10" s="231">
        <v>80984.708542167733</v>
      </c>
      <c r="BA10" s="231">
        <v>82062.724639050284</v>
      </c>
      <c r="BB10" s="231">
        <v>83347.533759915532</v>
      </c>
      <c r="BC10" s="231">
        <v>81702.544077391896</v>
      </c>
      <c r="BD10" s="231">
        <v>80546.600190369834</v>
      </c>
      <c r="BE10" s="231">
        <v>78169.777655126716</v>
      </c>
      <c r="BF10" s="232"/>
      <c r="BG10" s="232"/>
    </row>
    <row r="11" spans="23:59" ht="18" customHeight="1" thickTop="1">
      <c r="W11" s="907" t="s">
        <v>45</v>
      </c>
      <c r="Y11" s="895" t="s">
        <v>5</v>
      </c>
      <c r="Z11" s="229"/>
      <c r="AA11" s="229">
        <f>SUM(AA5:AA10)</f>
        <v>1067561.898385541</v>
      </c>
      <c r="AB11" s="229">
        <f t="shared" ref="AB11:AX11" si="1">SUM(AB5:AB10)</f>
        <v>1077811.2664300413</v>
      </c>
      <c r="AC11" s="229">
        <f t="shared" si="1"/>
        <v>1085822.1188397971</v>
      </c>
      <c r="AD11" s="229">
        <f t="shared" si="1"/>
        <v>1081001.6257430208</v>
      </c>
      <c r="AE11" s="229">
        <f t="shared" si="1"/>
        <v>1130903.9129167628</v>
      </c>
      <c r="AF11" s="229">
        <f t="shared" si="1"/>
        <v>1142141.1813057226</v>
      </c>
      <c r="AG11" s="229">
        <f t="shared" si="1"/>
        <v>1153549.6329822021</v>
      </c>
      <c r="AH11" s="229">
        <f t="shared" si="1"/>
        <v>1147096.7505250375</v>
      </c>
      <c r="AI11" s="229">
        <f t="shared" si="1"/>
        <v>1113157.7684669043</v>
      </c>
      <c r="AJ11" s="229">
        <f t="shared" si="1"/>
        <v>1149478.6834938736</v>
      </c>
      <c r="AK11" s="229">
        <f t="shared" si="1"/>
        <v>1170300.1609849171</v>
      </c>
      <c r="AL11" s="229">
        <f t="shared" si="1"/>
        <v>1157360.1408356461</v>
      </c>
      <c r="AM11" s="229">
        <f t="shared" si="1"/>
        <v>1188990.8054189971</v>
      </c>
      <c r="AN11" s="229">
        <f t="shared" si="1"/>
        <v>1197298.2133972207</v>
      </c>
      <c r="AO11" s="229">
        <f t="shared" si="1"/>
        <v>1193442.4110291956</v>
      </c>
      <c r="AP11" s="229">
        <f t="shared" si="1"/>
        <v>1200521.1122516496</v>
      </c>
      <c r="AQ11" s="229">
        <f t="shared" si="1"/>
        <v>1178716.3480245583</v>
      </c>
      <c r="AR11" s="229">
        <f t="shared" si="1"/>
        <v>1214489.3158623697</v>
      </c>
      <c r="AS11" s="229">
        <f t="shared" si="1"/>
        <v>1146922.1417937931</v>
      </c>
      <c r="AT11" s="229">
        <f t="shared" si="1"/>
        <v>1087131.5649887181</v>
      </c>
      <c r="AU11" s="229">
        <f t="shared" si="1"/>
        <v>1137029.6587623227</v>
      </c>
      <c r="AV11" s="229">
        <f t="shared" si="1"/>
        <v>1187985.0714465932</v>
      </c>
      <c r="AW11" s="229">
        <f t="shared" si="1"/>
        <v>1227315.4535415722</v>
      </c>
      <c r="AX11" s="229">
        <f t="shared" si="1"/>
        <v>1235393.6393310542</v>
      </c>
      <c r="AY11" s="229">
        <f t="shared" ref="AY11:BE11" si="2">SUM(AY5:AY10)</f>
        <v>1185623.0555570356</v>
      </c>
      <c r="AZ11" s="229">
        <f t="shared" si="2"/>
        <v>1145912.6025612922</v>
      </c>
      <c r="BA11" s="229">
        <f t="shared" si="2"/>
        <v>1126473.4645511906</v>
      </c>
      <c r="BB11" s="229">
        <f t="shared" si="2"/>
        <v>1110069.7856710565</v>
      </c>
      <c r="BC11" s="229">
        <f t="shared" si="2"/>
        <v>1065142.3336585094</v>
      </c>
      <c r="BD11" s="229">
        <f t="shared" si="2"/>
        <v>1028604.8376492499</v>
      </c>
      <c r="BE11" s="229">
        <f t="shared" si="2"/>
        <v>967403.07048490003</v>
      </c>
      <c r="BF11" s="230"/>
      <c r="BG11" s="43"/>
    </row>
    <row r="12" spans="23:59">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row>
    <row r="13" spans="23:59">
      <c r="W13" s="1" t="s">
        <v>115</v>
      </c>
      <c r="Y13" s="1" t="s">
        <v>465</v>
      </c>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row>
    <row r="14" spans="23:59">
      <c r="W14" s="558"/>
      <c r="Y14" s="36"/>
      <c r="Z14" s="151"/>
      <c r="AA14" s="10">
        <v>1990</v>
      </c>
      <c r="AB14" s="10">
        <f t="shared" ref="AB14:AX14" si="3">AA14+1</f>
        <v>1991</v>
      </c>
      <c r="AC14" s="10">
        <f t="shared" si="3"/>
        <v>1992</v>
      </c>
      <c r="AD14" s="10">
        <f t="shared" si="3"/>
        <v>1993</v>
      </c>
      <c r="AE14" s="10">
        <f t="shared" si="3"/>
        <v>1994</v>
      </c>
      <c r="AF14" s="10">
        <f t="shared" si="3"/>
        <v>1995</v>
      </c>
      <c r="AG14" s="10">
        <f t="shared" si="3"/>
        <v>1996</v>
      </c>
      <c r="AH14" s="10">
        <f t="shared" si="3"/>
        <v>1997</v>
      </c>
      <c r="AI14" s="10">
        <f t="shared" si="3"/>
        <v>1998</v>
      </c>
      <c r="AJ14" s="10">
        <f t="shared" si="3"/>
        <v>1999</v>
      </c>
      <c r="AK14" s="10">
        <f t="shared" si="3"/>
        <v>2000</v>
      </c>
      <c r="AL14" s="10">
        <f t="shared" si="3"/>
        <v>2001</v>
      </c>
      <c r="AM14" s="10">
        <f t="shared" si="3"/>
        <v>2002</v>
      </c>
      <c r="AN14" s="10">
        <f t="shared" si="3"/>
        <v>2003</v>
      </c>
      <c r="AO14" s="10">
        <f t="shared" si="3"/>
        <v>2004</v>
      </c>
      <c r="AP14" s="10">
        <f t="shared" si="3"/>
        <v>2005</v>
      </c>
      <c r="AQ14" s="10">
        <f t="shared" si="3"/>
        <v>2006</v>
      </c>
      <c r="AR14" s="10">
        <f t="shared" si="3"/>
        <v>2007</v>
      </c>
      <c r="AS14" s="10">
        <f t="shared" si="3"/>
        <v>2008</v>
      </c>
      <c r="AT14" s="10">
        <f t="shared" si="3"/>
        <v>2009</v>
      </c>
      <c r="AU14" s="10">
        <f t="shared" si="3"/>
        <v>2010</v>
      </c>
      <c r="AV14" s="10">
        <f t="shared" si="3"/>
        <v>2011</v>
      </c>
      <c r="AW14" s="10">
        <f t="shared" si="3"/>
        <v>2012</v>
      </c>
      <c r="AX14" s="10">
        <f t="shared" si="3"/>
        <v>2013</v>
      </c>
      <c r="AY14" s="10">
        <f t="shared" ref="AY14:BE14" si="4">AX14+1</f>
        <v>2014</v>
      </c>
      <c r="AZ14" s="10">
        <f t="shared" si="4"/>
        <v>2015</v>
      </c>
      <c r="BA14" s="10">
        <f t="shared" si="4"/>
        <v>2016</v>
      </c>
      <c r="BB14" s="10">
        <f t="shared" si="4"/>
        <v>2017</v>
      </c>
      <c r="BC14" s="10">
        <f t="shared" si="4"/>
        <v>2018</v>
      </c>
      <c r="BD14" s="10">
        <f t="shared" si="4"/>
        <v>2019</v>
      </c>
      <c r="BE14" s="10">
        <f t="shared" si="4"/>
        <v>2020</v>
      </c>
      <c r="BF14" s="10" t="s">
        <v>21</v>
      </c>
      <c r="BG14" s="10" t="s">
        <v>2</v>
      </c>
    </row>
    <row r="15" spans="23:59" ht="18" customHeight="1">
      <c r="W15" s="465" t="s">
        <v>109</v>
      </c>
      <c r="Y15" s="892" t="s">
        <v>434</v>
      </c>
      <c r="Z15" s="224"/>
      <c r="AA15" s="1261">
        <f t="shared" ref="AA15:AA20" si="5">AA5/AA$11</f>
        <v>0.11729938194410361</v>
      </c>
      <c r="AB15" s="1261">
        <f t="shared" ref="AB15:AX20" si="6">AB5/AB$11</f>
        <v>0.12371033923393197</v>
      </c>
      <c r="AC15" s="1261">
        <f t="shared" si="6"/>
        <v>0.12761626517473224</v>
      </c>
      <c r="AD15" s="1261">
        <f t="shared" si="6"/>
        <v>0.13504398451801269</v>
      </c>
      <c r="AE15" s="1261">
        <f t="shared" si="6"/>
        <v>0.13959570881360253</v>
      </c>
      <c r="AF15" s="1261">
        <f t="shared" si="6"/>
        <v>0.1481514582269115</v>
      </c>
      <c r="AG15" s="1261">
        <f t="shared" si="6"/>
        <v>0.15377021626841617</v>
      </c>
      <c r="AH15" s="1261">
        <f t="shared" si="6"/>
        <v>0.16176238357447731</v>
      </c>
      <c r="AI15" s="1261">
        <f t="shared" si="6"/>
        <v>0.16340419500309156</v>
      </c>
      <c r="AJ15" s="1261">
        <f t="shared" si="6"/>
        <v>0.16969903691970611</v>
      </c>
      <c r="AK15" s="1261">
        <f t="shared" si="6"/>
        <v>0.18273924022438834</v>
      </c>
      <c r="AL15" s="1261">
        <f t="shared" si="6"/>
        <v>0.19531419206982514</v>
      </c>
      <c r="AM15" s="1261">
        <f t="shared" si="6"/>
        <v>0.20110648027817479</v>
      </c>
      <c r="AN15" s="1261">
        <f t="shared" si="6"/>
        <v>0.21186610922216914</v>
      </c>
      <c r="AO15" s="1261">
        <f t="shared" si="6"/>
        <v>0.2201065999177366</v>
      </c>
      <c r="AP15" s="1261">
        <f t="shared" si="6"/>
        <v>0.22941804675958352</v>
      </c>
      <c r="AQ15" s="1261">
        <f t="shared" si="6"/>
        <v>0.2278030364342514</v>
      </c>
      <c r="AR15" s="1261">
        <f t="shared" si="6"/>
        <v>0.23289125800273783</v>
      </c>
      <c r="AS15" s="1261">
        <f t="shared" si="6"/>
        <v>0.24220526237613624</v>
      </c>
      <c r="AT15" s="1261">
        <f t="shared" si="6"/>
        <v>0.24816711185489065</v>
      </c>
      <c r="AU15" s="1261">
        <f t="shared" si="6"/>
        <v>0.2533520241627551</v>
      </c>
      <c r="AV15" s="1261">
        <f t="shared" si="6"/>
        <v>0.23935395719277053</v>
      </c>
      <c r="AW15" s="1261">
        <f t="shared" si="6"/>
        <v>0.24707579097777113</v>
      </c>
      <c r="AX15" s="1261">
        <f t="shared" si="6"/>
        <v>0.26733967045459472</v>
      </c>
      <c r="AY15" s="1261">
        <f t="shared" ref="AY15:AY20" si="7">AY5/AY$11</f>
        <v>0.27203298025044625</v>
      </c>
      <c r="AZ15" s="1261">
        <f t="shared" ref="AZ15:BB20" si="8">AZ5/AZ$11</f>
        <v>0.27978012917526546</v>
      </c>
      <c r="BA15" s="1261">
        <f>BA5/BA$11</f>
        <v>0.27894276447233213</v>
      </c>
      <c r="BB15" s="1261">
        <f t="shared" ref="BB15:BC20" si="9">BB5/BB$11</f>
        <v>0.28730224217106493</v>
      </c>
      <c r="BC15" s="1261">
        <f t="shared" si="9"/>
        <v>0.28573361328296143</v>
      </c>
      <c r="BD15" s="1261">
        <f t="shared" ref="BD15:BE20" si="10">BD5/BD$11</f>
        <v>0.28965527890967457</v>
      </c>
      <c r="BE15" s="1261">
        <f t="shared" si="10"/>
        <v>0.2940854071973808</v>
      </c>
      <c r="BF15" s="1464"/>
      <c r="BG15" s="1465"/>
    </row>
    <row r="16" spans="23:59" ht="18" customHeight="1">
      <c r="W16" s="466" t="s">
        <v>110</v>
      </c>
      <c r="Y16" s="893" t="s">
        <v>435</v>
      </c>
      <c r="Z16" s="226"/>
      <c r="AA16" s="1262">
        <f t="shared" si="5"/>
        <v>0.17259678522173902</v>
      </c>
      <c r="AB16" s="1262">
        <f t="shared" ref="AB16:AP16" si="11">AB6/AB$11</f>
        <v>0.16342619072014047</v>
      </c>
      <c r="AC16" s="1262">
        <f t="shared" si="11"/>
        <v>0.15252595095410701</v>
      </c>
      <c r="AD16" s="1262">
        <f t="shared" si="11"/>
        <v>0.15161536380937282</v>
      </c>
      <c r="AE16" s="1262">
        <f t="shared" si="11"/>
        <v>0.14115800634594514</v>
      </c>
      <c r="AF16" s="1262">
        <f t="shared" si="11"/>
        <v>0.13832903707150954</v>
      </c>
      <c r="AG16" s="1262">
        <f t="shared" si="11"/>
        <v>0.1374912768318351</v>
      </c>
      <c r="AH16" s="1262">
        <f t="shared" si="11"/>
        <v>0.1359815765700752</v>
      </c>
      <c r="AI16" s="1262">
        <f t="shared" si="11"/>
        <v>0.12374392782663191</v>
      </c>
      <c r="AJ16" s="1262">
        <f t="shared" si="11"/>
        <v>0.12391486483706535</v>
      </c>
      <c r="AK16" s="1262">
        <f t="shared" si="11"/>
        <v>0.12835955254352163</v>
      </c>
      <c r="AL16" s="1262">
        <f t="shared" si="11"/>
        <v>0.12715001093621003</v>
      </c>
      <c r="AM16" s="1262">
        <f t="shared" si="11"/>
        <v>0.1272971798085695</v>
      </c>
      <c r="AN16" s="1262">
        <f t="shared" si="11"/>
        <v>0.12563394586533091</v>
      </c>
      <c r="AO16" s="1262">
        <f t="shared" si="11"/>
        <v>0.12504706430875023</v>
      </c>
      <c r="AP16" s="1262">
        <f t="shared" si="11"/>
        <v>0.1224686896543007</v>
      </c>
      <c r="AQ16" s="1262">
        <f t="shared" si="6"/>
        <v>0.1280666932262855</v>
      </c>
      <c r="AR16" s="1262">
        <f t="shared" si="6"/>
        <v>0.12677759085123683</v>
      </c>
      <c r="AS16" s="1262">
        <f t="shared" si="6"/>
        <v>0.1229427886156297</v>
      </c>
      <c r="AT16" s="1262">
        <f t="shared" si="6"/>
        <v>0.12399694833195862</v>
      </c>
      <c r="AU16" s="1262">
        <f t="shared" si="6"/>
        <v>0.13231296653407021</v>
      </c>
      <c r="AV16" s="1262">
        <f t="shared" si="6"/>
        <v>0.11691771618371861</v>
      </c>
      <c r="AW16" s="1262">
        <f t="shared" si="6"/>
        <v>0.11369351287490929</v>
      </c>
      <c r="AX16" s="1262">
        <f t="shared" si="6"/>
        <v>0.11619552652131361</v>
      </c>
      <c r="AY16" s="1262">
        <f t="shared" si="7"/>
        <v>0.12069739476110643</v>
      </c>
      <c r="AZ16" s="1262">
        <f t="shared" si="8"/>
        <v>0.12057846511431446</v>
      </c>
      <c r="BA16" s="1262">
        <f t="shared" si="8"/>
        <v>0.12018425079569321</v>
      </c>
      <c r="BB16" s="1262">
        <f t="shared" si="8"/>
        <v>0.11952454516224258</v>
      </c>
      <c r="BC16" s="1262">
        <f t="shared" si="9"/>
        <v>0.12282680771944675</v>
      </c>
      <c r="BD16" s="1262">
        <f t="shared" si="10"/>
        <v>0.1242102307465979</v>
      </c>
      <c r="BE16" s="1262">
        <f t="shared" si="10"/>
        <v>0.11231652681529865</v>
      </c>
      <c r="BF16" s="228"/>
      <c r="BG16" s="228"/>
    </row>
    <row r="17" spans="23:59" ht="18" customHeight="1">
      <c r="W17" s="466" t="s">
        <v>111</v>
      </c>
      <c r="Y17" s="893" t="s">
        <v>904</v>
      </c>
      <c r="Z17" s="226"/>
      <c r="AA17" s="1262">
        <f t="shared" si="5"/>
        <v>5.7215282089441037E-2</v>
      </c>
      <c r="AB17" s="1262">
        <f t="shared" si="6"/>
        <v>5.2322042675080095E-2</v>
      </c>
      <c r="AC17" s="1262">
        <f t="shared" si="6"/>
        <v>5.238332176828036E-2</v>
      </c>
      <c r="AD17" s="1262">
        <f t="shared" si="6"/>
        <v>4.0772097150294576E-2</v>
      </c>
      <c r="AE17" s="1262">
        <f t="shared" si="6"/>
        <v>5.1948133783818698E-2</v>
      </c>
      <c r="AF17" s="1262">
        <f t="shared" si="6"/>
        <v>4.1113353617526882E-2</v>
      </c>
      <c r="AG17" s="1262">
        <f t="shared" si="6"/>
        <v>4.0248667020802438E-2</v>
      </c>
      <c r="AH17" s="1262">
        <f t="shared" si="6"/>
        <v>2.9562455603174692E-2</v>
      </c>
      <c r="AI17" s="1262">
        <f t="shared" si="6"/>
        <v>2.4199649326108612E-2</v>
      </c>
      <c r="AJ17" s="1262">
        <f t="shared" si="6"/>
        <v>2.2809052237905091E-2</v>
      </c>
      <c r="AK17" s="1262">
        <f t="shared" si="6"/>
        <v>1.8193216205966291E-2</v>
      </c>
      <c r="AL17" s="1262">
        <f t="shared" si="6"/>
        <v>1.1386554634053407E-2</v>
      </c>
      <c r="AM17" s="1262">
        <f t="shared" si="6"/>
        <v>1.5703019259690646E-2</v>
      </c>
      <c r="AN17" s="1262">
        <f t="shared" si="6"/>
        <v>1.3803496296000837E-2</v>
      </c>
      <c r="AO17" s="1262">
        <f t="shared" si="6"/>
        <v>1.426198855596445E-2</v>
      </c>
      <c r="AP17" s="1262">
        <f t="shared" si="6"/>
        <v>1.8032491045585533E-2</v>
      </c>
      <c r="AQ17" s="1262">
        <f t="shared" si="6"/>
        <v>1.4476395772512219E-2</v>
      </c>
      <c r="AR17" s="1262">
        <f t="shared" si="6"/>
        <v>2.5888656561601154E-2</v>
      </c>
      <c r="AS17" s="1262">
        <f t="shared" si="6"/>
        <v>1.9366096469056591E-2</v>
      </c>
      <c r="AT17" s="1264">
        <f t="shared" si="6"/>
        <v>9.481089255895617E-3</v>
      </c>
      <c r="AU17" s="1262">
        <f t="shared" si="6"/>
        <v>1.1739169389605876E-2</v>
      </c>
      <c r="AV17" s="1262">
        <f t="shared" si="6"/>
        <v>2.6946551174055682E-2</v>
      </c>
      <c r="AW17" s="1262">
        <f t="shared" si="6"/>
        <v>3.0279547720230261E-2</v>
      </c>
      <c r="AX17" s="1262">
        <f t="shared" si="6"/>
        <v>2.5973850456282331E-2</v>
      </c>
      <c r="AY17" s="1262">
        <f t="shared" si="7"/>
        <v>1.5873922488550522E-2</v>
      </c>
      <c r="AZ17" s="1262">
        <f t="shared" si="8"/>
        <v>1.4003085975717589E-2</v>
      </c>
      <c r="BA17" s="1264">
        <f t="shared" si="8"/>
        <v>8.1058236790724492E-3</v>
      </c>
      <c r="BB17" s="1264">
        <f t="shared" si="8"/>
        <v>5.3262452535600231E-3</v>
      </c>
      <c r="BC17" s="1262">
        <f t="shared" si="9"/>
        <v>2.8239094909220399E-3</v>
      </c>
      <c r="BD17" s="1262">
        <f t="shared" si="10"/>
        <v>2.1446160221214022E-3</v>
      </c>
      <c r="BE17" s="1262">
        <f t="shared" si="10"/>
        <v>1.8805612395624074E-3</v>
      </c>
      <c r="BF17" s="227"/>
      <c r="BG17" s="227"/>
    </row>
    <row r="18" spans="23:59" ht="18" customHeight="1">
      <c r="W18" s="466" t="s">
        <v>112</v>
      </c>
      <c r="Y18" s="893" t="s">
        <v>436</v>
      </c>
      <c r="Z18" s="226"/>
      <c r="AA18" s="1262">
        <f t="shared" si="5"/>
        <v>0.54594699052117135</v>
      </c>
      <c r="AB18" s="1262">
        <f t="shared" si="6"/>
        <v>0.5470037137435918</v>
      </c>
      <c r="AC18" s="1262">
        <f t="shared" si="6"/>
        <v>0.55340362506679841</v>
      </c>
      <c r="AD18" s="1262">
        <f t="shared" si="6"/>
        <v>0.55519489204782779</v>
      </c>
      <c r="AE18" s="1262">
        <f t="shared" si="6"/>
        <v>0.54965337473352838</v>
      </c>
      <c r="AF18" s="1262">
        <f t="shared" si="6"/>
        <v>0.551644373311582</v>
      </c>
      <c r="AG18" s="1262">
        <f t="shared" si="6"/>
        <v>0.54392893302730716</v>
      </c>
      <c r="AH18" s="1262">
        <f t="shared" si="6"/>
        <v>0.54339152863458096</v>
      </c>
      <c r="AI18" s="1262">
        <f t="shared" si="6"/>
        <v>0.55203241871389275</v>
      </c>
      <c r="AJ18" s="1262">
        <f t="shared" si="6"/>
        <v>0.54335563974823731</v>
      </c>
      <c r="AK18" s="1262">
        <f t="shared" si="6"/>
        <v>0.52880203728264863</v>
      </c>
      <c r="AL18" s="1262">
        <f t="shared" si="6"/>
        <v>0.52325320271716425</v>
      </c>
      <c r="AM18" s="1262">
        <f t="shared" si="6"/>
        <v>0.51346582029806798</v>
      </c>
      <c r="AN18" s="1262">
        <f t="shared" si="6"/>
        <v>0.50271622568215213</v>
      </c>
      <c r="AO18" s="1262">
        <f t="shared" si="6"/>
        <v>0.49505742369447026</v>
      </c>
      <c r="AP18" s="1262">
        <f t="shared" si="6"/>
        <v>0.48646380731706212</v>
      </c>
      <c r="AQ18" s="1262">
        <f t="shared" si="6"/>
        <v>0.46927024024672281</v>
      </c>
      <c r="AR18" s="1262">
        <f t="shared" si="6"/>
        <v>0.44529908097598214</v>
      </c>
      <c r="AS18" s="1262">
        <f t="shared" si="6"/>
        <v>0.43998509070496533</v>
      </c>
      <c r="AT18" s="1262">
        <f t="shared" si="6"/>
        <v>0.43518782765805281</v>
      </c>
      <c r="AU18" s="1262">
        <f t="shared" si="6"/>
        <v>0.4179642047571237</v>
      </c>
      <c r="AV18" s="1262">
        <f t="shared" si="6"/>
        <v>0.41081484643238925</v>
      </c>
      <c r="AW18" s="1262">
        <f t="shared" si="6"/>
        <v>0.40195363670325829</v>
      </c>
      <c r="AX18" s="1262">
        <f t="shared" si="6"/>
        <v>0.38539226993977332</v>
      </c>
      <c r="AY18" s="1262">
        <f t="shared" si="7"/>
        <v>0.37589032036461006</v>
      </c>
      <c r="AZ18" s="1262">
        <f t="shared" si="8"/>
        <v>0.37325953638147358</v>
      </c>
      <c r="BA18" s="1262">
        <f t="shared" si="8"/>
        <v>0.37187540882357045</v>
      </c>
      <c r="BB18" s="1262">
        <f t="shared" si="8"/>
        <v>0.36910627046019562</v>
      </c>
      <c r="BC18" s="1262">
        <f t="shared" si="9"/>
        <v>0.37141778042855078</v>
      </c>
      <c r="BD18" s="1262">
        <f t="shared" si="10"/>
        <v>0.36872891176252293</v>
      </c>
      <c r="BE18" s="1262">
        <f t="shared" si="10"/>
        <v>0.36407740536399091</v>
      </c>
      <c r="BF18" s="228"/>
      <c r="BG18" s="228"/>
    </row>
    <row r="19" spans="23:59" ht="18" customHeight="1">
      <c r="W19" s="466" t="s">
        <v>113</v>
      </c>
      <c r="Y19" s="893" t="s">
        <v>437</v>
      </c>
      <c r="Z19" s="226"/>
      <c r="AA19" s="1262">
        <f t="shared" si="5"/>
        <v>7.5770558974590244E-2</v>
      </c>
      <c r="AB19" s="1262">
        <f t="shared" si="6"/>
        <v>7.9784337850688836E-2</v>
      </c>
      <c r="AC19" s="1262">
        <f t="shared" si="6"/>
        <v>7.8505681501403718E-2</v>
      </c>
      <c r="AD19" s="1262">
        <f t="shared" si="6"/>
        <v>7.8899396965084911E-2</v>
      </c>
      <c r="AE19" s="1262">
        <f t="shared" si="6"/>
        <v>8.0349828734405743E-2</v>
      </c>
      <c r="AF19" s="1262">
        <f t="shared" si="6"/>
        <v>8.0891229091388586E-2</v>
      </c>
      <c r="AG19" s="1262">
        <f t="shared" si="6"/>
        <v>8.4047393258290359E-2</v>
      </c>
      <c r="AH19" s="1262">
        <f t="shared" si="6"/>
        <v>8.7585736819907528E-2</v>
      </c>
      <c r="AI19" s="1262">
        <f t="shared" si="6"/>
        <v>9.2215063963426241E-2</v>
      </c>
      <c r="AJ19" s="1262">
        <f t="shared" si="6"/>
        <v>9.4618250414228333E-2</v>
      </c>
      <c r="AK19" s="1262">
        <f t="shared" si="6"/>
        <v>9.5655915828691401E-2</v>
      </c>
      <c r="AL19" s="1262">
        <f t="shared" si="6"/>
        <v>9.5340171372042135E-2</v>
      </c>
      <c r="AM19" s="1262">
        <f t="shared" si="6"/>
        <v>9.2290092745590149E-2</v>
      </c>
      <c r="AN19" s="1262">
        <f t="shared" si="6"/>
        <v>9.4578855786435753E-2</v>
      </c>
      <c r="AO19" s="1262">
        <f t="shared" si="6"/>
        <v>9.1162131846975122E-2</v>
      </c>
      <c r="AP19" s="1262">
        <f t="shared" si="6"/>
        <v>8.5336018112873252E-2</v>
      </c>
      <c r="AQ19" s="1262">
        <f t="shared" si="6"/>
        <v>9.4899215003425116E-2</v>
      </c>
      <c r="AR19" s="1262">
        <f t="shared" si="6"/>
        <v>0.10121183156570021</v>
      </c>
      <c r="AS19" s="1262">
        <f t="shared" si="6"/>
        <v>0.10603426176894672</v>
      </c>
      <c r="AT19" s="1262">
        <f t="shared" si="6"/>
        <v>0.11288573816596756</v>
      </c>
      <c r="AU19" s="1262">
        <f t="shared" si="6"/>
        <v>0.11584064753661109</v>
      </c>
      <c r="AV19" s="1262">
        <f t="shared" si="6"/>
        <v>0.13798631197498579</v>
      </c>
      <c r="AW19" s="1262">
        <f t="shared" si="6"/>
        <v>0.14110194660456943</v>
      </c>
      <c r="AX19" s="1262">
        <f t="shared" si="6"/>
        <v>0.14111931211982912</v>
      </c>
      <c r="AY19" s="1262">
        <f t="shared" si="7"/>
        <v>0.14771944043705071</v>
      </c>
      <c r="AZ19" s="1262">
        <f t="shared" si="8"/>
        <v>0.14170610869972208</v>
      </c>
      <c r="BA19" s="1262">
        <f t="shared" si="8"/>
        <v>0.1480425221129831</v>
      </c>
      <c r="BB19" s="1262">
        <f t="shared" si="8"/>
        <v>0.14365754917630355</v>
      </c>
      <c r="BC19" s="1262">
        <f t="shared" si="9"/>
        <v>0.1404921367147112</v>
      </c>
      <c r="BD19" s="1262">
        <f t="shared" si="10"/>
        <v>0.13695431141164222</v>
      </c>
      <c r="BE19" s="1262">
        <f t="shared" si="10"/>
        <v>0.14683636819864196</v>
      </c>
      <c r="BF19" s="227"/>
      <c r="BG19" s="227"/>
    </row>
    <row r="20" spans="23:59" ht="18" customHeight="1" thickBot="1">
      <c r="W20" s="467" t="s">
        <v>114</v>
      </c>
      <c r="Y20" s="894" t="s">
        <v>898</v>
      </c>
      <c r="Z20" s="231"/>
      <c r="AA20" s="1263">
        <f t="shared" si="5"/>
        <v>3.1171001248954666E-2</v>
      </c>
      <c r="AB20" s="1263">
        <f t="shared" si="6"/>
        <v>3.3753375776566806E-2</v>
      </c>
      <c r="AC20" s="1263">
        <f t="shared" si="6"/>
        <v>3.5565155534678219E-2</v>
      </c>
      <c r="AD20" s="1263">
        <f t="shared" si="6"/>
        <v>3.8474265509407177E-2</v>
      </c>
      <c r="AE20" s="1263">
        <f t="shared" si="6"/>
        <v>3.7294947588699411E-2</v>
      </c>
      <c r="AF20" s="1263">
        <f t="shared" si="6"/>
        <v>3.9870548681081475E-2</v>
      </c>
      <c r="AG20" s="1263">
        <f t="shared" si="6"/>
        <v>4.0513513593348906E-2</v>
      </c>
      <c r="AH20" s="1263">
        <f t="shared" si="6"/>
        <v>4.1716318797784223E-2</v>
      </c>
      <c r="AI20" s="1263">
        <f t="shared" si="6"/>
        <v>4.4404745166848912E-2</v>
      </c>
      <c r="AJ20" s="1263">
        <f t="shared" si="6"/>
        <v>4.56031558428577E-2</v>
      </c>
      <c r="AK20" s="1263">
        <f t="shared" si="6"/>
        <v>4.6250037914783715E-2</v>
      </c>
      <c r="AL20" s="1263">
        <f t="shared" si="6"/>
        <v>4.7555868270704876E-2</v>
      </c>
      <c r="AM20" s="1263">
        <f t="shared" si="6"/>
        <v>5.013740760990687E-2</v>
      </c>
      <c r="AN20" s="1263">
        <f t="shared" si="6"/>
        <v>5.1401367147911319E-2</v>
      </c>
      <c r="AO20" s="1263">
        <f t="shared" si="6"/>
        <v>5.4364791676103273E-2</v>
      </c>
      <c r="AP20" s="1263">
        <f t="shared" si="6"/>
        <v>5.8280947110594852E-2</v>
      </c>
      <c r="AQ20" s="1263">
        <f t="shared" si="6"/>
        <v>6.5484419316802864E-2</v>
      </c>
      <c r="AR20" s="1263">
        <f t="shared" si="6"/>
        <v>6.793158204274187E-2</v>
      </c>
      <c r="AS20" s="1263">
        <f t="shared" si="6"/>
        <v>6.9466500065265419E-2</v>
      </c>
      <c r="AT20" s="1263">
        <f t="shared" si="6"/>
        <v>7.0281284733234861E-2</v>
      </c>
      <c r="AU20" s="1263">
        <f t="shared" si="6"/>
        <v>6.8790987619833918E-2</v>
      </c>
      <c r="AV20" s="1263">
        <f t="shared" si="6"/>
        <v>6.7980617042080235E-2</v>
      </c>
      <c r="AW20" s="1263">
        <f t="shared" si="6"/>
        <v>6.5895565119261534E-2</v>
      </c>
      <c r="AX20" s="1263">
        <f t="shared" si="6"/>
        <v>6.3979370508206845E-2</v>
      </c>
      <c r="AY20" s="1263">
        <f t="shared" si="7"/>
        <v>6.7785941698235985E-2</v>
      </c>
      <c r="AZ20" s="1263">
        <f t="shared" si="8"/>
        <v>7.0672674653507045E-2</v>
      </c>
      <c r="BA20" s="1263">
        <f t="shared" si="8"/>
        <v>7.2849230116348723E-2</v>
      </c>
      <c r="BB20" s="1263">
        <f t="shared" si="8"/>
        <v>7.5083147776633247E-2</v>
      </c>
      <c r="BC20" s="1263">
        <f t="shared" si="9"/>
        <v>7.6705752363407792E-2</v>
      </c>
      <c r="BD20" s="1263">
        <f t="shared" si="10"/>
        <v>7.8306651147440842E-2</v>
      </c>
      <c r="BE20" s="1263">
        <f t="shared" si="10"/>
        <v>8.0803731185125335E-2</v>
      </c>
      <c r="BF20" s="232"/>
      <c r="BG20" s="232"/>
    </row>
    <row r="21" spans="23:59" ht="18" customHeight="1" thickTop="1">
      <c r="W21" s="907" t="s">
        <v>45</v>
      </c>
      <c r="Y21" s="895" t="s">
        <v>5</v>
      </c>
      <c r="Z21" s="229"/>
      <c r="AA21" s="233">
        <f>SUM(AA15:AA20)</f>
        <v>1</v>
      </c>
      <c r="AB21" s="233">
        <f>SUM(AB15:AB20)</f>
        <v>1</v>
      </c>
      <c r="AC21" s="233">
        <f t="shared" ref="AC21:AZ21" si="12">SUM(AC15:AC20)</f>
        <v>1</v>
      </c>
      <c r="AD21" s="233">
        <f t="shared" si="12"/>
        <v>0.99999999999999989</v>
      </c>
      <c r="AE21" s="233">
        <f t="shared" si="12"/>
        <v>1</v>
      </c>
      <c r="AF21" s="233">
        <f t="shared" si="12"/>
        <v>1</v>
      </c>
      <c r="AG21" s="233">
        <f t="shared" si="12"/>
        <v>1.0000000000000002</v>
      </c>
      <c r="AH21" s="233">
        <f t="shared" si="12"/>
        <v>1</v>
      </c>
      <c r="AI21" s="233">
        <f t="shared" si="12"/>
        <v>1</v>
      </c>
      <c r="AJ21" s="233">
        <f t="shared" si="12"/>
        <v>0.99999999999999989</v>
      </c>
      <c r="AK21" s="233">
        <f t="shared" si="12"/>
        <v>1</v>
      </c>
      <c r="AL21" s="233">
        <f t="shared" si="12"/>
        <v>0.99999999999999978</v>
      </c>
      <c r="AM21" s="233">
        <f t="shared" si="12"/>
        <v>1</v>
      </c>
      <c r="AN21" s="233">
        <f t="shared" si="12"/>
        <v>1</v>
      </c>
      <c r="AO21" s="233">
        <f t="shared" si="12"/>
        <v>0.99999999999999989</v>
      </c>
      <c r="AP21" s="233">
        <f t="shared" si="12"/>
        <v>1</v>
      </c>
      <c r="AQ21" s="233">
        <f t="shared" si="12"/>
        <v>0.99999999999999989</v>
      </c>
      <c r="AR21" s="233">
        <f t="shared" si="12"/>
        <v>1.0000000000000002</v>
      </c>
      <c r="AS21" s="233">
        <f t="shared" si="12"/>
        <v>1</v>
      </c>
      <c r="AT21" s="233">
        <f t="shared" si="12"/>
        <v>1.0000000000000002</v>
      </c>
      <c r="AU21" s="233">
        <f t="shared" si="12"/>
        <v>0.99999999999999989</v>
      </c>
      <c r="AV21" s="233">
        <f t="shared" si="12"/>
        <v>1</v>
      </c>
      <c r="AW21" s="233">
        <f t="shared" si="12"/>
        <v>1</v>
      </c>
      <c r="AX21" s="233">
        <f t="shared" si="12"/>
        <v>0.99999999999999978</v>
      </c>
      <c r="AY21" s="233">
        <f t="shared" si="12"/>
        <v>1</v>
      </c>
      <c r="AZ21" s="233">
        <f t="shared" si="12"/>
        <v>1.0000000000000002</v>
      </c>
      <c r="BA21" s="233">
        <f>SUM(BA15:BA20)</f>
        <v>1.0000000000000002</v>
      </c>
      <c r="BB21" s="233">
        <f>SUM(BB15:BB20)</f>
        <v>1</v>
      </c>
      <c r="BC21" s="233">
        <f>SUM(BC15:BC20)</f>
        <v>1</v>
      </c>
      <c r="BD21" s="233">
        <f>SUM(BD15:BD20)</f>
        <v>0.99999999999999978</v>
      </c>
      <c r="BE21" s="233">
        <f>SUM(BE15:BE20)</f>
        <v>1</v>
      </c>
      <c r="BF21" s="230"/>
      <c r="BG21" s="44"/>
    </row>
  </sheetData>
  <phoneticPr fontId="9"/>
  <pageMargins left="0.78740157480314965" right="0.78740157480314965" top="0.98425196850393704" bottom="0.98425196850393704" header="0.51181102362204722" footer="0.51181102362204722"/>
  <pageSetup paperSize="9" scale="45" orientation="landscape" r:id="rId1"/>
  <headerFooter alignWithMargins="0"/>
  <ignoredErrors>
    <ignoredError sqref="AA1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A1:BX93"/>
  <sheetViews>
    <sheetView workbookViewId="0">
      <pane xSplit="26" ySplit="4" topLeftCell="AA5" activePane="bottomRight" state="frozen"/>
      <selection pane="topRight" activeCell="AA1" sqref="AA1"/>
      <selection pane="bottomLeft" activeCell="A5" sqref="A5"/>
      <selection pane="bottomRight" activeCell="X1" sqref="X1"/>
    </sheetView>
  </sheetViews>
  <sheetFormatPr defaultColWidth="9.625" defaultRowHeight="14.25"/>
  <cols>
    <col min="1" max="1" width="1.625" style="157" customWidth="1"/>
    <col min="2" max="19" width="1.625" style="157" hidden="1" customWidth="1"/>
    <col min="20" max="21" width="1.625" style="157" customWidth="1"/>
    <col min="22" max="22" width="57" style="157" bestFit="1" customWidth="1"/>
    <col min="23" max="23" width="1.625" style="56" customWidth="1"/>
    <col min="24" max="24" width="1.625" style="157" customWidth="1"/>
    <col min="25" max="25" width="47.75" style="9" customWidth="1"/>
    <col min="26" max="26" width="7.5" style="9" hidden="1" customWidth="1"/>
    <col min="27" max="44" width="9" style="9" bestFit="1" customWidth="1"/>
    <col min="45" max="45" width="9.625" style="9" bestFit="1" customWidth="1"/>
    <col min="46" max="57" width="9" style="9" bestFit="1" customWidth="1"/>
    <col min="58" max="58" width="7.625" style="157" customWidth="1"/>
    <col min="59" max="59" width="9.375" style="9" customWidth="1"/>
    <col min="60" max="61" width="9.125" style="9" customWidth="1"/>
    <col min="62" max="67" width="9.625" style="9" customWidth="1"/>
    <col min="68" max="68" width="9.125" style="9" customWidth="1"/>
    <col min="69" max="69" width="9" style="9" customWidth="1"/>
    <col min="70" max="16384" width="9.625" style="9"/>
  </cols>
  <sheetData>
    <row r="1" spans="1:69" ht="53.25" customHeight="1">
      <c r="A1" s="459"/>
      <c r="U1" s="1937" t="s">
        <v>1175</v>
      </c>
      <c r="V1" s="1937"/>
      <c r="W1" s="1937"/>
      <c r="X1" s="1764" t="s">
        <v>1176</v>
      </c>
    </row>
    <row r="2" spans="1:69">
      <c r="U2" s="1762" t="str">
        <f>'0.Contents'!$C2</f>
        <v>＜確報値＞</v>
      </c>
      <c r="V2" s="580"/>
      <c r="X2" s="1141" t="str">
        <f>'0.Contents'!$E$2</f>
        <v>&lt;Final Figures&gt;</v>
      </c>
    </row>
    <row r="3" spans="1:69" ht="19.5" thickBot="1">
      <c r="U3" s="1763" t="s">
        <v>850</v>
      </c>
      <c r="V3" s="580"/>
      <c r="X3" s="1" t="s">
        <v>454</v>
      </c>
      <c r="BF3" s="1784"/>
      <c r="BG3" s="1784"/>
      <c r="BJ3" s="56"/>
    </row>
    <row r="4" spans="1:69" ht="15" thickBot="1">
      <c r="U4" s="582"/>
      <c r="V4" s="21"/>
      <c r="X4" s="480"/>
      <c r="Y4" s="21"/>
      <c r="Z4" s="151"/>
      <c r="AA4" s="1530">
        <v>1990</v>
      </c>
      <c r="AB4" s="1530">
        <v>1991</v>
      </c>
      <c r="AC4" s="1530">
        <v>1992</v>
      </c>
      <c r="AD4" s="1530">
        <v>1993</v>
      </c>
      <c r="AE4" s="1530">
        <v>1994</v>
      </c>
      <c r="AF4" s="1530">
        <v>1995</v>
      </c>
      <c r="AG4" s="1530">
        <v>1996</v>
      </c>
      <c r="AH4" s="1530">
        <v>1997</v>
      </c>
      <c r="AI4" s="1530">
        <v>1998</v>
      </c>
      <c r="AJ4" s="1530">
        <v>1999</v>
      </c>
      <c r="AK4" s="1530">
        <v>2000</v>
      </c>
      <c r="AL4" s="1530">
        <v>2001</v>
      </c>
      <c r="AM4" s="1530">
        <v>2002</v>
      </c>
      <c r="AN4" s="1530">
        <v>2003</v>
      </c>
      <c r="AO4" s="1530">
        <v>2004</v>
      </c>
      <c r="AP4" s="1530">
        <v>2005</v>
      </c>
      <c r="AQ4" s="1530">
        <v>2006</v>
      </c>
      <c r="AR4" s="1530">
        <v>2007</v>
      </c>
      <c r="AS4" s="1530">
        <v>2008</v>
      </c>
      <c r="AT4" s="1530">
        <v>2009</v>
      </c>
      <c r="AU4" s="1530">
        <v>2010</v>
      </c>
      <c r="AV4" s="1530">
        <v>2011</v>
      </c>
      <c r="AW4" s="1530">
        <v>2012</v>
      </c>
      <c r="AX4" s="1530">
        <v>2013</v>
      </c>
      <c r="AY4" s="1530">
        <v>2014</v>
      </c>
      <c r="AZ4" s="1530">
        <v>2015</v>
      </c>
      <c r="BA4" s="1530">
        <v>2016</v>
      </c>
      <c r="BB4" s="1530">
        <v>2017</v>
      </c>
      <c r="BC4" s="1530">
        <v>2018</v>
      </c>
      <c r="BD4" s="1530">
        <v>2019</v>
      </c>
      <c r="BE4" s="1747">
        <v>2020</v>
      </c>
      <c r="BF4" s="1120"/>
      <c r="BG4" s="1784"/>
    </row>
    <row r="5" spans="1:69">
      <c r="U5" s="1767" t="s">
        <v>1066</v>
      </c>
      <c r="V5" s="1779"/>
      <c r="X5" s="1767" t="s">
        <v>1067</v>
      </c>
      <c r="Y5" s="1768"/>
      <c r="Z5" s="1769"/>
      <c r="AA5" s="1770">
        <v>1290.4283151857301</v>
      </c>
      <c r="AB5" s="1770">
        <v>1285.3895560494807</v>
      </c>
      <c r="AC5" s="1770">
        <v>1274.2530672618886</v>
      </c>
      <c r="AD5" s="1770">
        <v>1292.2921884224322</v>
      </c>
      <c r="AE5" s="1770">
        <v>1287.0983639852768</v>
      </c>
      <c r="AF5" s="1770">
        <v>1320.9592327625603</v>
      </c>
      <c r="AG5" s="1770">
        <v>1329.3451295986413</v>
      </c>
      <c r="AH5" s="1770">
        <v>1251.8639655278182</v>
      </c>
      <c r="AI5" s="1770">
        <v>1203.981461015168</v>
      </c>
      <c r="AJ5" s="1770">
        <v>1197.1686266187039</v>
      </c>
      <c r="AK5" s="1770">
        <v>1198.8746973230075</v>
      </c>
      <c r="AL5" s="1770">
        <v>1148.8519269661031</v>
      </c>
      <c r="AM5" s="1770">
        <v>1164.2399693902364</v>
      </c>
      <c r="AN5" s="1770">
        <v>1161.9937919260219</v>
      </c>
      <c r="AO5" s="1770">
        <v>1276.8883665454475</v>
      </c>
      <c r="AP5" s="1770">
        <v>1351.8794910477454</v>
      </c>
      <c r="AQ5" s="1770">
        <v>1395.7303797743064</v>
      </c>
      <c r="AR5" s="1770">
        <v>1406.189259246888</v>
      </c>
      <c r="AS5" s="1770">
        <v>1350.4530670128879</v>
      </c>
      <c r="AT5" s="1770">
        <v>1250.666215408851</v>
      </c>
      <c r="AU5" s="1770">
        <v>1322.1407340101746</v>
      </c>
      <c r="AV5" s="1770">
        <v>1026.9625300801281</v>
      </c>
      <c r="AW5" s="1770">
        <v>1042.9621810021215</v>
      </c>
      <c r="AX5" s="1770">
        <v>981.38295562748499</v>
      </c>
      <c r="AY5" s="1770">
        <v>955.39519408163949</v>
      </c>
      <c r="AZ5" s="1770">
        <v>1010.0021302855863</v>
      </c>
      <c r="BA5" s="1770">
        <v>1099.8776058703079</v>
      </c>
      <c r="BB5" s="1770">
        <v>1158.1147038379768</v>
      </c>
      <c r="BC5" s="1770">
        <v>1125.1802675076794</v>
      </c>
      <c r="BD5" s="1770">
        <v>1093.7732172088502</v>
      </c>
      <c r="BE5" s="1787">
        <v>1094.9571232534386</v>
      </c>
      <c r="BF5" s="334"/>
      <c r="BG5" s="1784"/>
      <c r="BJ5" s="64"/>
    </row>
    <row r="6" spans="1:69" s="1" customFormat="1" ht="15" customHeight="1">
      <c r="A6" s="154"/>
      <c r="B6" s="154"/>
      <c r="C6" s="154"/>
      <c r="D6" s="154"/>
      <c r="E6" s="154"/>
      <c r="F6" s="154"/>
      <c r="G6" s="154"/>
      <c r="H6" s="154"/>
      <c r="I6" s="154"/>
      <c r="J6" s="154"/>
      <c r="K6" s="154"/>
      <c r="L6" s="154"/>
      <c r="M6" s="154"/>
      <c r="N6" s="154"/>
      <c r="O6" s="154"/>
      <c r="P6" s="154"/>
      <c r="Q6" s="154"/>
      <c r="R6" s="154"/>
      <c r="S6" s="154"/>
      <c r="T6" s="154"/>
      <c r="U6" s="1776"/>
      <c r="V6" s="1822" t="s">
        <v>1205</v>
      </c>
      <c r="W6" s="201"/>
      <c r="X6" s="1776"/>
      <c r="Y6" s="886" t="s">
        <v>1210</v>
      </c>
      <c r="Z6" s="45"/>
      <c r="AA6" s="45">
        <v>459.34965520246578</v>
      </c>
      <c r="AB6" s="45">
        <v>445.57771585640057</v>
      </c>
      <c r="AC6" s="45">
        <v>413.85678336296337</v>
      </c>
      <c r="AD6" s="45">
        <v>411.94181622215876</v>
      </c>
      <c r="AE6" s="45">
        <v>402.60782101904368</v>
      </c>
      <c r="AF6" s="45">
        <v>400.19556199792328</v>
      </c>
      <c r="AG6" s="45">
        <v>392.82673527944985</v>
      </c>
      <c r="AH6" s="45">
        <v>330.04202870868602</v>
      </c>
      <c r="AI6" s="45">
        <v>309.18204545939244</v>
      </c>
      <c r="AJ6" s="45">
        <v>306.11500568764484</v>
      </c>
      <c r="AK6" s="45">
        <v>263.33725801704986</v>
      </c>
      <c r="AL6" s="45">
        <v>208.90624830063115</v>
      </c>
      <c r="AM6" s="45">
        <v>205.21645784098547</v>
      </c>
      <c r="AN6" s="45">
        <v>205.16740401690691</v>
      </c>
      <c r="AO6" s="45">
        <v>231.86028206572567</v>
      </c>
      <c r="AP6" s="45">
        <v>248.5316059278361</v>
      </c>
      <c r="AQ6" s="45">
        <v>262.53080874167313</v>
      </c>
      <c r="AR6" s="45">
        <v>267.03338019632002</v>
      </c>
      <c r="AS6" s="45">
        <v>270.39180158838195</v>
      </c>
      <c r="AT6" s="45">
        <v>257.75683272739087</v>
      </c>
      <c r="AU6" s="45">
        <v>269.67891458174319</v>
      </c>
      <c r="AV6" s="45">
        <v>289.98500370401177</v>
      </c>
      <c r="AW6" s="45">
        <v>300.4455203786685</v>
      </c>
      <c r="AX6" s="45">
        <v>239.19190412296084</v>
      </c>
      <c r="AY6" s="45">
        <v>224.93138247852698</v>
      </c>
      <c r="AZ6" s="45">
        <v>276.87047380255609</v>
      </c>
      <c r="BA6" s="1086">
        <v>353.87998824763002</v>
      </c>
      <c r="BB6" s="45">
        <v>389.87588971898833</v>
      </c>
      <c r="BC6" s="1434">
        <v>373.88004389967148</v>
      </c>
      <c r="BD6" s="45">
        <v>354.87465904861762</v>
      </c>
      <c r="BE6" s="1788">
        <v>401.80420834658895</v>
      </c>
      <c r="BF6" s="1595"/>
      <c r="BG6" s="1595"/>
    </row>
    <row r="7" spans="1:69" s="1" customFormat="1" ht="15" customHeight="1">
      <c r="A7" s="154"/>
      <c r="B7" s="154"/>
      <c r="C7" s="154"/>
      <c r="D7" s="154"/>
      <c r="E7" s="154"/>
      <c r="F7" s="154"/>
      <c r="G7" s="154"/>
      <c r="H7" s="154"/>
      <c r="I7" s="154"/>
      <c r="J7" s="154"/>
      <c r="K7" s="154"/>
      <c r="L7" s="154"/>
      <c r="M7" s="154"/>
      <c r="N7" s="154"/>
      <c r="O7" s="154"/>
      <c r="P7" s="154"/>
      <c r="Q7" s="154"/>
      <c r="R7" s="154"/>
      <c r="S7" s="154"/>
      <c r="T7" s="154"/>
      <c r="U7" s="1776"/>
      <c r="V7" s="1823" t="s">
        <v>1206</v>
      </c>
      <c r="W7" s="201"/>
      <c r="X7" s="1776"/>
      <c r="Y7" s="887" t="s">
        <v>1211</v>
      </c>
      <c r="Z7" s="46"/>
      <c r="AA7" s="46">
        <v>314.64717133234927</v>
      </c>
      <c r="AB7" s="46">
        <v>311.79059757565398</v>
      </c>
      <c r="AC7" s="46">
        <v>309.17109469855325</v>
      </c>
      <c r="AD7" s="46">
        <v>313.50546812547401</v>
      </c>
      <c r="AE7" s="46">
        <v>322.80673024309527</v>
      </c>
      <c r="AF7" s="46">
        <v>332.08602192754461</v>
      </c>
      <c r="AG7" s="46">
        <v>349.56333030755013</v>
      </c>
      <c r="AH7" s="46">
        <v>332.21735527058939</v>
      </c>
      <c r="AI7" s="46">
        <v>299.48887957589704</v>
      </c>
      <c r="AJ7" s="46">
        <v>286.54311156298672</v>
      </c>
      <c r="AK7" s="46">
        <v>311.1569255109049</v>
      </c>
      <c r="AL7" s="46">
        <v>316.01511097130918</v>
      </c>
      <c r="AM7" s="46">
        <v>334.17534889060192</v>
      </c>
      <c r="AN7" s="46">
        <v>347.0030990523536</v>
      </c>
      <c r="AO7" s="46">
        <v>362.52842009594809</v>
      </c>
      <c r="AP7" s="46">
        <v>364.25499052004682</v>
      </c>
      <c r="AQ7" s="46">
        <v>388.09374776405315</v>
      </c>
      <c r="AR7" s="46">
        <v>420.56139288872566</v>
      </c>
      <c r="AS7" s="46">
        <v>399.26158058101907</v>
      </c>
      <c r="AT7" s="46">
        <v>386.74581840320133</v>
      </c>
      <c r="AU7" s="46">
        <v>426.85106823620316</v>
      </c>
      <c r="AV7" s="46">
        <v>323.10955824266188</v>
      </c>
      <c r="AW7" s="46">
        <v>346.69090863780696</v>
      </c>
      <c r="AX7" s="46">
        <v>369.8611126309433</v>
      </c>
      <c r="AY7" s="46">
        <v>380.05717731143943</v>
      </c>
      <c r="AZ7" s="46">
        <v>394.48312499188785</v>
      </c>
      <c r="BA7" s="1087">
        <v>409.77690356797768</v>
      </c>
      <c r="BB7" s="46">
        <v>425.50728873529511</v>
      </c>
      <c r="BC7" s="1435">
        <v>432.94265268952677</v>
      </c>
      <c r="BD7" s="46">
        <v>421.74253421915785</v>
      </c>
      <c r="BE7" s="1789">
        <v>383.95592017208224</v>
      </c>
      <c r="BF7" s="1785"/>
      <c r="BG7" s="1785"/>
    </row>
    <row r="8" spans="1:69" s="1" customFormat="1" ht="15" customHeight="1">
      <c r="A8" s="154"/>
      <c r="B8" s="154"/>
      <c r="C8" s="154"/>
      <c r="D8" s="154"/>
      <c r="E8" s="154"/>
      <c r="F8" s="154"/>
      <c r="G8" s="154"/>
      <c r="H8" s="154"/>
      <c r="I8" s="154"/>
      <c r="J8" s="154"/>
      <c r="K8" s="154"/>
      <c r="L8" s="154"/>
      <c r="M8" s="154"/>
      <c r="N8" s="154"/>
      <c r="O8" s="154"/>
      <c r="P8" s="154"/>
      <c r="Q8" s="154"/>
      <c r="R8" s="154"/>
      <c r="S8" s="154"/>
      <c r="T8" s="154"/>
      <c r="U8" s="1776"/>
      <c r="V8" s="1823" t="s">
        <v>1207</v>
      </c>
      <c r="W8" s="201"/>
      <c r="X8" s="1776"/>
      <c r="Y8" s="887" t="s">
        <v>1212</v>
      </c>
      <c r="Z8" s="46"/>
      <c r="AA8" s="46">
        <v>291.2946957427028</v>
      </c>
      <c r="AB8" s="46">
        <v>298.55273741168014</v>
      </c>
      <c r="AC8" s="46">
        <v>302.27373864801666</v>
      </c>
      <c r="AD8" s="46">
        <v>298.6275303527201</v>
      </c>
      <c r="AE8" s="46">
        <v>302.09363718847942</v>
      </c>
      <c r="AF8" s="46">
        <v>308.90229793935401</v>
      </c>
      <c r="AG8" s="46">
        <v>315.69273642953448</v>
      </c>
      <c r="AH8" s="46">
        <v>318.67185663783135</v>
      </c>
      <c r="AI8" s="46">
        <v>313.82593966500019</v>
      </c>
      <c r="AJ8" s="46">
        <v>313.68728289514121</v>
      </c>
      <c r="AK8" s="46">
        <v>311.94279150203937</v>
      </c>
      <c r="AL8" s="46">
        <v>306.2285052208282</v>
      </c>
      <c r="AM8" s="46">
        <v>296.52236790061897</v>
      </c>
      <c r="AN8" s="46">
        <v>281.74108274087126</v>
      </c>
      <c r="AO8" s="46">
        <v>263.61427622472291</v>
      </c>
      <c r="AP8" s="46">
        <v>247.12432663397473</v>
      </c>
      <c r="AQ8" s="46">
        <v>231.23169259471931</v>
      </c>
      <c r="AR8" s="46">
        <v>217.04812488277412</v>
      </c>
      <c r="AS8" s="46">
        <v>197.2372202642693</v>
      </c>
      <c r="AT8" s="46">
        <v>183.34855483603405</v>
      </c>
      <c r="AU8" s="46">
        <v>174.16744803165363</v>
      </c>
      <c r="AV8" s="46">
        <v>165.69948674003217</v>
      </c>
      <c r="AW8" s="46">
        <v>159.37525854195806</v>
      </c>
      <c r="AX8" s="46">
        <v>150.76482305586561</v>
      </c>
      <c r="AY8" s="46">
        <v>142.61535777693666</v>
      </c>
      <c r="AZ8" s="46">
        <v>136.63299712075221</v>
      </c>
      <c r="BA8" s="1087">
        <v>132.127612034918</v>
      </c>
      <c r="BB8" s="46">
        <v>127.13434989018022</v>
      </c>
      <c r="BC8" s="1435">
        <v>123.54223115297454</v>
      </c>
      <c r="BD8" s="46">
        <v>118.76592632618343</v>
      </c>
      <c r="BE8" s="1789">
        <v>105.38192327881278</v>
      </c>
      <c r="BF8" s="1785"/>
      <c r="BG8" s="1785"/>
    </row>
    <row r="9" spans="1:69" s="1" customFormat="1" ht="15" customHeight="1">
      <c r="A9" s="154"/>
      <c r="B9" s="154"/>
      <c r="C9" s="154"/>
      <c r="D9" s="154"/>
      <c r="E9" s="154"/>
      <c r="F9" s="154"/>
      <c r="G9" s="154"/>
      <c r="H9" s="154"/>
      <c r="I9" s="154"/>
      <c r="J9" s="154"/>
      <c r="K9" s="154"/>
      <c r="L9" s="154"/>
      <c r="M9" s="154"/>
      <c r="N9" s="154"/>
      <c r="O9" s="154"/>
      <c r="P9" s="154"/>
      <c r="Q9" s="154"/>
      <c r="R9" s="154"/>
      <c r="S9" s="154"/>
      <c r="T9" s="154"/>
      <c r="U9" s="1776"/>
      <c r="V9" s="1823" t="s">
        <v>1208</v>
      </c>
      <c r="W9" s="201"/>
      <c r="X9" s="1776"/>
      <c r="Y9" s="1008" t="s">
        <v>1213</v>
      </c>
      <c r="Z9" s="70"/>
      <c r="AA9" s="70">
        <v>225.13679290821239</v>
      </c>
      <c r="AB9" s="70">
        <v>229.46850520574606</v>
      </c>
      <c r="AC9" s="70">
        <v>248.9514505523554</v>
      </c>
      <c r="AD9" s="70">
        <v>268.21737372207934</v>
      </c>
      <c r="AE9" s="70">
        <v>259.59017553465844</v>
      </c>
      <c r="AF9" s="70">
        <v>279.77535089773824</v>
      </c>
      <c r="AG9" s="70">
        <v>271.26232758210682</v>
      </c>
      <c r="AH9" s="70">
        <v>270.93272491071139</v>
      </c>
      <c r="AI9" s="70">
        <v>281.48459631487844</v>
      </c>
      <c r="AJ9" s="70">
        <v>290.82322647293103</v>
      </c>
      <c r="AK9" s="70">
        <v>312.43772229301345</v>
      </c>
      <c r="AL9" s="70">
        <v>317.70206247333437</v>
      </c>
      <c r="AM9" s="70">
        <v>328.3257947580301</v>
      </c>
      <c r="AN9" s="70">
        <v>328.08220611589024</v>
      </c>
      <c r="AO9" s="70">
        <v>418.88538815905099</v>
      </c>
      <c r="AP9" s="70">
        <v>491.9685679658877</v>
      </c>
      <c r="AQ9" s="70">
        <v>513.87413067386069</v>
      </c>
      <c r="AR9" s="70">
        <v>501.54636127906815</v>
      </c>
      <c r="AS9" s="70">
        <v>483.56246457921765</v>
      </c>
      <c r="AT9" s="70">
        <v>422.81500944222461</v>
      </c>
      <c r="AU9" s="70">
        <v>451.4433031605746</v>
      </c>
      <c r="AV9" s="70">
        <v>248.16848139342233</v>
      </c>
      <c r="AW9" s="70">
        <v>236.450493443688</v>
      </c>
      <c r="AX9" s="70">
        <v>221.56511581771534</v>
      </c>
      <c r="AY9" s="70">
        <v>207.7912765147365</v>
      </c>
      <c r="AZ9" s="70">
        <v>202.01553437039013</v>
      </c>
      <c r="BA9" s="1088">
        <v>204.09310201978218</v>
      </c>
      <c r="BB9" s="70">
        <v>215.59717549351319</v>
      </c>
      <c r="BC9" s="1436">
        <v>194.81533976550656</v>
      </c>
      <c r="BD9" s="70">
        <v>198.39009761489135</v>
      </c>
      <c r="BE9" s="1790">
        <v>203.81507145595447</v>
      </c>
      <c r="BF9" s="1785"/>
      <c r="BG9" s="1785"/>
    </row>
    <row r="10" spans="1:69" s="1" customFormat="1" ht="15" customHeight="1">
      <c r="A10" s="154"/>
      <c r="B10" s="154"/>
      <c r="C10" s="154"/>
      <c r="D10" s="154"/>
      <c r="E10" s="154"/>
      <c r="F10" s="154"/>
      <c r="G10" s="154"/>
      <c r="H10" s="154"/>
      <c r="I10" s="154"/>
      <c r="J10" s="154"/>
      <c r="K10" s="154"/>
      <c r="L10" s="154"/>
      <c r="M10" s="154"/>
      <c r="N10" s="154"/>
      <c r="O10" s="154"/>
      <c r="P10" s="154"/>
      <c r="Q10" s="154"/>
      <c r="R10" s="154"/>
      <c r="S10" s="154"/>
      <c r="T10" s="154"/>
      <c r="U10" s="1776"/>
      <c r="V10" s="1924" t="s">
        <v>1209</v>
      </c>
      <c r="W10" s="201"/>
      <c r="X10" s="1776"/>
      <c r="Y10" s="1893" t="s">
        <v>1214</v>
      </c>
      <c r="Z10" s="1818"/>
      <c r="AA10" s="1870" t="s">
        <v>1345</v>
      </c>
      <c r="AB10" s="1870" t="s">
        <v>1345</v>
      </c>
      <c r="AC10" s="1870" t="s">
        <v>1345</v>
      </c>
      <c r="AD10" s="1870" t="s">
        <v>1345</v>
      </c>
      <c r="AE10" s="1870" t="s">
        <v>1345</v>
      </c>
      <c r="AF10" s="1870" t="s">
        <v>1345</v>
      </c>
      <c r="AG10" s="1870" t="s">
        <v>1345</v>
      </c>
      <c r="AH10" s="1870" t="s">
        <v>1345</v>
      </c>
      <c r="AI10" s="1870" t="s">
        <v>1345</v>
      </c>
      <c r="AJ10" s="1870" t="s">
        <v>1345</v>
      </c>
      <c r="AK10" s="1870" t="s">
        <v>1345</v>
      </c>
      <c r="AL10" s="1870" t="s">
        <v>1345</v>
      </c>
      <c r="AM10" s="1870" t="s">
        <v>1345</v>
      </c>
      <c r="AN10" s="1870" t="s">
        <v>1345</v>
      </c>
      <c r="AO10" s="1870" t="s">
        <v>1345</v>
      </c>
      <c r="AP10" s="1870" t="s">
        <v>1345</v>
      </c>
      <c r="AQ10" s="1870" t="s">
        <v>1345</v>
      </c>
      <c r="AR10" s="1870" t="s">
        <v>1345</v>
      </c>
      <c r="AS10" s="1870" t="s">
        <v>1345</v>
      </c>
      <c r="AT10" s="1870" t="s">
        <v>1345</v>
      </c>
      <c r="AU10" s="1870" t="s">
        <v>1345</v>
      </c>
      <c r="AV10" s="1870" t="s">
        <v>1345</v>
      </c>
      <c r="AW10" s="1870" t="s">
        <v>1345</v>
      </c>
      <c r="AX10" s="1870" t="s">
        <v>1345</v>
      </c>
      <c r="AY10" s="1870" t="s">
        <v>1345</v>
      </c>
      <c r="AZ10" s="1870" t="s">
        <v>1345</v>
      </c>
      <c r="BA10" s="1925" t="s">
        <v>1345</v>
      </c>
      <c r="BB10" s="1870" t="s">
        <v>1345</v>
      </c>
      <c r="BC10" s="1926" t="s">
        <v>1345</v>
      </c>
      <c r="BD10" s="1870" t="s">
        <v>1345</v>
      </c>
      <c r="BE10" s="1927" t="s">
        <v>1345</v>
      </c>
      <c r="BF10" s="1824"/>
      <c r="BG10" s="1785"/>
      <c r="BH10" s="55"/>
    </row>
    <row r="11" spans="1:69">
      <c r="U11" s="1774" t="s">
        <v>1158</v>
      </c>
      <c r="V11" s="1779"/>
      <c r="X11" s="1774" t="s">
        <v>581</v>
      </c>
      <c r="Y11" s="1768"/>
      <c r="Z11" s="1770"/>
      <c r="AA11" s="1770">
        <v>5107.4962469725015</v>
      </c>
      <c r="AB11" s="1770">
        <v>4761.9579402872141</v>
      </c>
      <c r="AC11" s="1770">
        <v>3924.0952071940555</v>
      </c>
      <c r="AD11" s="1770">
        <v>3356.886839827222</v>
      </c>
      <c r="AE11" s="1770">
        <v>3116.6357054799228</v>
      </c>
      <c r="AF11" s="1770">
        <v>2772.7788898547296</v>
      </c>
      <c r="AG11" s="1770">
        <v>2438.6396029152284</v>
      </c>
      <c r="AH11" s="1770">
        <v>2285.9216844148809</v>
      </c>
      <c r="AI11" s="1770">
        <v>2123.0706972756102</v>
      </c>
      <c r="AJ11" s="1770">
        <v>2064.416958381069</v>
      </c>
      <c r="AK11" s="1770">
        <v>1922.30444897146</v>
      </c>
      <c r="AL11" s="1770">
        <v>1690.0027432955842</v>
      </c>
      <c r="AM11" s="1770">
        <v>1117.8986440833498</v>
      </c>
      <c r="AN11" s="1770">
        <v>1052.0736358060249</v>
      </c>
      <c r="AO11" s="1770">
        <v>1029.4938156265925</v>
      </c>
      <c r="AP11" s="1770">
        <v>1025.558523628129</v>
      </c>
      <c r="AQ11" s="1770">
        <v>1027.1349681322267</v>
      </c>
      <c r="AR11" s="1770">
        <v>1013.1122123440718</v>
      </c>
      <c r="AS11" s="1770">
        <v>980.7853308572486</v>
      </c>
      <c r="AT11" s="1770">
        <v>951.39140832058547</v>
      </c>
      <c r="AU11" s="1770">
        <v>920.18241087780939</v>
      </c>
      <c r="AV11" s="1770">
        <v>899.84751130722861</v>
      </c>
      <c r="AW11" s="1770">
        <v>882.29983647513177</v>
      </c>
      <c r="AX11" s="1770">
        <v>847.88244242903806</v>
      </c>
      <c r="AY11" s="1770">
        <v>837.69858615197631</v>
      </c>
      <c r="AZ11" s="1770">
        <v>815.52601724137617</v>
      </c>
      <c r="BA11" s="1770">
        <v>824.34945558190157</v>
      </c>
      <c r="BB11" s="1770">
        <v>834.03833763126818</v>
      </c>
      <c r="BC11" s="1770">
        <v>763.81117518094538</v>
      </c>
      <c r="BD11" s="1770">
        <v>725.60984342321592</v>
      </c>
      <c r="BE11" s="1787">
        <v>691.77906360236273</v>
      </c>
      <c r="BF11" s="1816"/>
      <c r="BG11" s="1784"/>
      <c r="BH11" s="56"/>
      <c r="BJ11" s="64"/>
    </row>
    <row r="12" spans="1:69" s="1" customFormat="1" ht="15" customHeight="1">
      <c r="A12" s="154"/>
      <c r="B12" s="154"/>
      <c r="C12" s="154"/>
      <c r="D12" s="154"/>
      <c r="E12" s="154"/>
      <c r="F12" s="154"/>
      <c r="G12" s="154"/>
      <c r="H12" s="154"/>
      <c r="I12" s="154"/>
      <c r="J12" s="154"/>
      <c r="K12" s="154"/>
      <c r="L12" s="154"/>
      <c r="M12" s="154"/>
      <c r="N12" s="154"/>
      <c r="O12" s="154"/>
      <c r="P12" s="154"/>
      <c r="Q12" s="154"/>
      <c r="R12" s="154"/>
      <c r="S12" s="154"/>
      <c r="T12" s="154"/>
      <c r="U12" s="1776"/>
      <c r="V12" s="1765" t="s">
        <v>1076</v>
      </c>
      <c r="W12" s="201"/>
      <c r="X12" s="1776"/>
      <c r="Y12" s="886" t="s">
        <v>1082</v>
      </c>
      <c r="Z12" s="45"/>
      <c r="AA12" s="45">
        <v>4894.7168811041956</v>
      </c>
      <c r="AB12" s="45">
        <v>4535.5581243052575</v>
      </c>
      <c r="AC12" s="45">
        <v>3697.4138228862307</v>
      </c>
      <c r="AD12" s="45">
        <v>3122.7067843180066</v>
      </c>
      <c r="AE12" s="45">
        <v>2878.5419364539871</v>
      </c>
      <c r="AF12" s="45">
        <v>2519.8278393354635</v>
      </c>
      <c r="AG12" s="45">
        <v>2185.0886776363109</v>
      </c>
      <c r="AH12" s="45">
        <v>2022.6794464797929</v>
      </c>
      <c r="AI12" s="45">
        <v>1864.8387788287178</v>
      </c>
      <c r="AJ12" s="45">
        <v>1803.8042647613465</v>
      </c>
      <c r="AK12" s="45">
        <v>1649.4364325682491</v>
      </c>
      <c r="AL12" s="45">
        <v>1419.3901381577807</v>
      </c>
      <c r="AM12" s="45">
        <v>828.31280667274586</v>
      </c>
      <c r="AN12" s="45">
        <v>755.66100453438071</v>
      </c>
      <c r="AO12" s="45">
        <v>724.60073122429071</v>
      </c>
      <c r="AP12" s="45">
        <v>703.67742216498209</v>
      </c>
      <c r="AQ12" s="45">
        <v>688.54485618412036</v>
      </c>
      <c r="AR12" s="45">
        <v>647.39037314880511</v>
      </c>
      <c r="AS12" s="45">
        <v>623.78103368320478</v>
      </c>
      <c r="AT12" s="45">
        <v>612.09863023275147</v>
      </c>
      <c r="AU12" s="45">
        <v>599.68172515941296</v>
      </c>
      <c r="AV12" s="45">
        <v>584.99268999751598</v>
      </c>
      <c r="AW12" s="45">
        <v>576.94307214920946</v>
      </c>
      <c r="AX12" s="45">
        <v>564.75302270033069</v>
      </c>
      <c r="AY12" s="45">
        <v>569.52776977784026</v>
      </c>
      <c r="AZ12" s="45">
        <v>548.80092663273774</v>
      </c>
      <c r="BA12" s="1086">
        <v>540.18691882025644</v>
      </c>
      <c r="BB12" s="45">
        <v>554.49367265824287</v>
      </c>
      <c r="BC12" s="1434">
        <v>498.72974633403339</v>
      </c>
      <c r="BD12" s="45">
        <v>477.87048437400915</v>
      </c>
      <c r="BE12" s="1788">
        <v>468.94516231630001</v>
      </c>
      <c r="BF12" s="1785"/>
      <c r="BG12" s="1785"/>
      <c r="BH12" s="24"/>
    </row>
    <row r="13" spans="1:69" s="1" customFormat="1" ht="15" customHeight="1">
      <c r="A13" s="154"/>
      <c r="B13" s="154"/>
      <c r="C13" s="154"/>
      <c r="D13" s="154"/>
      <c r="E13" s="154"/>
      <c r="F13" s="154"/>
      <c r="G13" s="154"/>
      <c r="H13" s="154"/>
      <c r="I13" s="154"/>
      <c r="J13" s="154"/>
      <c r="K13" s="154"/>
      <c r="L13" s="154"/>
      <c r="M13" s="154"/>
      <c r="N13" s="154"/>
      <c r="O13" s="154"/>
      <c r="P13" s="154"/>
      <c r="Q13" s="154"/>
      <c r="R13" s="154"/>
      <c r="S13" s="154"/>
      <c r="T13" s="154"/>
      <c r="U13" s="1879"/>
      <c r="V13" s="1836" t="s">
        <v>1077</v>
      </c>
      <c r="W13" s="201"/>
      <c r="X13" s="1879"/>
      <c r="Y13" s="1893" t="s">
        <v>1083</v>
      </c>
      <c r="Z13" s="1818"/>
      <c r="AA13" s="1818">
        <v>212.77936586830606</v>
      </c>
      <c r="AB13" s="1818">
        <v>226.39981598195661</v>
      </c>
      <c r="AC13" s="1818">
        <v>226.68138430782426</v>
      </c>
      <c r="AD13" s="1818">
        <v>234.18005550921558</v>
      </c>
      <c r="AE13" s="1818">
        <v>238.0937690259359</v>
      </c>
      <c r="AF13" s="1818">
        <v>252.95105051926606</v>
      </c>
      <c r="AG13" s="1818">
        <v>253.55092527891762</v>
      </c>
      <c r="AH13" s="1818">
        <v>263.24223793508787</v>
      </c>
      <c r="AI13" s="1818">
        <v>258.23191844689256</v>
      </c>
      <c r="AJ13" s="1818">
        <v>260.61269361972251</v>
      </c>
      <c r="AK13" s="1818">
        <v>272.86801640321107</v>
      </c>
      <c r="AL13" s="1818">
        <v>270.61260513780365</v>
      </c>
      <c r="AM13" s="1818">
        <v>289.58583741060397</v>
      </c>
      <c r="AN13" s="1818">
        <v>296.41263127164427</v>
      </c>
      <c r="AO13" s="1818">
        <v>304.89308440230178</v>
      </c>
      <c r="AP13" s="1818">
        <v>321.8811014631471</v>
      </c>
      <c r="AQ13" s="1818">
        <v>338.5901119481062</v>
      </c>
      <c r="AR13" s="1818">
        <v>365.72183919526668</v>
      </c>
      <c r="AS13" s="1818">
        <v>357.00429717404376</v>
      </c>
      <c r="AT13" s="1818">
        <v>339.29277808783388</v>
      </c>
      <c r="AU13" s="1818">
        <v>320.50068571839654</v>
      </c>
      <c r="AV13" s="1818">
        <v>314.85482130971263</v>
      </c>
      <c r="AW13" s="1818">
        <v>305.35676432592231</v>
      </c>
      <c r="AX13" s="1818">
        <v>283.12941972870726</v>
      </c>
      <c r="AY13" s="1818">
        <v>268.17081637413605</v>
      </c>
      <c r="AZ13" s="1818">
        <v>266.72509060863837</v>
      </c>
      <c r="BA13" s="1894">
        <v>284.16253676164519</v>
      </c>
      <c r="BB13" s="1818">
        <v>279.54466497302525</v>
      </c>
      <c r="BC13" s="1895">
        <v>265.08142884691199</v>
      </c>
      <c r="BD13" s="1818">
        <v>247.73935904920683</v>
      </c>
      <c r="BE13" s="1889">
        <v>222.83390128606266</v>
      </c>
      <c r="BF13" s="1785"/>
      <c r="BG13" s="1785"/>
      <c r="BH13" s="24"/>
    </row>
    <row r="14" spans="1:69" ht="15" thickBot="1">
      <c r="U14" s="1774" t="s">
        <v>692</v>
      </c>
      <c r="V14" s="1775"/>
      <c r="X14" s="1774" t="s">
        <v>773</v>
      </c>
      <c r="Y14" s="1775"/>
      <c r="Z14" s="1890"/>
      <c r="AA14" s="1891">
        <v>60.533688957800003</v>
      </c>
      <c r="AB14" s="1891">
        <v>58.257360136799996</v>
      </c>
      <c r="AC14" s="1891">
        <v>54.891544841200002</v>
      </c>
      <c r="AD14" s="1891">
        <v>52.149962422400009</v>
      </c>
      <c r="AE14" s="1891">
        <v>55.762489736599996</v>
      </c>
      <c r="AF14" s="1891">
        <v>58.432232907199996</v>
      </c>
      <c r="AG14" s="1891">
        <v>55.533115812799991</v>
      </c>
      <c r="AH14" s="1891">
        <v>55.0172602986</v>
      </c>
      <c r="AI14" s="1891">
        <v>52.613575124800008</v>
      </c>
      <c r="AJ14" s="1891">
        <v>51.980534407599997</v>
      </c>
      <c r="AK14" s="1891">
        <v>54.18914351099999</v>
      </c>
      <c r="AL14" s="1891">
        <v>51.790044354200006</v>
      </c>
      <c r="AM14" s="1891">
        <v>52.873253192400007</v>
      </c>
      <c r="AN14" s="1891">
        <v>50.183866741199999</v>
      </c>
      <c r="AO14" s="1891">
        <v>53.674694951199996</v>
      </c>
      <c r="AP14" s="1891">
        <v>53.792058405599995</v>
      </c>
      <c r="AQ14" s="1891">
        <v>54.584801918800011</v>
      </c>
      <c r="AR14" s="1891">
        <v>50.89279293900001</v>
      </c>
      <c r="AS14" s="1891">
        <v>49.625457674999993</v>
      </c>
      <c r="AT14" s="1891">
        <v>51.258287602200006</v>
      </c>
      <c r="AU14" s="1891">
        <v>53.925703079999998</v>
      </c>
      <c r="AV14" s="1891">
        <v>53.672004523999995</v>
      </c>
      <c r="AW14" s="1891">
        <v>46.139193489999997</v>
      </c>
      <c r="AX14" s="1891">
        <v>46.358037320000001</v>
      </c>
      <c r="AY14" s="1891">
        <v>42.906234251400001</v>
      </c>
      <c r="AZ14" s="1891">
        <v>48.474278537000004</v>
      </c>
      <c r="BA14" s="1891">
        <v>43.258913936000006</v>
      </c>
      <c r="BB14" s="1891">
        <v>42.686076226084879</v>
      </c>
      <c r="BC14" s="1891">
        <v>40.499707995000001</v>
      </c>
      <c r="BD14" s="1891">
        <v>41.125375503000001</v>
      </c>
      <c r="BE14" s="1892">
        <v>38.101131845999994</v>
      </c>
      <c r="BF14" s="334"/>
      <c r="BG14" s="1784"/>
      <c r="BJ14" s="64"/>
      <c r="BO14" s="2"/>
      <c r="BP14" s="2"/>
      <c r="BQ14" s="2"/>
    </row>
    <row r="15" spans="1:69" s="1" customFormat="1" ht="15" customHeight="1" thickTop="1">
      <c r="A15" s="154"/>
      <c r="B15" s="154"/>
      <c r="C15" s="154"/>
      <c r="D15" s="154"/>
      <c r="E15" s="154"/>
      <c r="F15" s="154"/>
      <c r="G15" s="154"/>
      <c r="H15" s="154"/>
      <c r="I15" s="154"/>
      <c r="J15" s="154"/>
      <c r="K15" s="154"/>
      <c r="L15" s="154"/>
      <c r="M15" s="154"/>
      <c r="N15" s="154"/>
      <c r="O15" s="154"/>
      <c r="P15" s="154"/>
      <c r="Q15" s="154"/>
      <c r="R15" s="154"/>
      <c r="S15" s="154"/>
      <c r="T15" s="154"/>
      <c r="U15" s="1776"/>
      <c r="V15" s="1765" t="s">
        <v>1078</v>
      </c>
      <c r="W15" s="201"/>
      <c r="X15" s="1776"/>
      <c r="Y15" s="886" t="s">
        <v>1084</v>
      </c>
      <c r="Z15" s="45"/>
      <c r="AA15" s="1771">
        <v>37.487365629800003</v>
      </c>
      <c r="AB15" s="1771">
        <v>36.4247218008</v>
      </c>
      <c r="AC15" s="1771">
        <v>33.744252041200006</v>
      </c>
      <c r="AD15" s="1771">
        <v>32.267633590400003</v>
      </c>
      <c r="AE15" s="1771">
        <v>34.986145544599992</v>
      </c>
      <c r="AF15" s="1771">
        <v>37.092999627199994</v>
      </c>
      <c r="AG15" s="1771">
        <v>33.845173284799998</v>
      </c>
      <c r="AH15" s="1771">
        <v>33.200734986599997</v>
      </c>
      <c r="AI15" s="1771">
        <v>33.391106132799997</v>
      </c>
      <c r="AJ15" s="1771">
        <v>32.832905095600005</v>
      </c>
      <c r="AK15" s="1771">
        <v>34.145019734999991</v>
      </c>
      <c r="AL15" s="1771">
        <v>32.928843714199999</v>
      </c>
      <c r="AM15" s="1771">
        <v>33.064761800399999</v>
      </c>
      <c r="AN15" s="1771">
        <v>30.538354549199997</v>
      </c>
      <c r="AO15" s="1771">
        <v>33.427745447199996</v>
      </c>
      <c r="AP15" s="1771">
        <v>33.690013221600005</v>
      </c>
      <c r="AQ15" s="1771">
        <v>34.157904254800002</v>
      </c>
      <c r="AR15" s="1771">
        <v>30.296770155000001</v>
      </c>
      <c r="AS15" s="1771">
        <v>31.739337482999996</v>
      </c>
      <c r="AT15" s="1771">
        <v>35.830739314200002</v>
      </c>
      <c r="AU15" s="1771">
        <v>36.228593831999994</v>
      </c>
      <c r="AV15" s="1771">
        <v>35.712523819999994</v>
      </c>
      <c r="AW15" s="1771">
        <v>28.144619410000001</v>
      </c>
      <c r="AX15" s="1771">
        <v>28.200713288000003</v>
      </c>
      <c r="AY15" s="1771">
        <v>25.223696651400001</v>
      </c>
      <c r="AZ15" s="1771">
        <v>31.787401865000003</v>
      </c>
      <c r="BA15" s="1772">
        <v>26.762141456000005</v>
      </c>
      <c r="BB15" s="1771">
        <v>25.255369282084878</v>
      </c>
      <c r="BC15" s="1773">
        <v>22.710499802999998</v>
      </c>
      <c r="BD15" s="1771">
        <v>24.887194766999997</v>
      </c>
      <c r="BE15" s="1791">
        <v>23.840503109999993</v>
      </c>
      <c r="BF15" s="1785"/>
      <c r="BG15" s="1785"/>
      <c r="BH15" s="24"/>
    </row>
    <row r="16" spans="1:69" s="1" customFormat="1" ht="15" customHeight="1">
      <c r="A16" s="154"/>
      <c r="B16" s="154"/>
      <c r="C16" s="154"/>
      <c r="D16" s="154"/>
      <c r="E16" s="154"/>
      <c r="F16" s="154"/>
      <c r="G16" s="154"/>
      <c r="H16" s="154"/>
      <c r="I16" s="154"/>
      <c r="J16" s="154"/>
      <c r="K16" s="154"/>
      <c r="L16" s="154"/>
      <c r="M16" s="154"/>
      <c r="N16" s="154"/>
      <c r="O16" s="154"/>
      <c r="P16" s="154"/>
      <c r="Q16" s="154"/>
      <c r="R16" s="154"/>
      <c r="S16" s="154"/>
      <c r="T16" s="154"/>
      <c r="U16" s="1879"/>
      <c r="V16" s="1836" t="s">
        <v>1333</v>
      </c>
      <c r="W16" s="201"/>
      <c r="X16" s="1879"/>
      <c r="Y16" s="1893" t="s">
        <v>1335</v>
      </c>
      <c r="Z16" s="1818"/>
      <c r="AA16" s="1881">
        <v>23.046323328</v>
      </c>
      <c r="AB16" s="1881">
        <v>21.832638336000002</v>
      </c>
      <c r="AC16" s="1881">
        <v>21.147292799999999</v>
      </c>
      <c r="AD16" s="1881">
        <v>19.882328832000002</v>
      </c>
      <c r="AE16" s="1881">
        <v>20.776344192</v>
      </c>
      <c r="AF16" s="1881">
        <v>21.339233280000002</v>
      </c>
      <c r="AG16" s="1881">
        <v>21.687942528000001</v>
      </c>
      <c r="AH16" s="1881">
        <v>21.816525312000003</v>
      </c>
      <c r="AI16" s="1881">
        <v>19.222468992000003</v>
      </c>
      <c r="AJ16" s="1881">
        <v>19.147629311999999</v>
      </c>
      <c r="AK16" s="1881">
        <v>20.044123775999999</v>
      </c>
      <c r="AL16" s="1881">
        <v>18.861200640000003</v>
      </c>
      <c r="AM16" s="1881">
        <v>19.808491392000001</v>
      </c>
      <c r="AN16" s="1881">
        <v>19.645512192000002</v>
      </c>
      <c r="AO16" s="1881">
        <v>20.246949504000003</v>
      </c>
      <c r="AP16" s="1881">
        <v>20.102045184000001</v>
      </c>
      <c r="AQ16" s="1881">
        <v>20.426897664000006</v>
      </c>
      <c r="AR16" s="1881">
        <v>20.596022784000002</v>
      </c>
      <c r="AS16" s="1881">
        <v>17.886120192000003</v>
      </c>
      <c r="AT16" s="1881">
        <v>15.427548288000001</v>
      </c>
      <c r="AU16" s="1881">
        <v>17.697109248</v>
      </c>
      <c r="AV16" s="1881">
        <v>17.959480703999997</v>
      </c>
      <c r="AW16" s="1881">
        <v>17.99457408</v>
      </c>
      <c r="AX16" s="1881">
        <v>18.157324031999998</v>
      </c>
      <c r="AY16" s="1881">
        <v>17.6825376</v>
      </c>
      <c r="AZ16" s="1881">
        <v>16.686876672</v>
      </c>
      <c r="BA16" s="1896">
        <v>16.496772480000001</v>
      </c>
      <c r="BB16" s="1881">
        <v>17.430706944000001</v>
      </c>
      <c r="BC16" s="1897">
        <v>17.789208192000004</v>
      </c>
      <c r="BD16" s="1881">
        <v>16.238180736</v>
      </c>
      <c r="BE16" s="1882">
        <v>14.260628735999999</v>
      </c>
      <c r="BF16" s="1785"/>
      <c r="BG16" s="1785"/>
      <c r="BH16" s="24"/>
    </row>
    <row r="17" spans="1:69">
      <c r="A17" s="154"/>
      <c r="U17" s="1774" t="s">
        <v>209</v>
      </c>
      <c r="V17" s="1775"/>
      <c r="X17" s="1774" t="s">
        <v>452</v>
      </c>
      <c r="Y17" s="1775"/>
      <c r="Z17" s="1770"/>
      <c r="AA17" s="1770">
        <v>25008.62111775226</v>
      </c>
      <c r="AB17" s="1770">
        <v>24850.373485757198</v>
      </c>
      <c r="AC17" s="1770">
        <v>25740.732331849005</v>
      </c>
      <c r="AD17" s="1770">
        <v>25668.784415124104</v>
      </c>
      <c r="AE17" s="1770">
        <v>26202.475363334714</v>
      </c>
      <c r="AF17" s="1770">
        <v>25685.937980923358</v>
      </c>
      <c r="AG17" s="1770">
        <v>25100.947981722744</v>
      </c>
      <c r="AH17" s="1770">
        <v>25246.181163524812</v>
      </c>
      <c r="AI17" s="1770">
        <v>24228.688068906373</v>
      </c>
      <c r="AJ17" s="1770">
        <v>24326.726325963609</v>
      </c>
      <c r="AK17" s="1770">
        <v>24199.03544960669</v>
      </c>
      <c r="AL17" s="1770">
        <v>23758.325208508795</v>
      </c>
      <c r="AM17" s="1770">
        <v>23900.786689616816</v>
      </c>
      <c r="AN17" s="1770">
        <v>23445.602422921707</v>
      </c>
      <c r="AO17" s="1770">
        <v>23446.464325042693</v>
      </c>
      <c r="AP17" s="1770">
        <v>23753.65306683875</v>
      </c>
      <c r="AQ17" s="1770">
        <v>23574.73920139379</v>
      </c>
      <c r="AR17" s="1770">
        <v>23364.18517488995</v>
      </c>
      <c r="AS17" s="1770">
        <v>23064.976036708969</v>
      </c>
      <c r="AT17" s="1770">
        <v>23096.241555499037</v>
      </c>
      <c r="AU17" s="1770">
        <v>22998.947414392456</v>
      </c>
      <c r="AV17" s="1770">
        <v>22394.922614029358</v>
      </c>
      <c r="AW17" s="1770">
        <v>22025.29166119191</v>
      </c>
      <c r="AX17" s="1770">
        <v>22314.763207249034</v>
      </c>
      <c r="AY17" s="1770">
        <v>22099.892938968085</v>
      </c>
      <c r="AZ17" s="1770">
        <v>21944.143461243184</v>
      </c>
      <c r="BA17" s="1770">
        <v>22040.189358791566</v>
      </c>
      <c r="BB17" s="1770">
        <v>22007.093804187691</v>
      </c>
      <c r="BC17" s="1770">
        <v>21925.116857454141</v>
      </c>
      <c r="BD17" s="1770">
        <v>21972.891099427979</v>
      </c>
      <c r="BE17" s="1787">
        <v>22088.351142567288</v>
      </c>
      <c r="BF17" s="334"/>
      <c r="BG17" s="1784"/>
      <c r="BJ17" s="64"/>
    </row>
    <row r="18" spans="1:69" s="1" customFormat="1" ht="15" customHeight="1">
      <c r="A18" s="154"/>
      <c r="B18" s="154"/>
      <c r="C18" s="154"/>
      <c r="D18" s="154"/>
      <c r="E18" s="154"/>
      <c r="F18" s="154"/>
      <c r="G18" s="154"/>
      <c r="H18" s="154"/>
      <c r="I18" s="154"/>
      <c r="J18" s="154"/>
      <c r="K18" s="154"/>
      <c r="L18" s="154"/>
      <c r="M18" s="154"/>
      <c r="N18" s="154"/>
      <c r="O18" s="154"/>
      <c r="P18" s="154"/>
      <c r="Q18" s="154"/>
      <c r="R18" s="154"/>
      <c r="S18" s="154"/>
      <c r="T18" s="154"/>
      <c r="U18" s="1776"/>
      <c r="V18" s="1765" t="s">
        <v>1079</v>
      </c>
      <c r="W18" s="201"/>
      <c r="X18" s="1776"/>
      <c r="Y18" s="886" t="s">
        <v>1085</v>
      </c>
      <c r="Z18" s="45"/>
      <c r="AA18" s="45">
        <v>9422.9039880518067</v>
      </c>
      <c r="AB18" s="45">
        <v>9610.0798500349192</v>
      </c>
      <c r="AC18" s="45">
        <v>9674.5157800939578</v>
      </c>
      <c r="AD18" s="45">
        <v>9571.5686768422693</v>
      </c>
      <c r="AE18" s="45">
        <v>9424.3208894734107</v>
      </c>
      <c r="AF18" s="45">
        <v>9318.4508401012681</v>
      </c>
      <c r="AG18" s="45">
        <v>9217.898666875386</v>
      </c>
      <c r="AH18" s="45">
        <v>9176.9460632945884</v>
      </c>
      <c r="AI18" s="45">
        <v>9117.3730086736559</v>
      </c>
      <c r="AJ18" s="45">
        <v>9073.1817541921591</v>
      </c>
      <c r="AK18" s="45">
        <v>8966.3400410133072</v>
      </c>
      <c r="AL18" s="45">
        <v>9013.6148663103886</v>
      </c>
      <c r="AM18" s="45">
        <v>8949.9076716852796</v>
      </c>
      <c r="AN18" s="45">
        <v>8851.1158418081413</v>
      </c>
      <c r="AO18" s="45">
        <v>8668.8387978266619</v>
      </c>
      <c r="AP18" s="45">
        <v>8650.7100168335928</v>
      </c>
      <c r="AQ18" s="45">
        <v>8626.3258313256483</v>
      </c>
      <c r="AR18" s="45">
        <v>8673.2818285715275</v>
      </c>
      <c r="AS18" s="45">
        <v>8586.8500111657904</v>
      </c>
      <c r="AT18" s="45">
        <v>8479.7611045811682</v>
      </c>
      <c r="AU18" s="45">
        <v>8202.1106353386513</v>
      </c>
      <c r="AV18" s="45">
        <v>8154.2656951549434</v>
      </c>
      <c r="AW18" s="45">
        <v>7953.1304405872479</v>
      </c>
      <c r="AX18" s="45">
        <v>7736.8477328496565</v>
      </c>
      <c r="AY18" s="45">
        <v>7543.4616929043459</v>
      </c>
      <c r="AZ18" s="45">
        <v>7533.9310944364843</v>
      </c>
      <c r="BA18" s="1086">
        <v>7480.7571587519324</v>
      </c>
      <c r="BB18" s="45">
        <v>7494.125500765851</v>
      </c>
      <c r="BC18" s="1434">
        <v>7464.9949621834621</v>
      </c>
      <c r="BD18" s="45">
        <v>7563.3041406668408</v>
      </c>
      <c r="BE18" s="1788">
        <v>7632.9389888165406</v>
      </c>
      <c r="BF18" s="1785"/>
      <c r="BG18" s="1785"/>
    </row>
    <row r="19" spans="1:69" s="1" customFormat="1" ht="15" customHeight="1">
      <c r="A19" s="154"/>
      <c r="B19" s="154"/>
      <c r="C19" s="154"/>
      <c r="D19" s="154"/>
      <c r="E19" s="154"/>
      <c r="F19" s="154"/>
      <c r="G19" s="154"/>
      <c r="H19" s="154"/>
      <c r="I19" s="154"/>
      <c r="J19" s="154"/>
      <c r="K19" s="154"/>
      <c r="L19" s="154"/>
      <c r="M19" s="154"/>
      <c r="N19" s="154"/>
      <c r="O19" s="154"/>
      <c r="P19" s="154"/>
      <c r="Q19" s="154"/>
      <c r="R19" s="154"/>
      <c r="S19" s="154"/>
      <c r="T19" s="154"/>
      <c r="U19" s="1776"/>
      <c r="V19" s="1009" t="s">
        <v>1061</v>
      </c>
      <c r="W19" s="201"/>
      <c r="X19" s="1776"/>
      <c r="Y19" s="887" t="s">
        <v>1070</v>
      </c>
      <c r="Z19" s="46"/>
      <c r="AA19" s="46">
        <v>3329.4371540642701</v>
      </c>
      <c r="AB19" s="46">
        <v>3347.4809656637253</v>
      </c>
      <c r="AC19" s="46">
        <v>3345.1126529615976</v>
      </c>
      <c r="AD19" s="46">
        <v>3274.3264812839429</v>
      </c>
      <c r="AE19" s="46">
        <v>3185.0331471869631</v>
      </c>
      <c r="AF19" s="46">
        <v>3164.4339951474385</v>
      </c>
      <c r="AG19" s="46">
        <v>3140.7572983354135</v>
      </c>
      <c r="AH19" s="46">
        <v>3107.7541610694766</v>
      </c>
      <c r="AI19" s="46">
        <v>3058.5622607005021</v>
      </c>
      <c r="AJ19" s="46">
        <v>3030.9404835744381</v>
      </c>
      <c r="AK19" s="46">
        <v>2961.3463145712258</v>
      </c>
      <c r="AL19" s="46">
        <v>2942.4265478027978</v>
      </c>
      <c r="AM19" s="46">
        <v>2931.3834711073941</v>
      </c>
      <c r="AN19" s="46">
        <v>2886.6615449313945</v>
      </c>
      <c r="AO19" s="46">
        <v>2815.899601241857</v>
      </c>
      <c r="AP19" s="46">
        <v>2801.1366184405565</v>
      </c>
      <c r="AQ19" s="46">
        <v>2734.9631775585472</v>
      </c>
      <c r="AR19" s="46">
        <v>2682.7185622156394</v>
      </c>
      <c r="AS19" s="46">
        <v>2634.09036544636</v>
      </c>
      <c r="AT19" s="46">
        <v>2595.5696781930419</v>
      </c>
      <c r="AU19" s="46">
        <v>2537.0767284341341</v>
      </c>
      <c r="AV19" s="46">
        <v>2532.4647556752802</v>
      </c>
      <c r="AW19" s="46">
        <v>2490.4431422680141</v>
      </c>
      <c r="AX19" s="46">
        <v>2428.0295418650594</v>
      </c>
      <c r="AY19" s="46">
        <v>2384.944575639402</v>
      </c>
      <c r="AZ19" s="46">
        <v>2382.1135891830536</v>
      </c>
      <c r="BA19" s="1087">
        <v>2343.4271965786429</v>
      </c>
      <c r="BB19" s="46">
        <v>2355.195332850637</v>
      </c>
      <c r="BC19" s="1435">
        <v>2355.9315385712343</v>
      </c>
      <c r="BD19" s="46">
        <v>2375.0911062962123</v>
      </c>
      <c r="BE19" s="1789">
        <v>2387.0272725819359</v>
      </c>
      <c r="BF19" s="1785"/>
      <c r="BG19" s="1785"/>
    </row>
    <row r="20" spans="1:69" s="1" customFormat="1" ht="15" customHeight="1">
      <c r="A20" s="154"/>
      <c r="B20" s="154"/>
      <c r="C20" s="154"/>
      <c r="D20" s="154"/>
      <c r="E20" s="154"/>
      <c r="F20" s="154"/>
      <c r="G20" s="154"/>
      <c r="H20" s="154"/>
      <c r="I20" s="154"/>
      <c r="J20" s="154"/>
      <c r="K20" s="154"/>
      <c r="L20" s="154"/>
      <c r="M20" s="154"/>
      <c r="N20" s="154"/>
      <c r="O20" s="154"/>
      <c r="P20" s="154"/>
      <c r="Q20" s="154"/>
      <c r="R20" s="154"/>
      <c r="S20" s="154"/>
      <c r="T20" s="154"/>
      <c r="U20" s="1776"/>
      <c r="V20" s="1009" t="s">
        <v>1080</v>
      </c>
      <c r="W20" s="201"/>
      <c r="X20" s="1776"/>
      <c r="Y20" s="887" t="s">
        <v>1086</v>
      </c>
      <c r="Z20" s="46"/>
      <c r="AA20" s="46">
        <v>12129.253899068841</v>
      </c>
      <c r="AB20" s="46">
        <v>11775.524338304769</v>
      </c>
      <c r="AC20" s="46">
        <v>12599.718505741172</v>
      </c>
      <c r="AD20" s="46">
        <v>12712.603478287634</v>
      </c>
      <c r="AE20" s="46">
        <v>13477.463535522342</v>
      </c>
      <c r="AF20" s="46">
        <v>13092.101667252831</v>
      </c>
      <c r="AG20" s="46">
        <v>12634.01558919524</v>
      </c>
      <c r="AH20" s="46">
        <v>12856.320222417429</v>
      </c>
      <c r="AI20" s="46">
        <v>11952.318427508249</v>
      </c>
      <c r="AJ20" s="46">
        <v>12124.021195224714</v>
      </c>
      <c r="AK20" s="46">
        <v>12175.438782528268</v>
      </c>
      <c r="AL20" s="46">
        <v>11707.103206358059</v>
      </c>
      <c r="AM20" s="46">
        <v>11927.160818741404</v>
      </c>
      <c r="AN20" s="46">
        <v>11619.974719579592</v>
      </c>
      <c r="AO20" s="46">
        <v>11877.348503786805</v>
      </c>
      <c r="AP20" s="46">
        <v>12216.124676400887</v>
      </c>
      <c r="AQ20" s="46">
        <v>12130.328894420818</v>
      </c>
      <c r="AR20" s="46">
        <v>11927.383016061338</v>
      </c>
      <c r="AS20" s="46">
        <v>11766.193493511792</v>
      </c>
      <c r="AT20" s="46">
        <v>11945.34421356788</v>
      </c>
      <c r="AU20" s="46">
        <v>12186.235115514281</v>
      </c>
      <c r="AV20" s="46">
        <v>11635.440863802851</v>
      </c>
      <c r="AW20" s="46">
        <v>11510.88903426835</v>
      </c>
      <c r="AX20" s="46">
        <v>12077.776161096823</v>
      </c>
      <c r="AY20" s="46">
        <v>12101.408820356135</v>
      </c>
      <c r="AZ20" s="46">
        <v>11961.001408584354</v>
      </c>
      <c r="BA20" s="1087">
        <v>12148.896688229839</v>
      </c>
      <c r="BB20" s="46">
        <v>12093.294224650146</v>
      </c>
      <c r="BC20" s="1435">
        <v>12039.203618121346</v>
      </c>
      <c r="BD20" s="46">
        <v>11970.267652205084</v>
      </c>
      <c r="BE20" s="1789">
        <v>12004.445541441324</v>
      </c>
      <c r="BF20" s="1785"/>
      <c r="BG20" s="1785"/>
    </row>
    <row r="21" spans="1:69" s="1" customFormat="1" ht="15" customHeight="1">
      <c r="A21" s="154"/>
      <c r="B21" s="154"/>
      <c r="C21" s="154"/>
      <c r="D21" s="154"/>
      <c r="E21" s="154"/>
      <c r="F21" s="154"/>
      <c r="G21" s="154"/>
      <c r="H21" s="154"/>
      <c r="I21" s="154"/>
      <c r="J21" s="154"/>
      <c r="K21" s="154"/>
      <c r="L21" s="154"/>
      <c r="M21" s="154"/>
      <c r="N21" s="154"/>
      <c r="O21" s="154"/>
      <c r="P21" s="154"/>
      <c r="Q21" s="154"/>
      <c r="R21" s="154"/>
      <c r="S21" s="154"/>
      <c r="T21" s="154"/>
      <c r="U21" s="1879"/>
      <c r="V21" s="1836" t="s">
        <v>1063</v>
      </c>
      <c r="W21" s="201"/>
      <c r="X21" s="1879"/>
      <c r="Y21" s="1893" t="s">
        <v>1072</v>
      </c>
      <c r="Z21" s="1818"/>
      <c r="AA21" s="1818">
        <v>127.02607656734506</v>
      </c>
      <c r="AB21" s="1818">
        <v>117.2883317537857</v>
      </c>
      <c r="AC21" s="1818">
        <v>121.38539305227576</v>
      </c>
      <c r="AD21" s="1818">
        <v>110.28577871026144</v>
      </c>
      <c r="AE21" s="1818">
        <v>115.65779115200267</v>
      </c>
      <c r="AF21" s="1818">
        <v>110.95147842182172</v>
      </c>
      <c r="AG21" s="1818">
        <v>108.27642731670153</v>
      </c>
      <c r="AH21" s="1818">
        <v>105.16071674331984</v>
      </c>
      <c r="AI21" s="1818">
        <v>100.43437202396991</v>
      </c>
      <c r="AJ21" s="1881">
        <v>98.58289297229949</v>
      </c>
      <c r="AK21" s="1881">
        <v>95.910311493890731</v>
      </c>
      <c r="AL21" s="1881">
        <v>95.180588037551559</v>
      </c>
      <c r="AM21" s="1881">
        <v>92.334728082740966</v>
      </c>
      <c r="AN21" s="1881">
        <v>87.850316602577976</v>
      </c>
      <c r="AO21" s="1881">
        <v>84.377422187368737</v>
      </c>
      <c r="AP21" s="1881">
        <v>85.681755163713973</v>
      </c>
      <c r="AQ21" s="1881">
        <v>83.121298088774793</v>
      </c>
      <c r="AR21" s="1881">
        <v>80.801768041448355</v>
      </c>
      <c r="AS21" s="1881">
        <v>77.842166585026391</v>
      </c>
      <c r="AT21" s="1881">
        <v>75.566559156944109</v>
      </c>
      <c r="AU21" s="1881">
        <v>73.524935105386874</v>
      </c>
      <c r="AV21" s="1881">
        <v>72.75129939628394</v>
      </c>
      <c r="AW21" s="1881">
        <v>70.829044068296568</v>
      </c>
      <c r="AX21" s="1881">
        <v>72.10977143749335</v>
      </c>
      <c r="AY21" s="1881">
        <v>70.077850068201755</v>
      </c>
      <c r="AZ21" s="1881">
        <v>67.097369039291351</v>
      </c>
      <c r="BA21" s="1896">
        <v>67.108315231150272</v>
      </c>
      <c r="BB21" s="1881">
        <v>64.478745921056046</v>
      </c>
      <c r="BC21" s="1897">
        <v>64.986738578096592</v>
      </c>
      <c r="BD21" s="1881">
        <v>64.228200259842879</v>
      </c>
      <c r="BE21" s="1882">
        <v>63.93933972748701</v>
      </c>
      <c r="BF21" s="1785"/>
      <c r="BG21" s="1785"/>
    </row>
    <row r="22" spans="1:69">
      <c r="U22" s="1774" t="s">
        <v>210</v>
      </c>
      <c r="V22" s="1775"/>
      <c r="X22" s="1774" t="s">
        <v>453</v>
      </c>
      <c r="Y22" s="1775"/>
      <c r="Z22" s="1770"/>
      <c r="AA22" s="1770">
        <v>12591.676045996301</v>
      </c>
      <c r="AB22" s="1770">
        <v>12498.565591077233</v>
      </c>
      <c r="AC22" s="1770">
        <v>12465.692967457777</v>
      </c>
      <c r="AD22" s="1770">
        <v>12268.49935205473</v>
      </c>
      <c r="AE22" s="1770">
        <v>12100.114918952597</v>
      </c>
      <c r="AF22" s="1770">
        <v>11830.743522443965</v>
      </c>
      <c r="AG22" s="1770">
        <v>11563.266041570794</v>
      </c>
      <c r="AH22" s="1770">
        <v>11256.353441012865</v>
      </c>
      <c r="AI22" s="1770">
        <v>10886.544895498904</v>
      </c>
      <c r="AJ22" s="1770">
        <v>10558.107472368845</v>
      </c>
      <c r="AK22" s="1770">
        <v>10253.563800425482</v>
      </c>
      <c r="AL22" s="1770">
        <v>9893.1374924529864</v>
      </c>
      <c r="AM22" s="1770">
        <v>9553.7976282513537</v>
      </c>
      <c r="AN22" s="1770">
        <v>9238.7474204561495</v>
      </c>
      <c r="AO22" s="1770">
        <v>8882.7307849956869</v>
      </c>
      <c r="AP22" s="1770">
        <v>8553.5464965918218</v>
      </c>
      <c r="AQ22" s="1770">
        <v>8178.0997072326018</v>
      </c>
      <c r="AR22" s="1770">
        <v>7824.945491013108</v>
      </c>
      <c r="AS22" s="1770">
        <v>7464.7385319568739</v>
      </c>
      <c r="AT22" s="1770">
        <v>7060.1034703282212</v>
      </c>
      <c r="AU22" s="1770">
        <v>6687.5354397815399</v>
      </c>
      <c r="AV22" s="1770">
        <v>6407.5120528201469</v>
      </c>
      <c r="AW22" s="1770">
        <v>6143.8668928183924</v>
      </c>
      <c r="AX22" s="1770">
        <v>5903.566343473668</v>
      </c>
      <c r="AY22" s="1770">
        <v>5662.5019104860839</v>
      </c>
      <c r="AZ22" s="1770">
        <v>5437.4448946948878</v>
      </c>
      <c r="BA22" s="1770">
        <v>5204.0186969087945</v>
      </c>
      <c r="BB22" s="1770">
        <v>4980.0236888252502</v>
      </c>
      <c r="BC22" s="1770">
        <v>4800.1967556588388</v>
      </c>
      <c r="BD22" s="1770">
        <v>4640.9521515206261</v>
      </c>
      <c r="BE22" s="1787">
        <v>4480.8773660217967</v>
      </c>
      <c r="BF22" s="334"/>
      <c r="BG22" s="1784"/>
      <c r="BJ22" s="64"/>
    </row>
    <row r="23" spans="1:69" s="1" customFormat="1" ht="15" customHeight="1">
      <c r="A23" s="154"/>
      <c r="B23" s="154"/>
      <c r="C23" s="154"/>
      <c r="D23" s="154"/>
      <c r="E23" s="154"/>
      <c r="F23" s="154"/>
      <c r="G23" s="154"/>
      <c r="H23" s="154"/>
      <c r="I23" s="154"/>
      <c r="J23" s="154"/>
      <c r="K23" s="154"/>
      <c r="L23" s="154"/>
      <c r="M23" s="154"/>
      <c r="N23" s="154"/>
      <c r="O23" s="154"/>
      <c r="P23" s="154"/>
      <c r="Q23" s="154"/>
      <c r="R23" s="154"/>
      <c r="S23" s="154"/>
      <c r="T23" s="154"/>
      <c r="U23" s="1776"/>
      <c r="V23" s="1765" t="s">
        <v>1081</v>
      </c>
      <c r="W23" s="201"/>
      <c r="X23" s="1776"/>
      <c r="Y23" s="888" t="s">
        <v>1087</v>
      </c>
      <c r="Z23" s="45"/>
      <c r="AA23" s="45">
        <v>9509.7261033731611</v>
      </c>
      <c r="AB23" s="45">
        <v>9441.4637502263868</v>
      </c>
      <c r="AC23" s="45">
        <v>9431.6915797604161</v>
      </c>
      <c r="AD23" s="45">
        <v>9285.7559541046121</v>
      </c>
      <c r="AE23" s="45">
        <v>9175.7567714505349</v>
      </c>
      <c r="AF23" s="45">
        <v>8937.8512090661734</v>
      </c>
      <c r="AG23" s="45">
        <v>8708.4937646232611</v>
      </c>
      <c r="AH23" s="45">
        <v>8440.7746811128363</v>
      </c>
      <c r="AI23" s="45">
        <v>8127.6393019878642</v>
      </c>
      <c r="AJ23" s="45">
        <v>7828.3773130185455</v>
      </c>
      <c r="AK23" s="45">
        <v>7548.4116992139807</v>
      </c>
      <c r="AL23" s="45">
        <v>7273.0938901680702</v>
      </c>
      <c r="AM23" s="45">
        <v>6990.3975272167627</v>
      </c>
      <c r="AN23" s="45">
        <v>6697.3708307946326</v>
      </c>
      <c r="AO23" s="45">
        <v>6382.1309281425283</v>
      </c>
      <c r="AP23" s="45">
        <v>6079.5204867711091</v>
      </c>
      <c r="AQ23" s="45">
        <v>5766.6745973596107</v>
      </c>
      <c r="AR23" s="45">
        <v>5473.4378647205631</v>
      </c>
      <c r="AS23" s="45">
        <v>5133.3669562230443</v>
      </c>
      <c r="AT23" s="45">
        <v>4828.654251886559</v>
      </c>
      <c r="AU23" s="45">
        <v>4515.2302535243334</v>
      </c>
      <c r="AV23" s="45">
        <v>4266.7317437802358</v>
      </c>
      <c r="AW23" s="45">
        <v>4053.7868163920343</v>
      </c>
      <c r="AX23" s="45">
        <v>3850.9550819823753</v>
      </c>
      <c r="AY23" s="45">
        <v>3630.9665270257747</v>
      </c>
      <c r="AZ23" s="45">
        <v>3440.9685366813123</v>
      </c>
      <c r="BA23" s="1086">
        <v>3243.6522164205671</v>
      </c>
      <c r="BB23" s="45">
        <v>3090.4207690800627</v>
      </c>
      <c r="BC23" s="1434">
        <v>2934.11719821323</v>
      </c>
      <c r="BD23" s="45">
        <v>2792.1559614404632</v>
      </c>
      <c r="BE23" s="1788">
        <v>2654.1291444405515</v>
      </c>
      <c r="BF23" s="1786"/>
      <c r="BG23" s="1786"/>
    </row>
    <row r="24" spans="1:69" s="1" customFormat="1" ht="15" customHeight="1">
      <c r="A24" s="154"/>
      <c r="B24" s="154"/>
      <c r="C24" s="154"/>
      <c r="D24" s="154"/>
      <c r="E24" s="154"/>
      <c r="F24" s="154"/>
      <c r="G24" s="154"/>
      <c r="H24" s="154"/>
      <c r="I24" s="154"/>
      <c r="J24" s="154"/>
      <c r="K24" s="154"/>
      <c r="L24" s="154"/>
      <c r="M24" s="154"/>
      <c r="N24" s="154"/>
      <c r="O24" s="154"/>
      <c r="P24" s="154"/>
      <c r="Q24" s="154"/>
      <c r="R24" s="154"/>
      <c r="S24" s="154"/>
      <c r="T24" s="154"/>
      <c r="U24" s="1776"/>
      <c r="V24" s="1009" t="s">
        <v>1064</v>
      </c>
      <c r="W24" s="201"/>
      <c r="X24" s="1776"/>
      <c r="Y24" s="889" t="s">
        <v>1073</v>
      </c>
      <c r="Z24" s="46"/>
      <c r="AA24" s="1239">
        <v>53.992371516383862</v>
      </c>
      <c r="AB24" s="1239">
        <v>53.382070969523696</v>
      </c>
      <c r="AC24" s="1239">
        <v>53.497660306526903</v>
      </c>
      <c r="AD24" s="1239">
        <v>53.627538794303028</v>
      </c>
      <c r="AE24" s="1239">
        <v>53.353492667977896</v>
      </c>
      <c r="AF24" s="1239">
        <v>53.474962814193574</v>
      </c>
      <c r="AG24" s="1239">
        <v>53.609067248571428</v>
      </c>
      <c r="AH24" s="1239">
        <v>53.863034648571428</v>
      </c>
      <c r="AI24" s="1239">
        <v>53.587421147571433</v>
      </c>
      <c r="AJ24" s="1239">
        <v>53.798324339571437</v>
      </c>
      <c r="AK24" s="1239">
        <v>54.07587766757144</v>
      </c>
      <c r="AL24" s="1239">
        <v>54.569825993571442</v>
      </c>
      <c r="AM24" s="1239">
        <v>69.223799540142863</v>
      </c>
      <c r="AN24" s="1239">
        <v>81.381470233000002</v>
      </c>
      <c r="AO24" s="1239">
        <v>84.019971568571421</v>
      </c>
      <c r="AP24" s="1239">
        <v>95.43152347902857</v>
      </c>
      <c r="AQ24" s="1239">
        <v>98.516890267862863</v>
      </c>
      <c r="AR24" s="1239">
        <v>95.160403156011441</v>
      </c>
      <c r="AS24" s="46">
        <v>106.95070229662285</v>
      </c>
      <c r="AT24" s="46">
        <v>106.0598991570473</v>
      </c>
      <c r="AU24" s="1239">
        <v>92.632009691413586</v>
      </c>
      <c r="AV24" s="46">
        <v>102.33876290744008</v>
      </c>
      <c r="AW24" s="46">
        <v>101.29903328799999</v>
      </c>
      <c r="AX24" s="46">
        <v>100.21113991977144</v>
      </c>
      <c r="AY24" s="46">
        <v>99.890578236701728</v>
      </c>
      <c r="AZ24" s="46">
        <v>101.79478344057142</v>
      </c>
      <c r="BA24" s="1087">
        <v>103.12246266945746</v>
      </c>
      <c r="BB24" s="46">
        <v>89.661507474514281</v>
      </c>
      <c r="BC24" s="1435">
        <v>88.894317892868585</v>
      </c>
      <c r="BD24" s="46">
        <v>82.324130772937139</v>
      </c>
      <c r="BE24" s="1789">
        <v>81.751025380079994</v>
      </c>
      <c r="BF24" s="1785"/>
      <c r="BG24" s="1785"/>
    </row>
    <row r="25" spans="1:69" s="1" customFormat="1" ht="28.5">
      <c r="A25" s="154"/>
      <c r="B25" s="154"/>
      <c r="C25" s="154"/>
      <c r="D25" s="154"/>
      <c r="E25" s="154"/>
      <c r="F25" s="154"/>
      <c r="G25" s="154"/>
      <c r="H25" s="154"/>
      <c r="I25" s="154"/>
      <c r="J25" s="154"/>
      <c r="K25" s="154"/>
      <c r="L25" s="154"/>
      <c r="M25" s="154"/>
      <c r="N25" s="154"/>
      <c r="O25" s="154"/>
      <c r="P25" s="154"/>
      <c r="Q25" s="154"/>
      <c r="R25" s="154"/>
      <c r="S25" s="154"/>
      <c r="T25" s="154"/>
      <c r="U25" s="1776"/>
      <c r="V25" s="554" t="s">
        <v>1253</v>
      </c>
      <c r="W25" s="201"/>
      <c r="X25" s="1776"/>
      <c r="Y25" s="1238" t="s">
        <v>1088</v>
      </c>
      <c r="Z25" s="46"/>
      <c r="AA25" s="1239">
        <v>27.784803268632118</v>
      </c>
      <c r="AB25" s="1239">
        <v>27.309564991198048</v>
      </c>
      <c r="AC25" s="1239">
        <v>27.726949702251748</v>
      </c>
      <c r="AD25" s="1239">
        <v>27.637429559917415</v>
      </c>
      <c r="AE25" s="1239">
        <v>28.985316002172695</v>
      </c>
      <c r="AF25" s="1239">
        <v>29.436139662832055</v>
      </c>
      <c r="AG25" s="1239">
        <v>29.877582887974334</v>
      </c>
      <c r="AH25" s="1239">
        <v>24.96115032293746</v>
      </c>
      <c r="AI25" s="1239">
        <v>23.796523930134271</v>
      </c>
      <c r="AJ25" s="1239">
        <v>23.620583364692145</v>
      </c>
      <c r="AK25" s="1239">
        <v>20.566847215302118</v>
      </c>
      <c r="AL25" s="1239">
        <v>16.631338920581943</v>
      </c>
      <c r="AM25" s="1239">
        <v>24.155782280904418</v>
      </c>
      <c r="AN25" s="1239">
        <v>20.812754172302935</v>
      </c>
      <c r="AO25" s="1239">
        <v>18.86443751674831</v>
      </c>
      <c r="AP25" s="1239">
        <v>17.548175968141493</v>
      </c>
      <c r="AQ25" s="1239">
        <v>16.231800570359521</v>
      </c>
      <c r="AR25" s="1239">
        <v>15.027229068311652</v>
      </c>
      <c r="AS25" s="1239">
        <v>14.226955034858072</v>
      </c>
      <c r="AT25" s="1239">
        <v>12.656106388786867</v>
      </c>
      <c r="AU25" s="1239">
        <v>11.549436245229293</v>
      </c>
      <c r="AV25" s="1239">
        <v>10.687751726527436</v>
      </c>
      <c r="AW25" s="1239">
        <v>11.258526789582762</v>
      </c>
      <c r="AX25" s="1239">
        <v>11.883124156409618</v>
      </c>
      <c r="AY25" s="1239">
        <v>10.266080021122686</v>
      </c>
      <c r="AZ25" s="1239">
        <v>10.209089948805357</v>
      </c>
      <c r="BA25" s="1240">
        <v>9.2969313886783684</v>
      </c>
      <c r="BB25" s="1239">
        <v>10.243885401052609</v>
      </c>
      <c r="BC25" s="1437">
        <v>10.605465311660366</v>
      </c>
      <c r="BD25" s="1239">
        <v>9.9097544883187147</v>
      </c>
      <c r="BE25" s="1792">
        <v>10.269369525380952</v>
      </c>
      <c r="BF25" s="1786"/>
      <c r="BG25" s="1786"/>
      <c r="BI25" s="74"/>
    </row>
    <row r="26" spans="1:69" s="1" customFormat="1" ht="15" customHeight="1">
      <c r="A26" s="154"/>
      <c r="B26" s="154"/>
      <c r="C26" s="154"/>
      <c r="D26" s="154"/>
      <c r="E26" s="154"/>
      <c r="F26" s="154"/>
      <c r="G26" s="154"/>
      <c r="H26" s="154"/>
      <c r="I26" s="154"/>
      <c r="J26" s="154"/>
      <c r="K26" s="154"/>
      <c r="L26" s="154"/>
      <c r="M26" s="154"/>
      <c r="N26" s="154"/>
      <c r="O26" s="154"/>
      <c r="P26" s="154"/>
      <c r="Q26" s="154"/>
      <c r="R26" s="154"/>
      <c r="S26" s="154"/>
      <c r="T26" s="154"/>
      <c r="U26" s="1776"/>
      <c r="V26" s="517" t="s">
        <v>1065</v>
      </c>
      <c r="W26" s="201"/>
      <c r="X26" s="1776"/>
      <c r="Y26" s="890" t="s">
        <v>1075</v>
      </c>
      <c r="Z26" s="109"/>
      <c r="AA26" s="46">
        <v>2941.5458337535279</v>
      </c>
      <c r="AB26" s="46">
        <v>2917.2476766023669</v>
      </c>
      <c r="AC26" s="46">
        <v>2893.6208942708245</v>
      </c>
      <c r="AD26" s="46">
        <v>2842.2194026926272</v>
      </c>
      <c r="AE26" s="46">
        <v>2782.6016514976332</v>
      </c>
      <c r="AF26" s="46">
        <v>2750.027633149411</v>
      </c>
      <c r="AG26" s="46">
        <v>2711.267629324544</v>
      </c>
      <c r="AH26" s="46">
        <v>2676.4734624834155</v>
      </c>
      <c r="AI26" s="46">
        <v>2624.6080734319721</v>
      </c>
      <c r="AJ26" s="46">
        <v>2591.5104794683211</v>
      </c>
      <c r="AK26" s="46">
        <v>2556.1417376866721</v>
      </c>
      <c r="AL26" s="46">
        <v>2490.4139645462533</v>
      </c>
      <c r="AM26" s="46">
        <v>2419.5612940414444</v>
      </c>
      <c r="AN26" s="46">
        <v>2366.6235251791732</v>
      </c>
      <c r="AO26" s="46">
        <v>2320.9761368634481</v>
      </c>
      <c r="AP26" s="46">
        <v>2279.5816896267479</v>
      </c>
      <c r="AQ26" s="46">
        <v>2210.5144938719036</v>
      </c>
      <c r="AR26" s="46">
        <v>2149.3508326918454</v>
      </c>
      <c r="AS26" s="46">
        <v>2099.7317558574941</v>
      </c>
      <c r="AT26" s="46">
        <v>1997.438896435769</v>
      </c>
      <c r="AU26" s="46">
        <v>1953.642118922691</v>
      </c>
      <c r="AV26" s="46">
        <v>1908.0926687680765</v>
      </c>
      <c r="AW26" s="46">
        <v>1855.4936769339392</v>
      </c>
      <c r="AX26" s="46">
        <v>1811.2810464553129</v>
      </c>
      <c r="AY26" s="46">
        <v>1779.369872584434</v>
      </c>
      <c r="AZ26" s="46">
        <v>1749.4695295150652</v>
      </c>
      <c r="BA26" s="1087">
        <v>1714.1858984769751</v>
      </c>
      <c r="BB26" s="46">
        <v>1648.1862488919712</v>
      </c>
      <c r="BC26" s="1435">
        <v>1628.5248737418574</v>
      </c>
      <c r="BD26" s="46">
        <v>1607.1817414181839</v>
      </c>
      <c r="BE26" s="1789">
        <v>1577.9325676709941</v>
      </c>
      <c r="BF26" s="1785"/>
      <c r="BG26" s="1785"/>
    </row>
    <row r="27" spans="1:69" s="1" customFormat="1" ht="15" customHeight="1" thickBot="1">
      <c r="A27" s="154"/>
      <c r="B27" s="154"/>
      <c r="C27" s="154"/>
      <c r="D27" s="154"/>
      <c r="E27" s="154"/>
      <c r="F27" s="154"/>
      <c r="G27" s="154"/>
      <c r="H27" s="154"/>
      <c r="I27" s="154"/>
      <c r="J27" s="154"/>
      <c r="K27" s="154"/>
      <c r="L27" s="154"/>
      <c r="M27" s="154"/>
      <c r="N27" s="154"/>
      <c r="O27" s="154"/>
      <c r="P27" s="154"/>
      <c r="Q27" s="154"/>
      <c r="R27" s="154"/>
      <c r="S27" s="154"/>
      <c r="T27" s="154"/>
      <c r="U27" s="1778"/>
      <c r="V27" s="1223" t="s">
        <v>211</v>
      </c>
      <c r="W27" s="201"/>
      <c r="X27" s="1778"/>
      <c r="Y27" s="891" t="s">
        <v>312</v>
      </c>
      <c r="Z27" s="158"/>
      <c r="AA27" s="943">
        <v>58.626934084596428</v>
      </c>
      <c r="AB27" s="943">
        <v>59.162528287756629</v>
      </c>
      <c r="AC27" s="943">
        <v>59.155883417755859</v>
      </c>
      <c r="AD27" s="943">
        <v>59.259026903271071</v>
      </c>
      <c r="AE27" s="943">
        <v>59.41768733427967</v>
      </c>
      <c r="AF27" s="943">
        <v>59.953577751354949</v>
      </c>
      <c r="AG27" s="943">
        <v>60.017997486444173</v>
      </c>
      <c r="AH27" s="943">
        <v>60.281112445105457</v>
      </c>
      <c r="AI27" s="943">
        <v>56.91357500136376</v>
      </c>
      <c r="AJ27" s="943">
        <v>60.800772177715089</v>
      </c>
      <c r="AK27" s="943">
        <v>74.367638641955253</v>
      </c>
      <c r="AL27" s="943">
        <v>58.428472824508134</v>
      </c>
      <c r="AM27" s="943">
        <v>50.45922517209894</v>
      </c>
      <c r="AN27" s="943">
        <v>72.558840077041296</v>
      </c>
      <c r="AO27" s="943">
        <v>76.739310904388915</v>
      </c>
      <c r="AP27" s="943">
        <v>81.464620746794381</v>
      </c>
      <c r="AQ27" s="943">
        <v>86.161925162864748</v>
      </c>
      <c r="AR27" s="943">
        <v>91.969161376375283</v>
      </c>
      <c r="AS27" s="1089">
        <v>110.4621625448536</v>
      </c>
      <c r="AT27" s="1089">
        <v>115.29431646005852</v>
      </c>
      <c r="AU27" s="1089">
        <v>114.48162139787175</v>
      </c>
      <c r="AV27" s="1089">
        <v>119.6611256378678</v>
      </c>
      <c r="AW27" s="1089">
        <v>122.0288394148356</v>
      </c>
      <c r="AX27" s="1089">
        <v>129.23595095979954</v>
      </c>
      <c r="AY27" s="1089">
        <v>142.00885261805109</v>
      </c>
      <c r="AZ27" s="1089">
        <v>135.00295510913358</v>
      </c>
      <c r="BA27" s="1089">
        <v>133.76118795311612</v>
      </c>
      <c r="BB27" s="107">
        <v>141.51127797764906</v>
      </c>
      <c r="BC27" s="1438">
        <v>138.05490049922312</v>
      </c>
      <c r="BD27" s="107">
        <v>149.38056340072254</v>
      </c>
      <c r="BE27" s="1793">
        <v>156.7952590047895</v>
      </c>
      <c r="BF27" s="1785"/>
      <c r="BG27" s="1785"/>
      <c r="BI27" s="1139"/>
    </row>
    <row r="28" spans="1:69" ht="15.75" thickTop="1" thickBot="1">
      <c r="A28" s="154"/>
      <c r="U28" s="1780" t="s">
        <v>455</v>
      </c>
      <c r="V28" s="1782"/>
      <c r="X28" s="1780" t="s">
        <v>438</v>
      </c>
      <c r="Y28" s="1781"/>
      <c r="Z28" s="1770"/>
      <c r="AA28" s="1783">
        <f t="shared" ref="AA28:BE28" si="0">SUM(AA17,AA22,AA5,AA11,AA14)</f>
        <v>44058.755414864594</v>
      </c>
      <c r="AB28" s="1783">
        <f t="shared" si="0"/>
        <v>43454.543933307919</v>
      </c>
      <c r="AC28" s="1783">
        <f t="shared" si="0"/>
        <v>43459.665118603923</v>
      </c>
      <c r="AD28" s="1783">
        <f t="shared" si="0"/>
        <v>42638.612757850897</v>
      </c>
      <c r="AE28" s="1783">
        <f t="shared" si="0"/>
        <v>42762.086841489108</v>
      </c>
      <c r="AF28" s="1783">
        <f t="shared" si="0"/>
        <v>41668.851858891809</v>
      </c>
      <c r="AG28" s="1783">
        <f t="shared" si="0"/>
        <v>40487.731871620206</v>
      </c>
      <c r="AH28" s="1783">
        <f t="shared" si="0"/>
        <v>40095.337514778977</v>
      </c>
      <c r="AI28" s="1783">
        <f t="shared" si="0"/>
        <v>38494.898697820856</v>
      </c>
      <c r="AJ28" s="1783">
        <f t="shared" si="0"/>
        <v>38198.399917739822</v>
      </c>
      <c r="AK28" s="1783">
        <f t="shared" si="0"/>
        <v>37627.967539837642</v>
      </c>
      <c r="AL28" s="1783">
        <f t="shared" si="0"/>
        <v>36542.107415577673</v>
      </c>
      <c r="AM28" s="1783">
        <f t="shared" si="0"/>
        <v>35789.596184534152</v>
      </c>
      <c r="AN28" s="1783">
        <f t="shared" si="0"/>
        <v>34948.601137851103</v>
      </c>
      <c r="AO28" s="1783">
        <f t="shared" si="0"/>
        <v>34689.251987161624</v>
      </c>
      <c r="AP28" s="1783">
        <f t="shared" si="0"/>
        <v>34738.429636512039</v>
      </c>
      <c r="AQ28" s="1783">
        <f t="shared" si="0"/>
        <v>34230.289058451723</v>
      </c>
      <c r="AR28" s="1783">
        <f t="shared" si="0"/>
        <v>33659.324930433017</v>
      </c>
      <c r="AS28" s="1783">
        <f t="shared" si="0"/>
        <v>32910.57842421098</v>
      </c>
      <c r="AT28" s="1783">
        <f t="shared" si="0"/>
        <v>32409.660937158893</v>
      </c>
      <c r="AU28" s="1783">
        <f t="shared" si="0"/>
        <v>31982.73170214198</v>
      </c>
      <c r="AV28" s="1783">
        <f t="shared" si="0"/>
        <v>30782.91671276086</v>
      </c>
      <c r="AW28" s="1783">
        <f t="shared" si="0"/>
        <v>30140.559764977555</v>
      </c>
      <c r="AX28" s="1783">
        <f t="shared" si="0"/>
        <v>30093.952986099226</v>
      </c>
      <c r="AY28" s="1783">
        <f t="shared" si="0"/>
        <v>29598.394863939186</v>
      </c>
      <c r="AZ28" s="1783">
        <f t="shared" si="0"/>
        <v>29255.590782002033</v>
      </c>
      <c r="BA28" s="1783">
        <f t="shared" si="0"/>
        <v>29211.694031088569</v>
      </c>
      <c r="BB28" s="1783">
        <f t="shared" si="0"/>
        <v>29021.956610708272</v>
      </c>
      <c r="BC28" s="1783">
        <f t="shared" si="0"/>
        <v>28654.804763796605</v>
      </c>
      <c r="BD28" s="1783">
        <f t="shared" si="0"/>
        <v>28474.351687083672</v>
      </c>
      <c r="BE28" s="1794">
        <f t="shared" si="0"/>
        <v>28394.065827290888</v>
      </c>
      <c r="BF28" s="334"/>
      <c r="BG28" s="1784"/>
      <c r="BO28" s="55"/>
      <c r="BP28" s="62"/>
      <c r="BQ28" s="62"/>
    </row>
    <row r="29" spans="1:69">
      <c r="BF29" s="1784"/>
      <c r="BG29" s="1784"/>
      <c r="BO29" s="55"/>
      <c r="BP29" s="62"/>
      <c r="BQ29" s="62"/>
    </row>
    <row r="30" spans="1:69">
      <c r="V30" s="9" t="s">
        <v>456</v>
      </c>
      <c r="X30" s="1" t="s">
        <v>457</v>
      </c>
      <c r="BO30" s="55"/>
      <c r="BP30" s="62"/>
      <c r="BQ30" s="62"/>
    </row>
    <row r="31" spans="1:69">
      <c r="V31" s="10"/>
      <c r="X31" s="756"/>
      <c r="Y31" s="37"/>
      <c r="Z31" s="151"/>
      <c r="AA31" s="10">
        <v>1990</v>
      </c>
      <c r="AB31" s="10">
        <f t="shared" ref="AB31:AP31" si="1">AA31+1</f>
        <v>1991</v>
      </c>
      <c r="AC31" s="10">
        <f t="shared" si="1"/>
        <v>1992</v>
      </c>
      <c r="AD31" s="10">
        <f t="shared" si="1"/>
        <v>1993</v>
      </c>
      <c r="AE31" s="10">
        <f t="shared" si="1"/>
        <v>1994</v>
      </c>
      <c r="AF31" s="10">
        <f t="shared" si="1"/>
        <v>1995</v>
      </c>
      <c r="AG31" s="10">
        <f t="shared" si="1"/>
        <v>1996</v>
      </c>
      <c r="AH31" s="10">
        <f t="shared" si="1"/>
        <v>1997</v>
      </c>
      <c r="AI31" s="10">
        <f t="shared" si="1"/>
        <v>1998</v>
      </c>
      <c r="AJ31" s="10">
        <f t="shared" si="1"/>
        <v>1999</v>
      </c>
      <c r="AK31" s="10">
        <f t="shared" si="1"/>
        <v>2000</v>
      </c>
      <c r="AL31" s="10">
        <f t="shared" si="1"/>
        <v>2001</v>
      </c>
      <c r="AM31" s="10">
        <f t="shared" si="1"/>
        <v>2002</v>
      </c>
      <c r="AN31" s="10">
        <f t="shared" si="1"/>
        <v>2003</v>
      </c>
      <c r="AO31" s="10">
        <f t="shared" si="1"/>
        <v>2004</v>
      </c>
      <c r="AP31" s="10">
        <f t="shared" si="1"/>
        <v>2005</v>
      </c>
      <c r="AQ31" s="10">
        <f t="shared" ref="AQ31:AZ31" si="2">AP31+1</f>
        <v>2006</v>
      </c>
      <c r="AR31" s="10">
        <f t="shared" si="2"/>
        <v>2007</v>
      </c>
      <c r="AS31" s="10">
        <f t="shared" si="2"/>
        <v>2008</v>
      </c>
      <c r="AT31" s="10">
        <f t="shared" si="2"/>
        <v>2009</v>
      </c>
      <c r="AU31" s="10">
        <f t="shared" si="2"/>
        <v>2010</v>
      </c>
      <c r="AV31" s="10">
        <f t="shared" si="2"/>
        <v>2011</v>
      </c>
      <c r="AW31" s="10">
        <f t="shared" si="2"/>
        <v>2012</v>
      </c>
      <c r="AX31" s="10">
        <f t="shared" si="2"/>
        <v>2013</v>
      </c>
      <c r="AY31" s="10">
        <f t="shared" si="2"/>
        <v>2014</v>
      </c>
      <c r="AZ31" s="10">
        <f t="shared" si="2"/>
        <v>2015</v>
      </c>
      <c r="BA31" s="10">
        <f>AZ31+1</f>
        <v>2016</v>
      </c>
      <c r="BB31" s="10">
        <f>BA31+1</f>
        <v>2017</v>
      </c>
      <c r="BC31" s="10">
        <f>BB31+1</f>
        <v>2018</v>
      </c>
      <c r="BD31" s="10">
        <f>BC31+1</f>
        <v>2019</v>
      </c>
      <c r="BE31" s="10">
        <f>BD31+1</f>
        <v>2020</v>
      </c>
      <c r="BF31" s="1120"/>
      <c r="BO31" s="55"/>
      <c r="BP31" s="62"/>
      <c r="BQ31" s="62"/>
    </row>
    <row r="32" spans="1:69">
      <c r="V32" s="1796" t="s">
        <v>1179</v>
      </c>
      <c r="X32" s="460" t="s">
        <v>1184</v>
      </c>
      <c r="Y32" s="463"/>
      <c r="Z32" s="141"/>
      <c r="AA32" s="6">
        <f t="shared" ref="AA32:BD32" si="3">AA5/AA$28</f>
        <v>2.9288805437984837E-2</v>
      </c>
      <c r="AB32" s="6">
        <f t="shared" si="3"/>
        <v>2.9580095421602833E-2</v>
      </c>
      <c r="AC32" s="6">
        <f t="shared" si="3"/>
        <v>2.932036093201314E-2</v>
      </c>
      <c r="AD32" s="6">
        <f t="shared" si="3"/>
        <v>3.0308026102103591E-2</v>
      </c>
      <c r="AE32" s="6">
        <f t="shared" si="3"/>
        <v>3.0099054069935939E-2</v>
      </c>
      <c r="AF32" s="6">
        <f t="shared" si="3"/>
        <v>3.1701359020783242E-2</v>
      </c>
      <c r="AG32" s="6">
        <f t="shared" si="3"/>
        <v>3.2833282284465116E-2</v>
      </c>
      <c r="AH32" s="6">
        <f t="shared" si="3"/>
        <v>3.1222183004854024E-2</v>
      </c>
      <c r="AI32" s="6">
        <f t="shared" si="3"/>
        <v>3.1276389904705056E-2</v>
      </c>
      <c r="AJ32" s="6">
        <f t="shared" si="3"/>
        <v>3.1340805614811201E-2</v>
      </c>
      <c r="AK32" s="6">
        <f t="shared" si="3"/>
        <v>3.1861266385268608E-2</v>
      </c>
      <c r="AL32" s="6">
        <f t="shared" si="3"/>
        <v>3.1439126208587374E-2</v>
      </c>
      <c r="AM32" s="6">
        <f t="shared" si="3"/>
        <v>3.2530123094636716E-2</v>
      </c>
      <c r="AN32" s="6">
        <f t="shared" si="3"/>
        <v>3.3248649562328945E-2</v>
      </c>
      <c r="AO32" s="6">
        <f t="shared" si="3"/>
        <v>3.680933699631285E-2</v>
      </c>
      <c r="AP32" s="6">
        <f t="shared" si="3"/>
        <v>3.8915964400038514E-2</v>
      </c>
      <c r="AQ32" s="6">
        <f t="shared" si="3"/>
        <v>4.0774717893586991E-2</v>
      </c>
      <c r="AR32" s="6">
        <f t="shared" si="3"/>
        <v>4.1777108190767208E-2</v>
      </c>
      <c r="AS32" s="6">
        <f t="shared" si="3"/>
        <v>4.103401190966046E-2</v>
      </c>
      <c r="AT32" s="6">
        <f t="shared" si="3"/>
        <v>3.8589302672244724E-2</v>
      </c>
      <c r="AU32" s="6">
        <f t="shared" si="3"/>
        <v>4.1339205991639136E-2</v>
      </c>
      <c r="AV32" s="6">
        <f t="shared" si="3"/>
        <v>3.3361443285665239E-2</v>
      </c>
      <c r="AW32" s="6">
        <f t="shared" si="3"/>
        <v>3.4603278410708649E-2</v>
      </c>
      <c r="AX32" s="6">
        <f t="shared" si="3"/>
        <v>3.2610636298953416E-2</v>
      </c>
      <c r="AY32" s="6">
        <f t="shared" si="3"/>
        <v>3.2278615055765493E-2</v>
      </c>
      <c r="AZ32" s="6">
        <f t="shared" si="3"/>
        <v>3.452338863404314E-2</v>
      </c>
      <c r="BA32" s="6">
        <f t="shared" si="3"/>
        <v>3.7651962419562597E-2</v>
      </c>
      <c r="BB32" s="6">
        <f t="shared" si="3"/>
        <v>3.9904776902969577E-2</v>
      </c>
      <c r="BC32" s="6">
        <f t="shared" si="3"/>
        <v>3.9266722519403385E-2</v>
      </c>
      <c r="BD32" s="6">
        <f t="shared" si="3"/>
        <v>3.8412576666495259E-2</v>
      </c>
      <c r="BE32" s="6">
        <f>BE5/BE$28</f>
        <v>3.8562885988699204E-2</v>
      </c>
      <c r="BF32" s="1130"/>
    </row>
    <row r="33" spans="19:76">
      <c r="S33" s="201"/>
      <c r="V33" s="1797" t="s">
        <v>1180</v>
      </c>
      <c r="X33" s="460" t="s">
        <v>1185</v>
      </c>
      <c r="Y33" s="463"/>
      <c r="Z33" s="141"/>
      <c r="AA33" s="6">
        <f t="shared" ref="AA33:BE33" si="4">AA11/AA$28</f>
        <v>0.11592466012440579</v>
      </c>
      <c r="AB33" s="6">
        <f t="shared" si="4"/>
        <v>0.10958480999353377</v>
      </c>
      <c r="AC33" s="6">
        <f t="shared" si="4"/>
        <v>9.0292808204687589E-2</v>
      </c>
      <c r="AD33" s="6">
        <f t="shared" si="4"/>
        <v>7.872880055670034E-2</v>
      </c>
      <c r="AE33" s="6">
        <f t="shared" si="4"/>
        <v>7.2883152710313134E-2</v>
      </c>
      <c r="AF33" s="6">
        <f t="shared" si="4"/>
        <v>6.6543203523930075E-2</v>
      </c>
      <c r="AG33" s="6">
        <f t="shared" si="4"/>
        <v>6.0231568679810089E-2</v>
      </c>
      <c r="AH33" s="6">
        <f t="shared" si="4"/>
        <v>5.7012157175938466E-2</v>
      </c>
      <c r="AI33" s="6">
        <f t="shared" si="4"/>
        <v>5.5152001150630237E-2</v>
      </c>
      <c r="AJ33" s="6">
        <f t="shared" si="4"/>
        <v>5.4044592517665316E-2</v>
      </c>
      <c r="AK33" s="6">
        <f t="shared" si="4"/>
        <v>5.1087118828203243E-2</v>
      </c>
      <c r="AL33" s="6">
        <f t="shared" si="4"/>
        <v>4.6248091936130276E-2</v>
      </c>
      <c r="AM33" s="6">
        <f t="shared" si="4"/>
        <v>3.1235296378293035E-2</v>
      </c>
      <c r="AN33" s="6">
        <f t="shared" si="4"/>
        <v>3.0103454832318764E-2</v>
      </c>
      <c r="AO33" s="6">
        <f t="shared" si="4"/>
        <v>2.9677602042488687E-2</v>
      </c>
      <c r="AP33" s="6">
        <f t="shared" si="4"/>
        <v>2.9522305249809262E-2</v>
      </c>
      <c r="AQ33" s="6">
        <f t="shared" si="4"/>
        <v>3.0006610998180257E-2</v>
      </c>
      <c r="AR33" s="6">
        <f t="shared" si="4"/>
        <v>3.0099005682317423E-2</v>
      </c>
      <c r="AS33" s="6">
        <f t="shared" si="4"/>
        <v>2.9801522118970858E-2</v>
      </c>
      <c r="AT33" s="6">
        <f t="shared" si="4"/>
        <v>2.9355179314134061E-2</v>
      </c>
      <c r="AU33" s="6">
        <f t="shared" si="4"/>
        <v>2.8771226280717665E-2</v>
      </c>
      <c r="AV33" s="6">
        <f t="shared" si="4"/>
        <v>2.9232041905054521E-2</v>
      </c>
      <c r="AW33" s="6">
        <f t="shared" si="4"/>
        <v>2.9272841757250249E-2</v>
      </c>
      <c r="AX33" s="6">
        <f t="shared" si="4"/>
        <v>2.8174512096190409E-2</v>
      </c>
      <c r="AY33" s="6">
        <f t="shared" si="4"/>
        <v>2.8302162668036278E-2</v>
      </c>
      <c r="AZ33" s="6">
        <f t="shared" si="4"/>
        <v>2.78759032185768E-2</v>
      </c>
      <c r="BA33" s="6">
        <f t="shared" si="4"/>
        <v>2.8219844241302371E-2</v>
      </c>
      <c r="BB33" s="6">
        <f t="shared" si="4"/>
        <v>2.8738184293319903E-2</v>
      </c>
      <c r="BC33" s="6">
        <f t="shared" si="4"/>
        <v>2.6655605629739582E-2</v>
      </c>
      <c r="BD33" s="6">
        <f t="shared" si="4"/>
        <v>2.5482927632461665E-2</v>
      </c>
      <c r="BE33" s="6">
        <f t="shared" si="4"/>
        <v>2.4363508481320097E-2</v>
      </c>
      <c r="BF33" s="1130"/>
    </row>
    <row r="34" spans="19:76">
      <c r="V34" s="1795" t="s">
        <v>1181</v>
      </c>
      <c r="W34" s="1802"/>
      <c r="X34" s="460" t="s">
        <v>1186</v>
      </c>
      <c r="Y34" s="463"/>
      <c r="Z34" s="141"/>
      <c r="AA34" s="6">
        <f t="shared" ref="AA34:BE34" si="5">AA14/AA$28</f>
        <v>1.37393097893494E-3</v>
      </c>
      <c r="AB34" s="6">
        <f t="shared" si="5"/>
        <v>1.3406505940140754E-3</v>
      </c>
      <c r="AC34" s="6">
        <f t="shared" si="5"/>
        <v>1.2630457388798976E-3</v>
      </c>
      <c r="AD34" s="6">
        <f t="shared" si="5"/>
        <v>1.2230689285921438E-3</v>
      </c>
      <c r="AE34" s="6">
        <f t="shared" si="5"/>
        <v>1.3040170360090447E-3</v>
      </c>
      <c r="AF34" s="6">
        <f t="shared" si="5"/>
        <v>1.4023000466889758E-3</v>
      </c>
      <c r="AG34" s="6">
        <f t="shared" si="5"/>
        <v>1.3716035264431747E-3</v>
      </c>
      <c r="AH34" s="6">
        <f t="shared" si="5"/>
        <v>1.3721610468628892E-3</v>
      </c>
      <c r="AI34" s="6">
        <f t="shared" si="5"/>
        <v>1.3667674654194736E-3</v>
      </c>
      <c r="AJ34" s="6">
        <f t="shared" si="5"/>
        <v>1.3608039739763963E-3</v>
      </c>
      <c r="AK34" s="6">
        <f t="shared" si="5"/>
        <v>1.4401294317485692E-3</v>
      </c>
      <c r="AL34" s="6">
        <f t="shared" si="5"/>
        <v>1.4172703222946094E-3</v>
      </c>
      <c r="AM34" s="6">
        <f t="shared" si="5"/>
        <v>1.477335841393155E-3</v>
      </c>
      <c r="AN34" s="6">
        <f t="shared" si="5"/>
        <v>1.4359334882462101E-3</v>
      </c>
      <c r="AO34" s="6">
        <f t="shared" si="5"/>
        <v>1.5473004425423996E-3</v>
      </c>
      <c r="AP34" s="6">
        <f t="shared" si="5"/>
        <v>1.5484884886408775E-3</v>
      </c>
      <c r="AQ34" s="6">
        <f t="shared" si="5"/>
        <v>1.5946345596319937E-3</v>
      </c>
      <c r="AR34" s="6">
        <f t="shared" si="5"/>
        <v>1.5119968402273387E-3</v>
      </c>
      <c r="AS34" s="6">
        <f t="shared" si="5"/>
        <v>1.507887738566532E-3</v>
      </c>
      <c r="AT34" s="6">
        <f t="shared" si="5"/>
        <v>1.581574324445661E-3</v>
      </c>
      <c r="AU34" s="6">
        <f t="shared" si="5"/>
        <v>1.6860880922309844E-3</v>
      </c>
      <c r="AV34" s="6">
        <f t="shared" si="5"/>
        <v>1.7435646214041377E-3</v>
      </c>
      <c r="AW34" s="6">
        <f t="shared" si="5"/>
        <v>1.5308008162347531E-3</v>
      </c>
      <c r="AX34" s="6">
        <f t="shared" si="5"/>
        <v>1.5404436014575208E-3</v>
      </c>
      <c r="AY34" s="6">
        <f t="shared" si="5"/>
        <v>1.4496135499453805E-3</v>
      </c>
      <c r="AZ34" s="6">
        <f t="shared" si="5"/>
        <v>1.6569235910566967E-3</v>
      </c>
      <c r="BA34" s="6">
        <f t="shared" si="5"/>
        <v>1.4808765931192374E-3</v>
      </c>
      <c r="BB34" s="6">
        <f t="shared" si="5"/>
        <v>1.4708200690485126E-3</v>
      </c>
      <c r="BC34" s="6">
        <f t="shared" si="5"/>
        <v>1.4133653440964507E-3</v>
      </c>
      <c r="BD34" s="6">
        <f t="shared" si="5"/>
        <v>1.4442954120586701E-3</v>
      </c>
      <c r="BE34" s="6">
        <f t="shared" si="5"/>
        <v>1.3418695328014344E-3</v>
      </c>
      <c r="BF34" s="899"/>
    </row>
    <row r="35" spans="19:76">
      <c r="V35" s="1800" t="s">
        <v>1178</v>
      </c>
      <c r="X35" s="462" t="s">
        <v>1182</v>
      </c>
      <c r="Y35" s="1798"/>
      <c r="Z35" s="143"/>
      <c r="AA35" s="1801">
        <f t="shared" ref="AA35:BE35" si="6">AA17/AA$28</f>
        <v>0.56761978140932279</v>
      </c>
      <c r="AB35" s="1801">
        <f t="shared" si="6"/>
        <v>0.57187053956650502</v>
      </c>
      <c r="AC35" s="1801">
        <f t="shared" si="6"/>
        <v>0.59229016748290786</v>
      </c>
      <c r="AD35" s="1801">
        <f t="shared" si="6"/>
        <v>0.60200796308500448</v>
      </c>
      <c r="AE35" s="1801">
        <f t="shared" si="6"/>
        <v>0.61275015553993628</v>
      </c>
      <c r="AF35" s="1801">
        <f t="shared" si="6"/>
        <v>0.61643018309951769</v>
      </c>
      <c r="AG35" s="1801">
        <f t="shared" si="6"/>
        <v>0.61996429094407246</v>
      </c>
      <c r="AH35" s="1801">
        <f t="shared" si="6"/>
        <v>0.62965378840417974</v>
      </c>
      <c r="AI35" s="1801">
        <f t="shared" si="6"/>
        <v>0.62939996956734234</v>
      </c>
      <c r="AJ35" s="1801">
        <f t="shared" si="6"/>
        <v>0.63685197229075474</v>
      </c>
      <c r="AK35" s="1801">
        <f t="shared" si="6"/>
        <v>0.64311300959815554</v>
      </c>
      <c r="AL35" s="1801">
        <f t="shared" si="6"/>
        <v>0.65016297331501927</v>
      </c>
      <c r="AM35" s="1801">
        <f t="shared" si="6"/>
        <v>0.66781381288524078</v>
      </c>
      <c r="AN35" s="1801">
        <f t="shared" si="6"/>
        <v>0.67085953828146028</v>
      </c>
      <c r="AO35" s="1801">
        <f t="shared" si="6"/>
        <v>0.67589996848937961</v>
      </c>
      <c r="AP35" s="1801">
        <f t="shared" si="6"/>
        <v>0.68378603510252889</v>
      </c>
      <c r="AQ35" s="1801">
        <f t="shared" si="6"/>
        <v>0.68870990721514236</v>
      </c>
      <c r="AR35" s="1801">
        <f t="shared" si="6"/>
        <v>0.69413706968808708</v>
      </c>
      <c r="AS35" s="1801">
        <f t="shared" si="6"/>
        <v>0.70083775919723734</v>
      </c>
      <c r="AT35" s="1801">
        <f t="shared" si="6"/>
        <v>0.71263447032913352</v>
      </c>
      <c r="AU35" s="1801">
        <f t="shared" si="6"/>
        <v>0.71910516051548368</v>
      </c>
      <c r="AV35" s="1801">
        <f t="shared" si="6"/>
        <v>0.72751139286114774</v>
      </c>
      <c r="AW35" s="1801">
        <f t="shared" si="6"/>
        <v>0.73075257503295121</v>
      </c>
      <c r="AX35" s="1801">
        <f t="shared" si="6"/>
        <v>0.74150322550036885</v>
      </c>
      <c r="AY35" s="1801">
        <f t="shared" si="6"/>
        <v>0.74665849417034436</v>
      </c>
      <c r="AZ35" s="1801">
        <f t="shared" si="6"/>
        <v>0.75008375748621581</v>
      </c>
      <c r="BA35" s="1801">
        <f t="shared" si="6"/>
        <v>0.75449884335140838</v>
      </c>
      <c r="BB35" s="1801">
        <f t="shared" si="6"/>
        <v>0.75829118275463558</v>
      </c>
      <c r="BC35" s="1801">
        <f t="shared" si="6"/>
        <v>0.76514626563273724</v>
      </c>
      <c r="BD35" s="1801">
        <f t="shared" si="6"/>
        <v>0.77167309517340699</v>
      </c>
      <c r="BE35" s="1801">
        <f t="shared" si="6"/>
        <v>0.77792138952277567</v>
      </c>
      <c r="BF35" s="1130"/>
      <c r="BO35" s="55"/>
      <c r="BP35" s="62"/>
      <c r="BQ35" s="62"/>
    </row>
    <row r="36" spans="19:76" ht="15" thickBot="1">
      <c r="V36" s="1103" t="s">
        <v>1177</v>
      </c>
      <c r="W36" s="1802"/>
      <c r="X36" s="461" t="s">
        <v>1183</v>
      </c>
      <c r="Y36" s="1799"/>
      <c r="Z36" s="142"/>
      <c r="AA36" s="7">
        <f t="shared" ref="AA36:BE36" si="7">AA22/AA$28</f>
        <v>0.28579282204935152</v>
      </c>
      <c r="AB36" s="7">
        <f t="shared" si="7"/>
        <v>0.28762390442434443</v>
      </c>
      <c r="AC36" s="7">
        <f t="shared" si="7"/>
        <v>0.28683361764151161</v>
      </c>
      <c r="AD36" s="7">
        <f t="shared" si="7"/>
        <v>0.28773214132759922</v>
      </c>
      <c r="AE36" s="7">
        <f t="shared" si="7"/>
        <v>0.28296362064380565</v>
      </c>
      <c r="AF36" s="7">
        <f t="shared" si="7"/>
        <v>0.28392295430908004</v>
      </c>
      <c r="AG36" s="7">
        <f t="shared" si="7"/>
        <v>0.28559925456520924</v>
      </c>
      <c r="AH36" s="7">
        <f t="shared" si="7"/>
        <v>0.28073971036816486</v>
      </c>
      <c r="AI36" s="7">
        <f t="shared" si="7"/>
        <v>0.2828048719119029</v>
      </c>
      <c r="AJ36" s="7">
        <f t="shared" si="7"/>
        <v>0.27640182560279247</v>
      </c>
      <c r="AK36" s="7">
        <f t="shared" si="7"/>
        <v>0.27249847575662395</v>
      </c>
      <c r="AL36" s="7">
        <f t="shared" si="7"/>
        <v>0.27073253821796833</v>
      </c>
      <c r="AM36" s="7">
        <f t="shared" si="7"/>
        <v>0.26694343180043645</v>
      </c>
      <c r="AN36" s="7">
        <f t="shared" si="7"/>
        <v>0.26435242383564583</v>
      </c>
      <c r="AO36" s="7">
        <f t="shared" si="7"/>
        <v>0.25606579202927626</v>
      </c>
      <c r="AP36" s="7">
        <f t="shared" si="7"/>
        <v>0.24622720675898269</v>
      </c>
      <c r="AQ36" s="7">
        <f t="shared" si="7"/>
        <v>0.23891412933345843</v>
      </c>
      <c r="AR36" s="7">
        <f t="shared" si="7"/>
        <v>0.23247481959860097</v>
      </c>
      <c r="AS36" s="7">
        <f t="shared" si="7"/>
        <v>0.22681881903556481</v>
      </c>
      <c r="AT36" s="7">
        <f t="shared" si="7"/>
        <v>0.21783947336004209</v>
      </c>
      <c r="AU36" s="7">
        <f t="shared" si="7"/>
        <v>0.20909831911992857</v>
      </c>
      <c r="AV36" s="7">
        <f t="shared" si="7"/>
        <v>0.20815155732672838</v>
      </c>
      <c r="AW36" s="7">
        <f t="shared" si="7"/>
        <v>0.20384050398285519</v>
      </c>
      <c r="AX36" s="7">
        <f t="shared" si="7"/>
        <v>0.19617118250302973</v>
      </c>
      <c r="AY36" s="7">
        <f t="shared" si="7"/>
        <v>0.19131111455590852</v>
      </c>
      <c r="AZ36" s="7">
        <f t="shared" si="7"/>
        <v>0.1858600270701076</v>
      </c>
      <c r="BA36" s="7">
        <f t="shared" si="7"/>
        <v>0.17814847339460743</v>
      </c>
      <c r="BB36" s="7">
        <f t="shared" si="7"/>
        <v>0.17159503598002637</v>
      </c>
      <c r="BC36" s="7">
        <f t="shared" si="7"/>
        <v>0.16751804087402336</v>
      </c>
      <c r="BD36" s="7">
        <f t="shared" si="7"/>
        <v>0.16298710511557743</v>
      </c>
      <c r="BE36" s="7">
        <f t="shared" si="7"/>
        <v>0.15781034647440353</v>
      </c>
      <c r="BF36" s="1130"/>
      <c r="BO36" s="56"/>
      <c r="BP36" s="56"/>
      <c r="BQ36" s="56"/>
    </row>
    <row r="37" spans="19:76" ht="15" thickTop="1">
      <c r="V37" s="462" t="s">
        <v>455</v>
      </c>
      <c r="W37" s="1802"/>
      <c r="X37" s="462" t="s">
        <v>439</v>
      </c>
      <c r="Y37" s="1798"/>
      <c r="Z37" s="143"/>
      <c r="AA37" s="143">
        <f>SUM(AA32:AA36)</f>
        <v>0.99999999999999989</v>
      </c>
      <c r="AB37" s="143">
        <f t="shared" ref="AB37:BE37" si="8">SUM(AB32:AB36)</f>
        <v>1.0000000000000002</v>
      </c>
      <c r="AC37" s="143">
        <f t="shared" si="8"/>
        <v>1</v>
      </c>
      <c r="AD37" s="143">
        <f t="shared" si="8"/>
        <v>0.99999999999999978</v>
      </c>
      <c r="AE37" s="143">
        <f t="shared" si="8"/>
        <v>1</v>
      </c>
      <c r="AF37" s="143">
        <f t="shared" si="8"/>
        <v>1</v>
      </c>
      <c r="AG37" s="143">
        <f t="shared" si="8"/>
        <v>1</v>
      </c>
      <c r="AH37" s="143">
        <f t="shared" si="8"/>
        <v>1</v>
      </c>
      <c r="AI37" s="143">
        <f t="shared" si="8"/>
        <v>1</v>
      </c>
      <c r="AJ37" s="143">
        <f t="shared" si="8"/>
        <v>1</v>
      </c>
      <c r="AK37" s="143">
        <f t="shared" si="8"/>
        <v>1</v>
      </c>
      <c r="AL37" s="143">
        <f t="shared" si="8"/>
        <v>0.99999999999999978</v>
      </c>
      <c r="AM37" s="143">
        <f t="shared" si="8"/>
        <v>1</v>
      </c>
      <c r="AN37" s="143">
        <f t="shared" si="8"/>
        <v>1</v>
      </c>
      <c r="AO37" s="143">
        <f t="shared" si="8"/>
        <v>0.99999999999999978</v>
      </c>
      <c r="AP37" s="143">
        <f t="shared" si="8"/>
        <v>1.0000000000000002</v>
      </c>
      <c r="AQ37" s="143">
        <f t="shared" si="8"/>
        <v>1</v>
      </c>
      <c r="AR37" s="143">
        <f t="shared" si="8"/>
        <v>1</v>
      </c>
      <c r="AS37" s="143">
        <f t="shared" si="8"/>
        <v>1</v>
      </c>
      <c r="AT37" s="143">
        <f t="shared" si="8"/>
        <v>1</v>
      </c>
      <c r="AU37" s="143">
        <f t="shared" si="8"/>
        <v>1</v>
      </c>
      <c r="AV37" s="143">
        <f t="shared" si="8"/>
        <v>1</v>
      </c>
      <c r="AW37" s="143">
        <f t="shared" si="8"/>
        <v>1</v>
      </c>
      <c r="AX37" s="143">
        <f t="shared" si="8"/>
        <v>1</v>
      </c>
      <c r="AY37" s="143">
        <f t="shared" si="8"/>
        <v>1</v>
      </c>
      <c r="AZ37" s="143">
        <f t="shared" si="8"/>
        <v>1</v>
      </c>
      <c r="BA37" s="143">
        <f t="shared" si="8"/>
        <v>1</v>
      </c>
      <c r="BB37" s="143">
        <f t="shared" si="8"/>
        <v>0.99999999999999989</v>
      </c>
      <c r="BC37" s="143">
        <f t="shared" si="8"/>
        <v>1</v>
      </c>
      <c r="BD37" s="143">
        <f t="shared" si="8"/>
        <v>1</v>
      </c>
      <c r="BE37" s="143">
        <f t="shared" si="8"/>
        <v>0.99999999999999989</v>
      </c>
      <c r="BF37" s="1130"/>
    </row>
    <row r="38" spans="19:76">
      <c r="V38" s="9"/>
      <c r="X38" s="9"/>
    </row>
    <row r="39" spans="19:76">
      <c r="V39" s="157" t="s">
        <v>460</v>
      </c>
      <c r="X39" s="1" t="s">
        <v>461</v>
      </c>
      <c r="Z39" s="18"/>
      <c r="AA39" s="18"/>
      <c r="AB39" s="18"/>
      <c r="AC39" s="18"/>
      <c r="AD39" s="18"/>
      <c r="AE39" s="18"/>
      <c r="AF39" s="18"/>
      <c r="AG39" s="18"/>
      <c r="AH39" s="18"/>
      <c r="AI39" s="18"/>
      <c r="AJ39" s="18"/>
      <c r="AK39" s="18"/>
      <c r="AL39" s="18"/>
      <c r="AM39" s="18"/>
      <c r="AN39" s="18"/>
      <c r="AO39" s="18"/>
      <c r="AP39" s="18"/>
    </row>
    <row r="40" spans="19:76">
      <c r="V40" s="10"/>
      <c r="X40" s="756"/>
      <c r="Y40" s="37"/>
      <c r="Z40" s="151"/>
      <c r="AA40" s="10">
        <v>1990</v>
      </c>
      <c r="AB40" s="10">
        <f t="shared" ref="AB40:AP40" si="9">AA40+1</f>
        <v>1991</v>
      </c>
      <c r="AC40" s="10">
        <f t="shared" si="9"/>
        <v>1992</v>
      </c>
      <c r="AD40" s="10">
        <f t="shared" si="9"/>
        <v>1993</v>
      </c>
      <c r="AE40" s="10">
        <f t="shared" si="9"/>
        <v>1994</v>
      </c>
      <c r="AF40" s="10">
        <f t="shared" si="9"/>
        <v>1995</v>
      </c>
      <c r="AG40" s="10">
        <f t="shared" si="9"/>
        <v>1996</v>
      </c>
      <c r="AH40" s="10">
        <f t="shared" si="9"/>
        <v>1997</v>
      </c>
      <c r="AI40" s="10">
        <f t="shared" si="9"/>
        <v>1998</v>
      </c>
      <c r="AJ40" s="10">
        <f t="shared" si="9"/>
        <v>1999</v>
      </c>
      <c r="AK40" s="10">
        <f t="shared" si="9"/>
        <v>2000</v>
      </c>
      <c r="AL40" s="10">
        <f t="shared" si="9"/>
        <v>2001</v>
      </c>
      <c r="AM40" s="10">
        <f t="shared" si="9"/>
        <v>2002</v>
      </c>
      <c r="AN40" s="10">
        <f t="shared" si="9"/>
        <v>2003</v>
      </c>
      <c r="AO40" s="10">
        <f t="shared" si="9"/>
        <v>2004</v>
      </c>
      <c r="AP40" s="10">
        <f t="shared" si="9"/>
        <v>2005</v>
      </c>
      <c r="AQ40" s="10">
        <f t="shared" ref="AQ40:AZ40" si="10">AP40+1</f>
        <v>2006</v>
      </c>
      <c r="AR40" s="10">
        <f t="shared" si="10"/>
        <v>2007</v>
      </c>
      <c r="AS40" s="10">
        <f t="shared" si="10"/>
        <v>2008</v>
      </c>
      <c r="AT40" s="10">
        <f t="shared" si="10"/>
        <v>2009</v>
      </c>
      <c r="AU40" s="10">
        <f t="shared" si="10"/>
        <v>2010</v>
      </c>
      <c r="AV40" s="10">
        <f t="shared" si="10"/>
        <v>2011</v>
      </c>
      <c r="AW40" s="10">
        <f t="shared" si="10"/>
        <v>2012</v>
      </c>
      <c r="AX40" s="10">
        <f t="shared" si="10"/>
        <v>2013</v>
      </c>
      <c r="AY40" s="10">
        <f t="shared" si="10"/>
        <v>2014</v>
      </c>
      <c r="AZ40" s="10">
        <f t="shared" si="10"/>
        <v>2015</v>
      </c>
      <c r="BA40" s="10">
        <f>AZ40+1</f>
        <v>2016</v>
      </c>
      <c r="BB40" s="10">
        <f>BA40+1</f>
        <v>2017</v>
      </c>
      <c r="BC40" s="10">
        <f>BB40+1</f>
        <v>2018</v>
      </c>
      <c r="BD40" s="10">
        <f>BC40+1</f>
        <v>2019</v>
      </c>
      <c r="BE40" s="10">
        <f>BD40+1</f>
        <v>2020</v>
      </c>
      <c r="BF40" s="1120"/>
    </row>
    <row r="41" spans="19:76">
      <c r="V41" s="1830" t="s">
        <v>1179</v>
      </c>
      <c r="X41" s="498" t="s">
        <v>1184</v>
      </c>
      <c r="Y41" s="1808"/>
      <c r="Z41" s="8"/>
      <c r="AA41" s="188"/>
      <c r="AB41" s="1850">
        <f>AB$5/AA$5-1</f>
        <v>-3.9047183613016845E-3</v>
      </c>
      <c r="AC41" s="1850">
        <f t="shared" ref="AC41:BE41" si="11">AC$5/AB$5-1</f>
        <v>-8.6639017216064707E-3</v>
      </c>
      <c r="AD41" s="1850">
        <f t="shared" si="11"/>
        <v>1.4156623691168324E-2</v>
      </c>
      <c r="AE41" s="1850">
        <f t="shared" si="11"/>
        <v>-4.0190790315739466E-3</v>
      </c>
      <c r="AF41" s="1850">
        <f t="shared" si="11"/>
        <v>2.6307910665381629E-2</v>
      </c>
      <c r="AG41" s="1850">
        <f t="shared" si="11"/>
        <v>6.3483388647378458E-3</v>
      </c>
      <c r="AH41" s="1850">
        <f t="shared" si="11"/>
        <v>-5.8285213031333938E-2</v>
      </c>
      <c r="AI41" s="1850">
        <f t="shared" si="11"/>
        <v>-3.8248967804150991E-2</v>
      </c>
      <c r="AJ41" s="1850">
        <f t="shared" si="11"/>
        <v>-5.6585874592450791E-3</v>
      </c>
      <c r="AK41" s="1850">
        <f t="shared" si="11"/>
        <v>1.4250880505632946E-3</v>
      </c>
      <c r="AL41" s="1850">
        <f t="shared" si="11"/>
        <v>-4.1724769459728583E-2</v>
      </c>
      <c r="AM41" s="1850">
        <f t="shared" si="11"/>
        <v>1.3394278290301598E-2</v>
      </c>
      <c r="AN41" s="1850">
        <f t="shared" si="11"/>
        <v>-1.9293079805453583E-3</v>
      </c>
      <c r="AO41" s="1850">
        <f t="shared" si="11"/>
        <v>9.8877098498939553E-2</v>
      </c>
      <c r="AP41" s="1850">
        <f t="shared" si="11"/>
        <v>5.8729585504159854E-2</v>
      </c>
      <c r="AQ41" s="1850">
        <f t="shared" si="11"/>
        <v>3.2436980527439818E-2</v>
      </c>
      <c r="AR41" s="1850">
        <f t="shared" si="11"/>
        <v>7.4934812798679307E-3</v>
      </c>
      <c r="AS41" s="1850">
        <f t="shared" si="11"/>
        <v>-3.9636337617776074E-2</v>
      </c>
      <c r="AT41" s="1850">
        <f t="shared" si="11"/>
        <v>-7.3891388039688644E-2</v>
      </c>
      <c r="AU41" s="1850">
        <f t="shared" si="11"/>
        <v>5.7149155962414877E-2</v>
      </c>
      <c r="AV41" s="1850">
        <f t="shared" si="11"/>
        <v>-0.22325777909795108</v>
      </c>
      <c r="AW41" s="1850">
        <f t="shared" si="11"/>
        <v>1.5579585869355039E-2</v>
      </c>
      <c r="AX41" s="1850">
        <f t="shared" si="11"/>
        <v>-5.9042625414728489E-2</v>
      </c>
      <c r="AY41" s="1850">
        <f t="shared" si="11"/>
        <v>-2.6480754935497397E-2</v>
      </c>
      <c r="AZ41" s="1850">
        <f t="shared" si="11"/>
        <v>5.7156385694861145E-2</v>
      </c>
      <c r="BA41" s="1850">
        <f t="shared" si="11"/>
        <v>8.8985431703306084E-2</v>
      </c>
      <c r="BB41" s="1850">
        <f t="shared" si="11"/>
        <v>5.2948707798798456E-2</v>
      </c>
      <c r="BC41" s="1850">
        <f t="shared" si="11"/>
        <v>-2.8437974426154033E-2</v>
      </c>
      <c r="BD41" s="1850">
        <f t="shared" si="11"/>
        <v>-2.7912905341290095E-2</v>
      </c>
      <c r="BE41" s="1850">
        <f t="shared" si="11"/>
        <v>1.0824054072282596E-3</v>
      </c>
      <c r="BF41" s="805"/>
      <c r="BG41" s="1624"/>
      <c r="BH41" s="157"/>
      <c r="BI41" s="157"/>
      <c r="BJ41" s="157"/>
      <c r="BK41" s="157"/>
      <c r="BL41" s="157"/>
      <c r="BM41" s="157"/>
      <c r="BN41" s="157"/>
      <c r="BO41" s="157"/>
      <c r="BP41" s="157"/>
      <c r="BQ41" s="157"/>
      <c r="BR41" s="157"/>
      <c r="BS41" s="157"/>
      <c r="BT41" s="157"/>
      <c r="BU41" s="157"/>
      <c r="BV41" s="157"/>
      <c r="BW41" s="157"/>
      <c r="BX41" s="157"/>
    </row>
    <row r="42" spans="19:76">
      <c r="V42" s="1831" t="s">
        <v>1180</v>
      </c>
      <c r="X42" s="498" t="s">
        <v>1185</v>
      </c>
      <c r="Y42" s="1808"/>
      <c r="Z42" s="8"/>
      <c r="AA42" s="188"/>
      <c r="AB42" s="1850">
        <f>AB$11/AA$11-1</f>
        <v>-6.7653168984726508E-2</v>
      </c>
      <c r="AC42" s="1850">
        <f t="shared" ref="AC42:BE42" si="12">AC$11/AB$11-1</f>
        <v>-0.17594920904375388</v>
      </c>
      <c r="AD42" s="1850">
        <f t="shared" si="12"/>
        <v>-0.14454500653474689</v>
      </c>
      <c r="AE42" s="1850">
        <f t="shared" si="12"/>
        <v>-7.1569625611706655E-2</v>
      </c>
      <c r="AF42" s="1850">
        <f t="shared" si="12"/>
        <v>-0.11032948606107418</v>
      </c>
      <c r="AG42" s="1850">
        <f t="shared" si="12"/>
        <v>-0.12050700766731792</v>
      </c>
      <c r="AH42" s="1850">
        <f t="shared" si="12"/>
        <v>-6.2624226358738544E-2</v>
      </c>
      <c r="AI42" s="1850">
        <f t="shared" si="12"/>
        <v>-7.1240842697966267E-2</v>
      </c>
      <c r="AJ42" s="1850">
        <f t="shared" si="12"/>
        <v>-2.7626842087645764E-2</v>
      </c>
      <c r="AK42" s="1850">
        <f t="shared" si="12"/>
        <v>-6.8839053483194856E-2</v>
      </c>
      <c r="AL42" s="1850">
        <f t="shared" si="12"/>
        <v>-0.12084542893305494</v>
      </c>
      <c r="AM42" s="1850">
        <f t="shared" si="12"/>
        <v>-0.33852258612113528</v>
      </c>
      <c r="AN42" s="1850">
        <f t="shared" si="12"/>
        <v>-5.8882805364971036E-2</v>
      </c>
      <c r="AO42" s="1850">
        <f t="shared" si="12"/>
        <v>-2.146220512610153E-2</v>
      </c>
      <c r="AP42" s="1850">
        <f t="shared" si="12"/>
        <v>-3.8225504016926592E-3</v>
      </c>
      <c r="AQ42" s="1850">
        <f t="shared" si="12"/>
        <v>1.5371570395814604E-3</v>
      </c>
      <c r="AR42" s="1850">
        <f t="shared" si="12"/>
        <v>-1.3652301034648096E-2</v>
      </c>
      <c r="AS42" s="1850">
        <f t="shared" si="12"/>
        <v>-3.1908490582723714E-2</v>
      </c>
      <c r="AT42" s="1850">
        <f t="shared" si="12"/>
        <v>-2.9969781981722288E-2</v>
      </c>
      <c r="AU42" s="1850">
        <f t="shared" si="12"/>
        <v>-3.2803530881014398E-2</v>
      </c>
      <c r="AV42" s="1850">
        <f t="shared" si="12"/>
        <v>-2.209877012448247E-2</v>
      </c>
      <c r="AW42" s="1850">
        <f t="shared" si="12"/>
        <v>-1.9500720523863979E-2</v>
      </c>
      <c r="AX42" s="1850">
        <f t="shared" si="12"/>
        <v>-3.9008727671983157E-2</v>
      </c>
      <c r="AY42" s="1850">
        <f t="shared" si="12"/>
        <v>-1.2010929543353588E-2</v>
      </c>
      <c r="AZ42" s="1850">
        <f t="shared" si="12"/>
        <v>-2.6468433010554904E-2</v>
      </c>
      <c r="BA42" s="1850">
        <f t="shared" si="12"/>
        <v>1.0819321706463603E-2</v>
      </c>
      <c r="BB42" s="1850">
        <f t="shared" si="12"/>
        <v>1.175336743872446E-2</v>
      </c>
      <c r="BC42" s="1850">
        <f t="shared" si="12"/>
        <v>-8.4201360155425564E-2</v>
      </c>
      <c r="BD42" s="1850">
        <f t="shared" si="12"/>
        <v>-5.0014104269526571E-2</v>
      </c>
      <c r="BE42" s="1850">
        <f t="shared" si="12"/>
        <v>-4.6623926242854496E-2</v>
      </c>
      <c r="BF42" s="805"/>
      <c r="BG42" s="157"/>
      <c r="BH42" s="157"/>
      <c r="BI42" s="157"/>
      <c r="BJ42" s="157"/>
      <c r="BK42" s="157"/>
      <c r="BL42" s="157"/>
      <c r="BM42" s="157"/>
      <c r="BN42" s="157"/>
      <c r="BO42" s="157"/>
      <c r="BP42" s="157"/>
      <c r="BQ42" s="157"/>
      <c r="BR42" s="157"/>
      <c r="BS42" s="157"/>
      <c r="BT42" s="157"/>
      <c r="BU42" s="157"/>
      <c r="BV42" s="157"/>
      <c r="BW42" s="157"/>
      <c r="BX42" s="157"/>
    </row>
    <row r="43" spans="19:76" ht="15" thickBot="1">
      <c r="V43" s="1832" t="s">
        <v>1181</v>
      </c>
      <c r="X43" s="498" t="s">
        <v>1186</v>
      </c>
      <c r="Y43" s="1808"/>
      <c r="Z43" s="19"/>
      <c r="AA43" s="188"/>
      <c r="AB43" s="1850">
        <f>AB$14/AA$14-1</f>
        <v>-3.7604330087778193E-2</v>
      </c>
      <c r="AC43" s="1850">
        <f t="shared" ref="AC43:BE43" si="13">AC$14/AB$14-1</f>
        <v>-5.7774936723812842E-2</v>
      </c>
      <c r="AD43" s="1850">
        <f t="shared" si="13"/>
        <v>-4.9945441082617115E-2</v>
      </c>
      <c r="AE43" s="1850">
        <f t="shared" si="13"/>
        <v>6.9271906371466407E-2</v>
      </c>
      <c r="AF43" s="1850">
        <f t="shared" si="13"/>
        <v>4.7877043927034402E-2</v>
      </c>
      <c r="AG43" s="1850">
        <f t="shared" si="13"/>
        <v>-4.9615031809656873E-2</v>
      </c>
      <c r="AH43" s="1850">
        <f t="shared" si="13"/>
        <v>-9.289151286575037E-3</v>
      </c>
      <c r="AI43" s="1850">
        <f t="shared" si="13"/>
        <v>-4.3689655950773676E-2</v>
      </c>
      <c r="AJ43" s="1850">
        <f t="shared" si="13"/>
        <v>-1.203188940683908E-2</v>
      </c>
      <c r="AK43" s="1850">
        <f t="shared" si="13"/>
        <v>4.2489157308030157E-2</v>
      </c>
      <c r="AL43" s="1850">
        <f t="shared" si="13"/>
        <v>-4.4272690088061339E-2</v>
      </c>
      <c r="AM43" s="1850">
        <f t="shared" si="13"/>
        <v>2.0915387343400704E-2</v>
      </c>
      <c r="AN43" s="1850">
        <f t="shared" si="13"/>
        <v>-5.0864781128818093E-2</v>
      </c>
      <c r="AO43" s="1850">
        <f t="shared" si="13"/>
        <v>6.9560765972903615E-2</v>
      </c>
      <c r="AP43" s="1850">
        <f t="shared" si="13"/>
        <v>2.1865695651686057E-3</v>
      </c>
      <c r="AQ43" s="1850">
        <f t="shared" si="13"/>
        <v>1.4737184943223625E-2</v>
      </c>
      <c r="AR43" s="1850">
        <f t="shared" si="13"/>
        <v>-6.7638039344581791E-2</v>
      </c>
      <c r="AS43" s="1850">
        <f t="shared" si="13"/>
        <v>-2.4902057655178056E-2</v>
      </c>
      <c r="AT43" s="1850">
        <f t="shared" si="13"/>
        <v>3.2903070393698108E-2</v>
      </c>
      <c r="AU43" s="1850">
        <f t="shared" si="13"/>
        <v>5.2038716129204188E-2</v>
      </c>
      <c r="AV43" s="1850">
        <f t="shared" si="13"/>
        <v>-4.7045943123567024E-3</v>
      </c>
      <c r="AW43" s="1850">
        <f t="shared" si="13"/>
        <v>-0.14034897896596399</v>
      </c>
      <c r="AX43" s="1850">
        <f t="shared" si="13"/>
        <v>4.7431221364420129E-3</v>
      </c>
      <c r="AY43" s="1850">
        <f t="shared" si="13"/>
        <v>-7.4459646442167404E-2</v>
      </c>
      <c r="AZ43" s="1850">
        <f t="shared" si="13"/>
        <v>0.12977238349502374</v>
      </c>
      <c r="BA43" s="1850">
        <f t="shared" si="13"/>
        <v>-0.10759035014867013</v>
      </c>
      <c r="BB43" s="1850">
        <f t="shared" si="13"/>
        <v>-1.3242073316094394E-2</v>
      </c>
      <c r="BC43" s="1850">
        <f t="shared" si="13"/>
        <v>-5.1219704980726699E-2</v>
      </c>
      <c r="BD43" s="1850">
        <f t="shared" si="13"/>
        <v>1.5448691829512473E-2</v>
      </c>
      <c r="BE43" s="1850">
        <f t="shared" si="13"/>
        <v>-7.3537168232771344E-2</v>
      </c>
      <c r="BF43" s="805"/>
      <c r="BG43" s="157"/>
      <c r="BH43" s="157"/>
      <c r="BI43" s="157"/>
      <c r="BJ43" s="157"/>
      <c r="BK43" s="157"/>
      <c r="BL43" s="157"/>
      <c r="BM43" s="157"/>
      <c r="BN43" s="157"/>
      <c r="BO43" s="157"/>
      <c r="BP43" s="157"/>
      <c r="BQ43" s="157"/>
      <c r="BR43" s="157"/>
      <c r="BS43" s="157"/>
      <c r="BT43" s="157"/>
      <c r="BU43" s="157"/>
      <c r="BV43" s="157"/>
      <c r="BW43" s="157"/>
      <c r="BX43" s="157"/>
    </row>
    <row r="44" spans="19:76" ht="15" thickTop="1">
      <c r="V44" s="1833" t="s">
        <v>1178</v>
      </c>
      <c r="X44" s="496" t="s">
        <v>1182</v>
      </c>
      <c r="Y44" s="1838"/>
      <c r="Z44" s="8"/>
      <c r="AA44" s="195"/>
      <c r="AB44" s="1851">
        <f>AB$17/AA$17-1</f>
        <v>-6.3277231979307347E-3</v>
      </c>
      <c r="AC44" s="1851">
        <f t="shared" ref="AC44:BE44" si="14">AC$17/AB$17-1</f>
        <v>3.5828791329921339E-2</v>
      </c>
      <c r="AD44" s="1851">
        <f t="shared" si="14"/>
        <v>-2.7950998362187285E-3</v>
      </c>
      <c r="AE44" s="1851">
        <f t="shared" si="14"/>
        <v>2.0791438331460688E-2</v>
      </c>
      <c r="AF44" s="1851">
        <f t="shared" si="14"/>
        <v>-1.9713304764104489E-2</v>
      </c>
      <c r="AG44" s="1851">
        <f t="shared" si="14"/>
        <v>-2.2774718199315092E-2</v>
      </c>
      <c r="AH44" s="1851">
        <f t="shared" si="14"/>
        <v>5.7859640164912296E-3</v>
      </c>
      <c r="AI44" s="1851">
        <f t="shared" si="14"/>
        <v>-4.0302851668057138E-2</v>
      </c>
      <c r="AJ44" s="1851">
        <f t="shared" si="14"/>
        <v>4.0463708467588511E-3</v>
      </c>
      <c r="AK44" s="1851">
        <f t="shared" si="14"/>
        <v>-5.248995472959983E-3</v>
      </c>
      <c r="AL44" s="1851">
        <f t="shared" si="14"/>
        <v>-1.8211892867203483E-2</v>
      </c>
      <c r="AM44" s="1851">
        <f t="shared" si="14"/>
        <v>5.9962762466523323E-3</v>
      </c>
      <c r="AN44" s="1851">
        <f t="shared" si="14"/>
        <v>-1.9044739932884913E-2</v>
      </c>
      <c r="AO44" s="1851">
        <f t="shared" si="14"/>
        <v>3.6761781823102524E-5</v>
      </c>
      <c r="AP44" s="1851">
        <f t="shared" si="14"/>
        <v>1.3101708536410461E-2</v>
      </c>
      <c r="AQ44" s="1851">
        <f t="shared" si="14"/>
        <v>-7.5320568563297385E-3</v>
      </c>
      <c r="AR44" s="1851">
        <f t="shared" si="14"/>
        <v>-8.9313406483576552E-3</v>
      </c>
      <c r="AS44" s="1851">
        <f t="shared" si="14"/>
        <v>-1.2806315989249528E-2</v>
      </c>
      <c r="AT44" s="1851">
        <f t="shared" si="14"/>
        <v>1.355540917983511E-3</v>
      </c>
      <c r="AU44" s="1851">
        <f t="shared" si="14"/>
        <v>-4.2125529763268332E-3</v>
      </c>
      <c r="AV44" s="1851">
        <f t="shared" si="14"/>
        <v>-2.6263149764197746E-2</v>
      </c>
      <c r="AW44" s="1851">
        <f t="shared" si="14"/>
        <v>-1.6505123023103918E-2</v>
      </c>
      <c r="AX44" s="1851">
        <f t="shared" si="14"/>
        <v>1.3142688437909111E-2</v>
      </c>
      <c r="AY44" s="1851">
        <f t="shared" si="14"/>
        <v>-9.6290633373670165E-3</v>
      </c>
      <c r="AZ44" s="1851">
        <f t="shared" si="14"/>
        <v>-7.0475218208081447E-3</v>
      </c>
      <c r="BA44" s="1851">
        <f t="shared" si="14"/>
        <v>4.3768351094684022E-3</v>
      </c>
      <c r="BB44" s="1851">
        <f t="shared" si="14"/>
        <v>-1.5016002841496956E-3</v>
      </c>
      <c r="BC44" s="1851">
        <f t="shared" si="14"/>
        <v>-3.7250237338448677E-3</v>
      </c>
      <c r="BD44" s="1851">
        <f t="shared" si="14"/>
        <v>2.1789731970160986E-3</v>
      </c>
      <c r="BE44" s="1851">
        <f t="shared" si="14"/>
        <v>5.2546586890567237E-3</v>
      </c>
      <c r="BF44" s="805"/>
    </row>
    <row r="45" spans="19:76">
      <c r="V45" s="1825" t="s">
        <v>1215</v>
      </c>
      <c r="X45" s="1765" t="s">
        <v>1227</v>
      </c>
      <c r="Y45" s="1835"/>
      <c r="Z45" s="8"/>
      <c r="AA45" s="1843"/>
      <c r="AB45" s="1844">
        <f>AB$18/AA$18-1</f>
        <v>1.9863925412001437E-2</v>
      </c>
      <c r="AC45" s="1844">
        <f t="shared" ref="AC45:BE45" si="15">AC$18/AB$18-1</f>
        <v>6.7050358649001218E-3</v>
      </c>
      <c r="AD45" s="1844">
        <f t="shared" si="15"/>
        <v>-1.0641060037703376E-2</v>
      </c>
      <c r="AE45" s="1844">
        <f t="shared" si="15"/>
        <v>-1.5383872000533594E-2</v>
      </c>
      <c r="AF45" s="1844">
        <f t="shared" si="15"/>
        <v>-1.123370592043349E-2</v>
      </c>
      <c r="AG45" s="1844">
        <f t="shared" si="15"/>
        <v>-1.0790653398434324E-2</v>
      </c>
      <c r="AH45" s="1844">
        <f t="shared" si="15"/>
        <v>-4.4427265975445218E-3</v>
      </c>
      <c r="AI45" s="1844">
        <f t="shared" si="15"/>
        <v>-6.491599079917143E-3</v>
      </c>
      <c r="AJ45" s="1844">
        <f t="shared" si="15"/>
        <v>-4.846928434260156E-3</v>
      </c>
      <c r="AK45" s="1844">
        <f t="shared" si="15"/>
        <v>-1.1775550856730876E-2</v>
      </c>
      <c r="AL45" s="1844">
        <f t="shared" si="15"/>
        <v>5.2724774078207748E-3</v>
      </c>
      <c r="AM45" s="1844">
        <f t="shared" si="15"/>
        <v>-7.0678851459721193E-3</v>
      </c>
      <c r="AN45" s="1844">
        <f t="shared" si="15"/>
        <v>-1.1038307153679927E-2</v>
      </c>
      <c r="AO45" s="1844">
        <f t="shared" si="15"/>
        <v>-2.0593679626301542E-2</v>
      </c>
      <c r="AP45" s="1844">
        <f t="shared" si="15"/>
        <v>-2.0912582891279285E-3</v>
      </c>
      <c r="AQ45" s="1844">
        <f t="shared" si="15"/>
        <v>-2.8187496125167133E-3</v>
      </c>
      <c r="AR45" s="1844">
        <f t="shared" si="15"/>
        <v>5.4433368463040477E-3</v>
      </c>
      <c r="AS45" s="1844">
        <f t="shared" si="15"/>
        <v>-9.9652956186681019E-3</v>
      </c>
      <c r="AT45" s="1844">
        <f t="shared" si="15"/>
        <v>-1.2471267862530611E-2</v>
      </c>
      <c r="AU45" s="1844">
        <f t="shared" si="15"/>
        <v>-3.2742723034086096E-2</v>
      </c>
      <c r="AV45" s="1844">
        <f t="shared" si="15"/>
        <v>-5.8332473567923593E-3</v>
      </c>
      <c r="AW45" s="1844">
        <f t="shared" si="15"/>
        <v>-2.4666262062959854E-2</v>
      </c>
      <c r="AX45" s="1844">
        <f t="shared" si="15"/>
        <v>-2.7194663705480626E-2</v>
      </c>
      <c r="AY45" s="1844">
        <f t="shared" si="15"/>
        <v>-2.4995456369681257E-2</v>
      </c>
      <c r="AZ45" s="1844">
        <f t="shared" si="15"/>
        <v>-1.2634250501764033E-3</v>
      </c>
      <c r="BA45" s="1844">
        <f t="shared" si="15"/>
        <v>-7.0579269996003946E-3</v>
      </c>
      <c r="BB45" s="1844">
        <f t="shared" si="15"/>
        <v>1.7870306080285392E-3</v>
      </c>
      <c r="BC45" s="1844">
        <f t="shared" si="15"/>
        <v>-3.8871164593403673E-3</v>
      </c>
      <c r="BD45" s="1844">
        <f t="shared" si="15"/>
        <v>1.3169356306521163E-2</v>
      </c>
      <c r="BE45" s="1844">
        <f t="shared" si="15"/>
        <v>9.2069348071410761E-3</v>
      </c>
      <c r="BF45" s="805"/>
    </row>
    <row r="46" spans="19:76">
      <c r="V46" s="1826" t="s">
        <v>1216</v>
      </c>
      <c r="X46" s="1009" t="s">
        <v>1228</v>
      </c>
      <c r="Y46" s="1842"/>
      <c r="Z46" s="8"/>
      <c r="AA46" s="1847"/>
      <c r="AB46" s="1849">
        <f>AB$20/AA$20-1</f>
        <v>-2.916334044184099E-2</v>
      </c>
      <c r="AC46" s="1849">
        <f t="shared" ref="AC46:BE46" si="16">AC$20/AB$20-1</f>
        <v>6.9992141645478068E-2</v>
      </c>
      <c r="AD46" s="1849">
        <f t="shared" si="16"/>
        <v>8.9593249638890704E-3</v>
      </c>
      <c r="AE46" s="1849">
        <f t="shared" si="16"/>
        <v>6.0165493129793912E-2</v>
      </c>
      <c r="AF46" s="1849">
        <f t="shared" si="16"/>
        <v>-2.8593055900601683E-2</v>
      </c>
      <c r="AG46" s="1849">
        <f t="shared" si="16"/>
        <v>-3.4989498989562384E-2</v>
      </c>
      <c r="AH46" s="1849">
        <f t="shared" si="16"/>
        <v>1.7595722567598227E-2</v>
      </c>
      <c r="AI46" s="1849">
        <f t="shared" si="16"/>
        <v>-7.0315749706738151E-2</v>
      </c>
      <c r="AJ46" s="1849">
        <f t="shared" si="16"/>
        <v>1.4365645356409829E-2</v>
      </c>
      <c r="AK46" s="1849">
        <f t="shared" si="16"/>
        <v>4.2409681140944677E-3</v>
      </c>
      <c r="AL46" s="1849">
        <f t="shared" si="16"/>
        <v>-3.8465601489637513E-2</v>
      </c>
      <c r="AM46" s="1849">
        <f t="shared" si="16"/>
        <v>1.8796931102805559E-2</v>
      </c>
      <c r="AN46" s="1849">
        <f t="shared" si="16"/>
        <v>-2.5755173744209436E-2</v>
      </c>
      <c r="AO46" s="1849">
        <f t="shared" si="16"/>
        <v>2.2149255090335052E-2</v>
      </c>
      <c r="AP46" s="1849">
        <f t="shared" si="16"/>
        <v>2.8522878865267831E-2</v>
      </c>
      <c r="AQ46" s="1849">
        <f t="shared" si="16"/>
        <v>-7.0231586737002916E-3</v>
      </c>
      <c r="AR46" s="1849">
        <f t="shared" si="16"/>
        <v>-1.6730451426821724E-2</v>
      </c>
      <c r="AS46" s="1849">
        <f t="shared" si="16"/>
        <v>-1.3514240494540086E-2</v>
      </c>
      <c r="AT46" s="1849">
        <f t="shared" si="16"/>
        <v>1.5225885937952377E-2</v>
      </c>
      <c r="AU46" s="1849">
        <f t="shared" si="16"/>
        <v>2.0166091293777111E-2</v>
      </c>
      <c r="AV46" s="1849">
        <f t="shared" si="16"/>
        <v>-4.5198065398411202E-2</v>
      </c>
      <c r="AW46" s="1849">
        <f t="shared" si="16"/>
        <v>-1.0704521727403882E-2</v>
      </c>
      <c r="AX46" s="1849">
        <f t="shared" si="16"/>
        <v>4.9247901282066797E-2</v>
      </c>
      <c r="AY46" s="1849">
        <f t="shared" si="16"/>
        <v>1.9567061803509311E-3</v>
      </c>
      <c r="AZ46" s="1849">
        <f t="shared" si="16"/>
        <v>-1.1602567424678467E-2</v>
      </c>
      <c r="BA46" s="1849">
        <f t="shared" si="16"/>
        <v>1.5708992351646467E-2</v>
      </c>
      <c r="BB46" s="1849">
        <f t="shared" si="16"/>
        <v>-4.5767500544771078E-3</v>
      </c>
      <c r="BC46" s="1849">
        <f t="shared" si="16"/>
        <v>-4.4727768566603654E-3</v>
      </c>
      <c r="BD46" s="1849">
        <f t="shared" si="16"/>
        <v>-5.7259573060546298E-3</v>
      </c>
      <c r="BE46" s="1849">
        <f t="shared" si="16"/>
        <v>2.8552318318415537E-3</v>
      </c>
      <c r="BF46" s="805"/>
    </row>
    <row r="47" spans="19:76">
      <c r="V47" s="1827" t="s">
        <v>1217</v>
      </c>
      <c r="X47" s="1836" t="s">
        <v>1229</v>
      </c>
      <c r="Y47" s="1837"/>
      <c r="Z47" s="8"/>
      <c r="AA47" s="1845"/>
      <c r="AB47" s="1846">
        <f>SUM(AB$19,AB$21)/SUM(AA$19,AA$21)-1</f>
        <v>2.4030537088566284E-3</v>
      </c>
      <c r="AC47" s="1846">
        <f t="shared" ref="AC47:BE47" si="17">SUM(AC$19,AC$21)/SUM(AB$19,AB$21)-1</f>
        <v>4.9895056437110341E-4</v>
      </c>
      <c r="AD47" s="1846">
        <f t="shared" si="17"/>
        <v>-2.362204880335339E-2</v>
      </c>
      <c r="AE47" s="1846">
        <f t="shared" si="17"/>
        <v>-2.4794958833890934E-2</v>
      </c>
      <c r="AF47" s="1846">
        <f t="shared" si="17"/>
        <v>-7.6667174365740998E-3</v>
      </c>
      <c r="AG47" s="1846">
        <f t="shared" si="17"/>
        <v>-8.0453882847654201E-3</v>
      </c>
      <c r="AH47" s="1846">
        <f t="shared" si="17"/>
        <v>-1.1116796835363485E-2</v>
      </c>
      <c r="AI47" s="1846">
        <f t="shared" si="17"/>
        <v>-1.6781722248747966E-2</v>
      </c>
      <c r="AJ47" s="1846">
        <f t="shared" si="17"/>
        <v>-9.3299422583794644E-3</v>
      </c>
      <c r="AK47" s="1846">
        <f t="shared" si="17"/>
        <v>-2.3091935028573984E-2</v>
      </c>
      <c r="AL47" s="1846">
        <f t="shared" si="17"/>
        <v>-6.4271641632052123E-3</v>
      </c>
      <c r="AM47" s="1846">
        <f t="shared" si="17"/>
        <v>-4.5723281613149203E-3</v>
      </c>
      <c r="AN47" s="1846">
        <f t="shared" si="17"/>
        <v>-1.627345354780152E-2</v>
      </c>
      <c r="AO47" s="1846">
        <f t="shared" si="17"/>
        <v>-2.4956981703365466E-2</v>
      </c>
      <c r="AP47" s="1846">
        <f t="shared" si="17"/>
        <v>-4.6404704503164584E-3</v>
      </c>
      <c r="AQ47" s="1846">
        <f t="shared" si="17"/>
        <v>-2.3809567856924896E-2</v>
      </c>
      <c r="AR47" s="1846">
        <f t="shared" si="17"/>
        <v>-1.936213973064127E-2</v>
      </c>
      <c r="AS47" s="1846">
        <f t="shared" si="17"/>
        <v>-1.866742128179022E-2</v>
      </c>
      <c r="AT47" s="1846">
        <f t="shared" si="17"/>
        <v>-1.5043255759331853E-2</v>
      </c>
      <c r="AU47" s="1846">
        <f t="shared" si="17"/>
        <v>-2.2662480843927746E-2</v>
      </c>
      <c r="AV47" s="1846">
        <f t="shared" si="17"/>
        <v>-2.0629759580611529E-3</v>
      </c>
      <c r="AW47" s="1846">
        <f t="shared" si="17"/>
        <v>-1.6867648519863887E-2</v>
      </c>
      <c r="AX47" s="1846">
        <f t="shared" si="17"/>
        <v>-2.3868167295879483E-2</v>
      </c>
      <c r="AY47" s="1846">
        <f t="shared" si="17"/>
        <v>-1.8045749432799352E-2</v>
      </c>
      <c r="AZ47" s="1846">
        <f t="shared" si="17"/>
        <v>-2.3671749082226912E-3</v>
      </c>
      <c r="BA47" s="1846">
        <f t="shared" si="17"/>
        <v>-1.5790982104956108E-2</v>
      </c>
      <c r="BB47" s="1846">
        <f t="shared" si="17"/>
        <v>3.7910941021725986E-3</v>
      </c>
      <c r="BC47" s="1846">
        <f t="shared" si="17"/>
        <v>5.1420081264397233E-4</v>
      </c>
      <c r="BD47" s="1846">
        <f t="shared" si="17"/>
        <v>7.6008469928161571E-3</v>
      </c>
      <c r="BE47" s="1846">
        <f t="shared" si="17"/>
        <v>4.7748180084763447E-3</v>
      </c>
      <c r="BF47" s="805"/>
    </row>
    <row r="48" spans="19:76">
      <c r="V48" s="1834" t="s">
        <v>1177</v>
      </c>
      <c r="X48" s="494" t="s">
        <v>1183</v>
      </c>
      <c r="Y48" s="1810"/>
      <c r="Z48" s="8"/>
      <c r="AA48" s="188"/>
      <c r="AB48" s="1850">
        <f>AB$22/AA$22-1</f>
        <v>-7.3946037508385576E-3</v>
      </c>
      <c r="AC48" s="1850">
        <f t="shared" ref="AC48:BE48" si="18">AC$22/AB$22-1</f>
        <v>-2.6301117020119946E-3</v>
      </c>
      <c r="AD48" s="1850">
        <f t="shared" si="18"/>
        <v>-1.5818905207903744E-2</v>
      </c>
      <c r="AE48" s="1850">
        <f t="shared" si="18"/>
        <v>-1.3724941271968438E-2</v>
      </c>
      <c r="AF48" s="1850">
        <f t="shared" si="18"/>
        <v>-2.2261887454201879E-2</v>
      </c>
      <c r="AG48" s="1850">
        <f t="shared" si="18"/>
        <v>-2.2608678851480657E-2</v>
      </c>
      <c r="AH48" s="1850">
        <f t="shared" si="18"/>
        <v>-2.6542034011373228E-2</v>
      </c>
      <c r="AI48" s="1850">
        <f t="shared" si="18"/>
        <v>-3.285331679143555E-2</v>
      </c>
      <c r="AJ48" s="1850">
        <f t="shared" si="18"/>
        <v>-3.016911483696294E-2</v>
      </c>
      <c r="AK48" s="1850">
        <f t="shared" si="18"/>
        <v>-2.884453229334627E-2</v>
      </c>
      <c r="AL48" s="1850">
        <f t="shared" si="18"/>
        <v>-3.5151320554277832E-2</v>
      </c>
      <c r="AM48" s="1850">
        <f t="shared" si="18"/>
        <v>-3.4300530489998704E-2</v>
      </c>
      <c r="AN48" s="1850">
        <f t="shared" si="18"/>
        <v>-3.2976437229900624E-2</v>
      </c>
      <c r="AO48" s="1850">
        <f t="shared" si="18"/>
        <v>-3.8535162750762297E-2</v>
      </c>
      <c r="AP48" s="1850">
        <f t="shared" si="18"/>
        <v>-3.705890636243403E-2</v>
      </c>
      <c r="AQ48" s="1850">
        <f t="shared" si="18"/>
        <v>-4.3893698305003337E-2</v>
      </c>
      <c r="AR48" s="1850">
        <f t="shared" si="18"/>
        <v>-4.3182918876272569E-2</v>
      </c>
      <c r="AS48" s="1850">
        <f t="shared" si="18"/>
        <v>-4.6033158885250947E-2</v>
      </c>
      <c r="AT48" s="1850">
        <f t="shared" si="18"/>
        <v>-5.4206193545345505E-2</v>
      </c>
      <c r="AU48" s="1850">
        <f t="shared" si="18"/>
        <v>-5.2770902312195278E-2</v>
      </c>
      <c r="AV48" s="1850">
        <f t="shared" si="18"/>
        <v>-4.1872434095174049E-2</v>
      </c>
      <c r="AW48" s="1850">
        <f t="shared" si="18"/>
        <v>-4.1146260487440856E-2</v>
      </c>
      <c r="AX48" s="1850">
        <f t="shared" si="18"/>
        <v>-3.9112264887381176E-2</v>
      </c>
      <c r="AY48" s="1850">
        <f t="shared" si="18"/>
        <v>-4.0833695932642189E-2</v>
      </c>
      <c r="AZ48" s="1850">
        <f t="shared" si="18"/>
        <v>-3.9745154941921546E-2</v>
      </c>
      <c r="BA48" s="1850">
        <f t="shared" si="18"/>
        <v>-4.292939097439652E-2</v>
      </c>
      <c r="BB48" s="1850">
        <f t="shared" si="18"/>
        <v>-4.3042698562285708E-2</v>
      </c>
      <c r="BC48" s="1850">
        <f t="shared" si="18"/>
        <v>-3.610965417090839E-2</v>
      </c>
      <c r="BD48" s="1850">
        <f t="shared" si="18"/>
        <v>-3.3174599343346323E-2</v>
      </c>
      <c r="BE48" s="1850">
        <f t="shared" si="18"/>
        <v>-3.4491798293240339E-2</v>
      </c>
      <c r="BF48" s="1852"/>
      <c r="BG48" s="56"/>
    </row>
    <row r="49" spans="1:76" s="1" customFormat="1" ht="15" customHeight="1">
      <c r="A49" s="154"/>
      <c r="B49" s="154"/>
      <c r="C49" s="154"/>
      <c r="D49" s="154"/>
      <c r="E49" s="154"/>
      <c r="F49" s="154"/>
      <c r="G49" s="154"/>
      <c r="H49" s="154"/>
      <c r="I49" s="154"/>
      <c r="J49" s="154"/>
      <c r="K49" s="154"/>
      <c r="L49" s="154"/>
      <c r="M49" s="154"/>
      <c r="N49" s="154"/>
      <c r="O49" s="154"/>
      <c r="P49" s="154"/>
      <c r="Q49" s="154"/>
      <c r="R49" s="154"/>
      <c r="S49" s="154"/>
      <c r="T49" s="157"/>
      <c r="U49" s="154"/>
      <c r="V49" s="1825" t="s">
        <v>1218</v>
      </c>
      <c r="W49" s="201"/>
      <c r="X49" s="1765" t="s">
        <v>1223</v>
      </c>
      <c r="Y49" s="1841"/>
      <c r="Z49" s="61"/>
      <c r="AA49" s="1843"/>
      <c r="AB49" s="1844">
        <f>AB$23/AA$23-1</f>
        <v>-7.1781618529014324E-3</v>
      </c>
      <c r="AC49" s="1844">
        <f t="shared" ref="AC49:BE49" si="19">AC$23/AB$23-1</f>
        <v>-1.0350270598387112E-3</v>
      </c>
      <c r="AD49" s="1844">
        <f t="shared" si="19"/>
        <v>-1.547290053132877E-2</v>
      </c>
      <c r="AE49" s="1844">
        <f t="shared" si="19"/>
        <v>-1.1846012666901329E-2</v>
      </c>
      <c r="AF49" s="1844">
        <f t="shared" si="19"/>
        <v>-2.5927623008118683E-2</v>
      </c>
      <c r="AG49" s="1844">
        <f t="shared" si="19"/>
        <v>-2.5661363014217731E-2</v>
      </c>
      <c r="AH49" s="1844">
        <f t="shared" si="19"/>
        <v>-3.0742294907299184E-2</v>
      </c>
      <c r="AI49" s="1844">
        <f t="shared" si="19"/>
        <v>-3.7097943133779787E-2</v>
      </c>
      <c r="AJ49" s="1844">
        <f t="shared" si="19"/>
        <v>-3.6820284199389208E-2</v>
      </c>
      <c r="AK49" s="1844">
        <f t="shared" si="19"/>
        <v>-3.5762917729959653E-2</v>
      </c>
      <c r="AL49" s="1844">
        <f t="shared" si="19"/>
        <v>-3.6473607961073351E-2</v>
      </c>
      <c r="AM49" s="1844">
        <f t="shared" si="19"/>
        <v>-3.8868790534034359E-2</v>
      </c>
      <c r="AN49" s="1844">
        <f t="shared" si="19"/>
        <v>-4.1918459612811043E-2</v>
      </c>
      <c r="AO49" s="1844">
        <f t="shared" si="19"/>
        <v>-4.706920232080114E-2</v>
      </c>
      <c r="AP49" s="1844">
        <f t="shared" si="19"/>
        <v>-4.7415266903571895E-2</v>
      </c>
      <c r="AQ49" s="1844">
        <f t="shared" si="19"/>
        <v>-5.1458974452383788E-2</v>
      </c>
      <c r="AR49" s="1844">
        <f t="shared" si="19"/>
        <v>-5.0850230525112727E-2</v>
      </c>
      <c r="AS49" s="1844">
        <f t="shared" si="19"/>
        <v>-6.2131135294230755E-2</v>
      </c>
      <c r="AT49" s="1844">
        <f t="shared" si="19"/>
        <v>-5.9359228930067065E-2</v>
      </c>
      <c r="AU49" s="1844">
        <f t="shared" si="19"/>
        <v>-6.490918214733854E-2</v>
      </c>
      <c r="AV49" s="1844">
        <f t="shared" si="19"/>
        <v>-5.5035622945282525E-2</v>
      </c>
      <c r="AW49" s="1844">
        <f t="shared" si="19"/>
        <v>-4.9908206134266275E-2</v>
      </c>
      <c r="AX49" s="1844">
        <f t="shared" si="19"/>
        <v>-5.0035126067676128E-2</v>
      </c>
      <c r="AY49" s="1844">
        <f t="shared" si="19"/>
        <v>-5.7125713043465587E-2</v>
      </c>
      <c r="AZ49" s="1844">
        <f t="shared" si="19"/>
        <v>-5.2327111508817747E-2</v>
      </c>
      <c r="BA49" s="1844">
        <f t="shared" si="19"/>
        <v>-5.7343250354462527E-2</v>
      </c>
      <c r="BB49" s="1844">
        <f t="shared" si="19"/>
        <v>-4.7240405911826877E-2</v>
      </c>
      <c r="BC49" s="1844">
        <f t="shared" si="19"/>
        <v>-5.0576792788433189E-2</v>
      </c>
      <c r="BD49" s="1844">
        <f t="shared" si="19"/>
        <v>-4.8382946959043105E-2</v>
      </c>
      <c r="BE49" s="1844">
        <f t="shared" si="19"/>
        <v>-4.9433777663588696E-2</v>
      </c>
      <c r="BF49" s="1853"/>
      <c r="BG49" s="60"/>
    </row>
    <row r="50" spans="1:76" s="1" customFormat="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828" t="s">
        <v>1219</v>
      </c>
      <c r="W50" s="201"/>
      <c r="X50" s="1009" t="s">
        <v>1224</v>
      </c>
      <c r="Y50" s="1839"/>
      <c r="Z50" s="61"/>
      <c r="AA50" s="1847"/>
      <c r="AB50" s="1849">
        <f>AB$24/AA$24-1</f>
        <v>-1.1303458798341048E-2</v>
      </c>
      <c r="AC50" s="1849">
        <f t="shared" ref="AC50:BE50" si="20">AC$24/AB$24-1</f>
        <v>2.1653213317482933E-3</v>
      </c>
      <c r="AD50" s="1849">
        <f t="shared" si="20"/>
        <v>2.4277414569526812E-3</v>
      </c>
      <c r="AE50" s="1849">
        <f t="shared" si="20"/>
        <v>-5.1101753406264105E-3</v>
      </c>
      <c r="AF50" s="1849">
        <f t="shared" si="20"/>
        <v>2.2767046755793885E-3</v>
      </c>
      <c r="AG50" s="1849">
        <f t="shared" si="20"/>
        <v>2.5077985531998248E-3</v>
      </c>
      <c r="AH50" s="1849">
        <f t="shared" si="20"/>
        <v>4.7373963591348378E-3</v>
      </c>
      <c r="AI50" s="1849">
        <f t="shared" si="20"/>
        <v>-5.1169322857175237E-3</v>
      </c>
      <c r="AJ50" s="1849">
        <f t="shared" si="20"/>
        <v>3.9356846715801197E-3</v>
      </c>
      <c r="AK50" s="1849">
        <f t="shared" si="20"/>
        <v>5.1591444790752838E-3</v>
      </c>
      <c r="AL50" s="1849">
        <f t="shared" si="20"/>
        <v>9.1343561548187235E-3</v>
      </c>
      <c r="AM50" s="1849">
        <f t="shared" si="20"/>
        <v>0.26853619706058285</v>
      </c>
      <c r="AN50" s="1849">
        <f t="shared" si="20"/>
        <v>0.17562847999706954</v>
      </c>
      <c r="AO50" s="1849">
        <f t="shared" si="20"/>
        <v>3.2421401678013773E-2</v>
      </c>
      <c r="AP50" s="1849">
        <f t="shared" si="20"/>
        <v>0.13581951644846502</v>
      </c>
      <c r="AQ50" s="1849">
        <f t="shared" si="20"/>
        <v>3.2330687768097111E-2</v>
      </c>
      <c r="AR50" s="1849">
        <f t="shared" si="20"/>
        <v>-3.4070169112375481E-2</v>
      </c>
      <c r="AS50" s="1849">
        <f t="shared" si="20"/>
        <v>0.12389921384929092</v>
      </c>
      <c r="AT50" s="1849">
        <f t="shared" si="20"/>
        <v>-8.3291004214722797E-3</v>
      </c>
      <c r="AU50" s="1849">
        <f t="shared" si="20"/>
        <v>-0.12660665880655309</v>
      </c>
      <c r="AV50" s="1849">
        <f t="shared" si="20"/>
        <v>0.10478832585369524</v>
      </c>
      <c r="AW50" s="1849">
        <f t="shared" si="20"/>
        <v>-1.015968524439248E-2</v>
      </c>
      <c r="AX50" s="1849">
        <f t="shared" si="20"/>
        <v>-1.0739424976895839E-2</v>
      </c>
      <c r="AY50" s="1849">
        <f t="shared" si="20"/>
        <v>-3.1988627544438097E-3</v>
      </c>
      <c r="AZ50" s="1849">
        <f t="shared" si="20"/>
        <v>1.9062911012062367E-2</v>
      </c>
      <c r="BA50" s="1849">
        <f t="shared" si="20"/>
        <v>1.3042703997313776E-2</v>
      </c>
      <c r="BB50" s="1849">
        <f t="shared" si="20"/>
        <v>-0.13053368632293161</v>
      </c>
      <c r="BC50" s="1849">
        <f t="shared" si="20"/>
        <v>-8.5565099590118043E-3</v>
      </c>
      <c r="BD50" s="1849">
        <f t="shared" si="20"/>
        <v>-7.3910090944727669E-2</v>
      </c>
      <c r="BE50" s="1849">
        <f t="shared" si="20"/>
        <v>-6.9615723540144003E-3</v>
      </c>
      <c r="BF50" s="1352"/>
      <c r="BG50" s="60"/>
    </row>
    <row r="51" spans="1:76" s="1" customFormat="1" ht="27.75">
      <c r="A51" s="154"/>
      <c r="B51" s="154"/>
      <c r="C51" s="154"/>
      <c r="D51" s="154"/>
      <c r="E51" s="154"/>
      <c r="F51" s="154"/>
      <c r="G51" s="154"/>
      <c r="H51" s="154"/>
      <c r="I51" s="154"/>
      <c r="J51" s="154"/>
      <c r="K51" s="154"/>
      <c r="L51" s="154"/>
      <c r="M51" s="154"/>
      <c r="N51" s="154"/>
      <c r="O51" s="154"/>
      <c r="P51" s="154"/>
      <c r="Q51" s="154"/>
      <c r="R51" s="154"/>
      <c r="S51" s="154"/>
      <c r="T51" s="154"/>
      <c r="U51" s="154"/>
      <c r="V51" s="1804" t="s">
        <v>1220</v>
      </c>
      <c r="W51" s="201"/>
      <c r="X51" s="1994" t="s">
        <v>1254</v>
      </c>
      <c r="Y51" s="1995"/>
      <c r="Z51" s="8"/>
      <c r="AA51" s="1847"/>
      <c r="AB51" s="1849">
        <f>AB$25/AA$25-1</f>
        <v>-1.7104252020045618E-2</v>
      </c>
      <c r="AC51" s="1849">
        <f t="shared" ref="AC51:BE51" si="21">AC$25/AB$25-1</f>
        <v>1.5283462449446672E-2</v>
      </c>
      <c r="AD51" s="1849">
        <f t="shared" si="21"/>
        <v>-3.2286329111442802E-3</v>
      </c>
      <c r="AE51" s="1849">
        <f t="shared" si="21"/>
        <v>4.8770325740065346E-2</v>
      </c>
      <c r="AF51" s="1849">
        <f t="shared" si="21"/>
        <v>1.5553518913699937E-2</v>
      </c>
      <c r="AG51" s="1849">
        <f t="shared" si="21"/>
        <v>1.4996641210385242E-2</v>
      </c>
      <c r="AH51" s="1849">
        <f t="shared" si="21"/>
        <v>-0.16455255378157541</v>
      </c>
      <c r="AI51" s="1849">
        <f t="shared" si="21"/>
        <v>-4.6657560959159183E-2</v>
      </c>
      <c r="AJ51" s="1849">
        <f t="shared" si="21"/>
        <v>-7.3935405842753266E-3</v>
      </c>
      <c r="AK51" s="1849">
        <f t="shared" si="21"/>
        <v>-0.12928284209757179</v>
      </c>
      <c r="AL51" s="1849">
        <f t="shared" si="21"/>
        <v>-0.19135204601471845</v>
      </c>
      <c r="AM51" s="1849">
        <f t="shared" si="21"/>
        <v>0.45242559220596945</v>
      </c>
      <c r="AN51" s="1849">
        <f t="shared" si="21"/>
        <v>-0.13839452888446535</v>
      </c>
      <c r="AO51" s="1849">
        <f t="shared" si="21"/>
        <v>-9.3611669047981794E-2</v>
      </c>
      <c r="AP51" s="1849">
        <f t="shared" si="21"/>
        <v>-6.9774757261551468E-2</v>
      </c>
      <c r="AQ51" s="1849">
        <f t="shared" si="21"/>
        <v>-7.5014941733649976E-2</v>
      </c>
      <c r="AR51" s="1849">
        <f t="shared" si="21"/>
        <v>-7.4210590305520796E-2</v>
      </c>
      <c r="AS51" s="1849">
        <f t="shared" si="21"/>
        <v>-5.3254930088284858E-2</v>
      </c>
      <c r="AT51" s="1849">
        <f t="shared" si="21"/>
        <v>-0.11041355245886431</v>
      </c>
      <c r="AU51" s="1849">
        <f t="shared" si="21"/>
        <v>-8.7441596140347633E-2</v>
      </c>
      <c r="AV51" s="1849">
        <f t="shared" si="21"/>
        <v>-7.4608361863358619E-2</v>
      </c>
      <c r="AW51" s="1849">
        <f t="shared" si="21"/>
        <v>5.3404595995492521E-2</v>
      </c>
      <c r="AX51" s="1849">
        <f t="shared" si="21"/>
        <v>5.5477717333743959E-2</v>
      </c>
      <c r="AY51" s="1849">
        <f t="shared" si="21"/>
        <v>-0.13607904066328524</v>
      </c>
      <c r="AZ51" s="1849">
        <f t="shared" si="21"/>
        <v>-5.5512982754928331E-3</v>
      </c>
      <c r="BA51" s="1849">
        <f t="shared" si="21"/>
        <v>-8.9347685709608937E-2</v>
      </c>
      <c r="BB51" s="1849">
        <f t="shared" si="21"/>
        <v>0.10185662051108846</v>
      </c>
      <c r="BC51" s="1849">
        <f t="shared" si="21"/>
        <v>3.5297145219000958E-2</v>
      </c>
      <c r="BD51" s="1849">
        <f t="shared" si="21"/>
        <v>-6.5599273855220575E-2</v>
      </c>
      <c r="BE51" s="1849">
        <f t="shared" si="21"/>
        <v>3.6288995603890983E-2</v>
      </c>
      <c r="BF51" s="1853"/>
      <c r="BG51" s="1854"/>
    </row>
    <row r="52" spans="1:76" s="1" customFormat="1" ht="15" customHeight="1">
      <c r="A52" s="154"/>
      <c r="B52" s="154"/>
      <c r="C52" s="154"/>
      <c r="D52" s="154"/>
      <c r="E52" s="154"/>
      <c r="F52" s="154"/>
      <c r="G52" s="154"/>
      <c r="H52" s="154"/>
      <c r="I52" s="154"/>
      <c r="J52" s="154"/>
      <c r="K52" s="154"/>
      <c r="L52" s="154"/>
      <c r="M52" s="154"/>
      <c r="N52" s="154"/>
      <c r="O52" s="154"/>
      <c r="P52" s="154"/>
      <c r="Q52" s="154"/>
      <c r="R52" s="154"/>
      <c r="S52" s="154"/>
      <c r="T52" s="154"/>
      <c r="U52" s="154"/>
      <c r="V52" s="1828" t="s">
        <v>1221</v>
      </c>
      <c r="W52" s="201"/>
      <c r="X52" s="1009" t="s">
        <v>1225</v>
      </c>
      <c r="Y52" s="1839"/>
      <c r="Z52" s="8"/>
      <c r="AA52" s="1847"/>
      <c r="AB52" s="1849">
        <f>AB$26/AA$26-1</f>
        <v>-8.2603360696764661E-3</v>
      </c>
      <c r="AC52" s="1849">
        <f t="shared" ref="AC52:BE52" si="22">AC$26/AB$26-1</f>
        <v>-8.0989977371616062E-3</v>
      </c>
      <c r="AD52" s="1849">
        <f t="shared" si="22"/>
        <v>-1.7763726989934558E-2</v>
      </c>
      <c r="AE52" s="1849">
        <f t="shared" si="22"/>
        <v>-2.0975773769792094E-2</v>
      </c>
      <c r="AF52" s="1849">
        <f t="shared" si="22"/>
        <v>-1.170631747835349E-2</v>
      </c>
      <c r="AG52" s="1849">
        <f t="shared" si="22"/>
        <v>-1.4094405218931572E-2</v>
      </c>
      <c r="AH52" s="1849">
        <f t="shared" si="22"/>
        <v>-1.283317311238541E-2</v>
      </c>
      <c r="AI52" s="1849">
        <f t="shared" si="22"/>
        <v>-1.9378256417800999E-2</v>
      </c>
      <c r="AJ52" s="1849">
        <f t="shared" si="22"/>
        <v>-1.2610490037993416E-2</v>
      </c>
      <c r="AK52" s="1849">
        <f t="shared" si="22"/>
        <v>-1.3647925432624719E-2</v>
      </c>
      <c r="AL52" s="1849">
        <f t="shared" si="22"/>
        <v>-2.5713665314937906E-2</v>
      </c>
      <c r="AM52" s="1849">
        <f t="shared" si="22"/>
        <v>-2.845015789080596E-2</v>
      </c>
      <c r="AN52" s="1849">
        <f t="shared" si="22"/>
        <v>-2.187907741483508E-2</v>
      </c>
      <c r="AO52" s="1849">
        <f t="shared" si="22"/>
        <v>-1.9287980462489918E-2</v>
      </c>
      <c r="AP52" s="1849">
        <f t="shared" si="22"/>
        <v>-1.7834930131009674E-2</v>
      </c>
      <c r="AQ52" s="1849">
        <f t="shared" si="22"/>
        <v>-3.029818850938093E-2</v>
      </c>
      <c r="AR52" s="1849">
        <f t="shared" si="22"/>
        <v>-2.7669423272102089E-2</v>
      </c>
      <c r="AS52" s="1849">
        <f t="shared" si="22"/>
        <v>-2.3085610817759505E-2</v>
      </c>
      <c r="AT52" s="1849">
        <f t="shared" si="22"/>
        <v>-4.8717108333654946E-2</v>
      </c>
      <c r="AU52" s="1849">
        <f t="shared" si="22"/>
        <v>-2.1926466732588912E-2</v>
      </c>
      <c r="AV52" s="1849">
        <f t="shared" si="22"/>
        <v>-2.3315145447279861E-2</v>
      </c>
      <c r="AW52" s="1849">
        <f t="shared" si="22"/>
        <v>-2.7566266929842986E-2</v>
      </c>
      <c r="AX52" s="1849">
        <f t="shared" si="22"/>
        <v>-2.3827960735325338E-2</v>
      </c>
      <c r="AY52" s="1849">
        <f t="shared" si="22"/>
        <v>-1.7618013468053029E-2</v>
      </c>
      <c r="AZ52" s="1849">
        <f t="shared" si="22"/>
        <v>-1.6803894193139435E-2</v>
      </c>
      <c r="BA52" s="1849">
        <f t="shared" si="22"/>
        <v>-2.0168188381006202E-2</v>
      </c>
      <c r="BB52" s="1849">
        <f t="shared" si="22"/>
        <v>-3.8502037406586642E-2</v>
      </c>
      <c r="BC52" s="1849">
        <f t="shared" si="22"/>
        <v>-1.192909791798813E-2</v>
      </c>
      <c r="BD52" s="1849">
        <f t="shared" si="22"/>
        <v>-1.3105806775080664E-2</v>
      </c>
      <c r="BE52" s="1849">
        <f t="shared" si="22"/>
        <v>-1.8199045567416805E-2</v>
      </c>
      <c r="BF52" s="1352"/>
      <c r="BG52" s="60"/>
      <c r="BH52" s="24"/>
    </row>
    <row r="53" spans="1:76" s="1" customFormat="1" ht="15" customHeight="1" thickBot="1">
      <c r="A53" s="154"/>
      <c r="B53" s="154"/>
      <c r="C53" s="154"/>
      <c r="D53" s="154"/>
      <c r="E53" s="154"/>
      <c r="F53" s="154"/>
      <c r="G53" s="154"/>
      <c r="H53" s="154"/>
      <c r="I53" s="154"/>
      <c r="J53" s="154"/>
      <c r="K53" s="154"/>
      <c r="L53" s="154"/>
      <c r="M53" s="154"/>
      <c r="N53" s="154"/>
      <c r="O53" s="154"/>
      <c r="P53" s="154"/>
      <c r="Q53" s="154"/>
      <c r="R53" s="154"/>
      <c r="S53" s="154"/>
      <c r="T53" s="154"/>
      <c r="U53" s="154"/>
      <c r="V53" s="1829" t="s">
        <v>1222</v>
      </c>
      <c r="W53" s="201"/>
      <c r="X53" s="1840" t="s">
        <v>1226</v>
      </c>
      <c r="Y53" s="1840"/>
      <c r="Z53" s="19"/>
      <c r="AA53" s="1848"/>
      <c r="AB53" s="1885">
        <f>AB$27/AA$27-1</f>
        <v>9.1356338434371853E-3</v>
      </c>
      <c r="AC53" s="1885">
        <f t="shared" ref="AC53:BE53" si="23">AC$27/AB$27-1</f>
        <v>-1.1231551782997506E-4</v>
      </c>
      <c r="AD53" s="1885">
        <f t="shared" si="23"/>
        <v>1.7435879502774032E-3</v>
      </c>
      <c r="AE53" s="1885">
        <f t="shared" si="23"/>
        <v>2.6774052713958163E-3</v>
      </c>
      <c r="AF53" s="1885">
        <f t="shared" si="23"/>
        <v>9.0190386249870969E-3</v>
      </c>
      <c r="AG53" s="1885">
        <f t="shared" si="23"/>
        <v>1.0744935916318088E-3</v>
      </c>
      <c r="AH53" s="1885">
        <f t="shared" si="23"/>
        <v>4.3839343143814435E-3</v>
      </c>
      <c r="AI53" s="1885">
        <f t="shared" si="23"/>
        <v>-5.5863890149809636E-2</v>
      </c>
      <c r="AJ53" s="1885">
        <f t="shared" si="23"/>
        <v>6.8300000066033206E-2</v>
      </c>
      <c r="AK53" s="1885">
        <f t="shared" si="23"/>
        <v>0.22313641715906929</v>
      </c>
      <c r="AL53" s="1885">
        <f t="shared" si="23"/>
        <v>-0.21432932534252713</v>
      </c>
      <c r="AM53" s="1885">
        <f t="shared" si="23"/>
        <v>-0.13639322178324076</v>
      </c>
      <c r="AN53" s="1885">
        <f t="shared" si="23"/>
        <v>0.43796976330033255</v>
      </c>
      <c r="AO53" s="1885">
        <f t="shared" si="23"/>
        <v>5.7614907059000631E-2</v>
      </c>
      <c r="AP53" s="1885">
        <f t="shared" si="23"/>
        <v>6.1576130756410219E-2</v>
      </c>
      <c r="AQ53" s="1885">
        <f t="shared" si="23"/>
        <v>5.7660667575810232E-2</v>
      </c>
      <c r="AR53" s="1885">
        <f t="shared" si="23"/>
        <v>6.7399100037906612E-2</v>
      </c>
      <c r="AS53" s="1885">
        <f t="shared" si="23"/>
        <v>0.20107828419569262</v>
      </c>
      <c r="AT53" s="1885">
        <f t="shared" si="23"/>
        <v>4.3744878824392153E-2</v>
      </c>
      <c r="AU53" s="1885">
        <f t="shared" si="23"/>
        <v>-7.0488735883899034E-3</v>
      </c>
      <c r="AV53" s="1885">
        <f t="shared" si="23"/>
        <v>4.5243106943734679E-2</v>
      </c>
      <c r="AW53" s="1885">
        <f t="shared" si="23"/>
        <v>1.9786825206151271E-2</v>
      </c>
      <c r="AX53" s="1885">
        <f t="shared" si="23"/>
        <v>5.9060723510312663E-2</v>
      </c>
      <c r="AY53" s="1885">
        <f t="shared" si="23"/>
        <v>9.8833966581208799E-2</v>
      </c>
      <c r="AZ53" s="1885">
        <f t="shared" si="23"/>
        <v>-4.9334230787433153E-2</v>
      </c>
      <c r="BA53" s="1885">
        <f t="shared" si="23"/>
        <v>-9.1980738867060152E-3</v>
      </c>
      <c r="BB53" s="1885">
        <f t="shared" si="23"/>
        <v>5.7939751755564428E-2</v>
      </c>
      <c r="BC53" s="1885">
        <f t="shared" si="23"/>
        <v>-2.4424749234275511E-2</v>
      </c>
      <c r="BD53" s="1885">
        <f t="shared" si="23"/>
        <v>8.2037384117075618E-2</v>
      </c>
      <c r="BE53" s="1885">
        <f t="shared" si="23"/>
        <v>4.9636280887337403E-2</v>
      </c>
      <c r="BF53" s="1352"/>
      <c r="BG53" s="60"/>
      <c r="BH53" s="24"/>
    </row>
    <row r="54" spans="1:76" ht="15" thickTop="1">
      <c r="T54" s="154"/>
      <c r="V54" s="496" t="s">
        <v>455</v>
      </c>
      <c r="X54" s="496" t="s">
        <v>438</v>
      </c>
      <c r="Y54" s="1838"/>
      <c r="Z54" s="20"/>
      <c r="AA54" s="195"/>
      <c r="AB54" s="1851">
        <f>AB$28/AA$28-1</f>
        <v>-1.3713766443634645E-2</v>
      </c>
      <c r="AC54" s="1851">
        <f t="shared" ref="AC54:BE54" si="24">AC$28/AB$28-1</f>
        <v>1.178515485944498E-4</v>
      </c>
      <c r="AD54" s="1851">
        <f t="shared" si="24"/>
        <v>-1.8892284570355744E-2</v>
      </c>
      <c r="AE54" s="1851">
        <f t="shared" si="24"/>
        <v>2.8958278811610505E-3</v>
      </c>
      <c r="AF54" s="1851">
        <f t="shared" si="24"/>
        <v>-2.5565519911357804E-2</v>
      </c>
      <c r="AG54" s="1851">
        <f t="shared" si="24"/>
        <v>-2.8345393131333885E-2</v>
      </c>
      <c r="AH54" s="1851">
        <f t="shared" si="24"/>
        <v>-9.6916853254572777E-3</v>
      </c>
      <c r="AI54" s="1851">
        <f t="shared" si="24"/>
        <v>-3.9915833514762356E-2</v>
      </c>
      <c r="AJ54" s="1851">
        <f t="shared" si="24"/>
        <v>-7.7022875786348921E-3</v>
      </c>
      <c r="AK54" s="1851">
        <f t="shared" si="24"/>
        <v>-1.4933410277147896E-2</v>
      </c>
      <c r="AL54" s="1851">
        <f t="shared" si="24"/>
        <v>-2.8857793690566513E-2</v>
      </c>
      <c r="AM54" s="1851">
        <f t="shared" si="24"/>
        <v>-2.0592989410422757E-2</v>
      </c>
      <c r="AN54" s="1851">
        <f t="shared" si="24"/>
        <v>-2.3498310580169934E-2</v>
      </c>
      <c r="AO54" s="1851">
        <f t="shared" si="24"/>
        <v>-7.4208735756404742E-3</v>
      </c>
      <c r="AP54" s="1851">
        <f t="shared" si="24"/>
        <v>1.4176624324044873E-3</v>
      </c>
      <c r="AQ54" s="1851">
        <f t="shared" si="24"/>
        <v>-1.462762086188929E-2</v>
      </c>
      <c r="AR54" s="1851">
        <f t="shared" si="24"/>
        <v>-1.6680084910873139E-2</v>
      </c>
      <c r="AS54" s="1851">
        <f t="shared" si="24"/>
        <v>-2.2244846198476775E-2</v>
      </c>
      <c r="AT54" s="1851">
        <f t="shared" si="24"/>
        <v>-1.5220561625971962E-2</v>
      </c>
      <c r="AU54" s="1851">
        <f t="shared" si="24"/>
        <v>-1.3172900384385788E-2</v>
      </c>
      <c r="AV54" s="1851">
        <f t="shared" si="24"/>
        <v>-3.7514462509178559E-2</v>
      </c>
      <c r="AW54" s="1851">
        <f t="shared" si="24"/>
        <v>-2.0867319162027886E-2</v>
      </c>
      <c r="AX54" s="1851">
        <f t="shared" si="24"/>
        <v>-1.5463143100774568E-3</v>
      </c>
      <c r="AY54" s="1851">
        <f t="shared" si="24"/>
        <v>-1.6467033174038193E-2</v>
      </c>
      <c r="AZ54" s="1851">
        <f t="shared" si="24"/>
        <v>-1.1581847039779936E-2</v>
      </c>
      <c r="BA54" s="1851">
        <f t="shared" si="24"/>
        <v>-1.5004568268868201E-3</v>
      </c>
      <c r="BB54" s="1851">
        <f t="shared" si="24"/>
        <v>-6.495255639004327E-3</v>
      </c>
      <c r="BC54" s="1851">
        <f t="shared" si="24"/>
        <v>-1.2650830260568902E-2</v>
      </c>
      <c r="BD54" s="1851">
        <f t="shared" si="24"/>
        <v>-6.297480586603843E-3</v>
      </c>
      <c r="BE54" s="1851">
        <f t="shared" si="24"/>
        <v>-2.8195851717741638E-3</v>
      </c>
      <c r="BF54" s="1852"/>
      <c r="BG54" s="1784"/>
      <c r="BH54" s="157"/>
      <c r="BI54" s="157"/>
      <c r="BJ54" s="157"/>
      <c r="BK54" s="157"/>
      <c r="BL54" s="157"/>
      <c r="BM54" s="157"/>
      <c r="BN54" s="157"/>
      <c r="BO54" s="157"/>
      <c r="BP54" s="157"/>
      <c r="BQ54" s="157"/>
      <c r="BR54" s="157"/>
      <c r="BS54" s="157"/>
      <c r="BT54" s="157"/>
      <c r="BU54" s="157"/>
      <c r="BV54" s="157"/>
      <c r="BW54" s="157"/>
      <c r="BX54" s="157"/>
    </row>
    <row r="55" spans="1:76">
      <c r="T55" s="154"/>
      <c r="V55" s="9"/>
      <c r="X55" s="201"/>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BB55" s="18"/>
    </row>
    <row r="56" spans="1:76">
      <c r="T56" s="154"/>
      <c r="V56" s="157" t="s">
        <v>458</v>
      </c>
      <c r="X56" s="1" t="s">
        <v>459</v>
      </c>
    </row>
    <row r="57" spans="1:76">
      <c r="T57" s="154"/>
      <c r="V57" s="10"/>
      <c r="X57" s="756"/>
      <c r="Y57" s="37"/>
      <c r="Z57" s="151"/>
      <c r="AA57" s="10">
        <v>1990</v>
      </c>
      <c r="AB57" s="10">
        <f t="shared" ref="AB57:AZ57" si="25">AA57+1</f>
        <v>1991</v>
      </c>
      <c r="AC57" s="10">
        <f t="shared" si="25"/>
        <v>1992</v>
      </c>
      <c r="AD57" s="10">
        <f t="shared" si="25"/>
        <v>1993</v>
      </c>
      <c r="AE57" s="10">
        <f t="shared" si="25"/>
        <v>1994</v>
      </c>
      <c r="AF57" s="10">
        <f t="shared" si="25"/>
        <v>1995</v>
      </c>
      <c r="AG57" s="10">
        <f t="shared" si="25"/>
        <v>1996</v>
      </c>
      <c r="AH57" s="10">
        <f t="shared" si="25"/>
        <v>1997</v>
      </c>
      <c r="AI57" s="10">
        <f t="shared" si="25"/>
        <v>1998</v>
      </c>
      <c r="AJ57" s="10">
        <f t="shared" si="25"/>
        <v>1999</v>
      </c>
      <c r="AK57" s="10">
        <f t="shared" si="25"/>
        <v>2000</v>
      </c>
      <c r="AL57" s="10">
        <f t="shared" si="25"/>
        <v>2001</v>
      </c>
      <c r="AM57" s="10">
        <f t="shared" si="25"/>
        <v>2002</v>
      </c>
      <c r="AN57" s="10">
        <f t="shared" si="25"/>
        <v>2003</v>
      </c>
      <c r="AO57" s="10">
        <f t="shared" si="25"/>
        <v>2004</v>
      </c>
      <c r="AP57" s="10">
        <f t="shared" si="25"/>
        <v>2005</v>
      </c>
      <c r="AQ57" s="10">
        <f t="shared" si="25"/>
        <v>2006</v>
      </c>
      <c r="AR57" s="10">
        <f t="shared" si="25"/>
        <v>2007</v>
      </c>
      <c r="AS57" s="10">
        <f t="shared" si="25"/>
        <v>2008</v>
      </c>
      <c r="AT57" s="10">
        <f t="shared" si="25"/>
        <v>2009</v>
      </c>
      <c r="AU57" s="10">
        <f t="shared" si="25"/>
        <v>2010</v>
      </c>
      <c r="AV57" s="10">
        <f t="shared" si="25"/>
        <v>2011</v>
      </c>
      <c r="AW57" s="10">
        <f t="shared" si="25"/>
        <v>2012</v>
      </c>
      <c r="AX57" s="10">
        <f t="shared" si="25"/>
        <v>2013</v>
      </c>
      <c r="AY57" s="10">
        <f t="shared" si="25"/>
        <v>2014</v>
      </c>
      <c r="AZ57" s="10">
        <f t="shared" si="25"/>
        <v>2015</v>
      </c>
      <c r="BA57" s="10">
        <f>AZ57+1</f>
        <v>2016</v>
      </c>
      <c r="BB57" s="10">
        <f>BA57+1</f>
        <v>2017</v>
      </c>
      <c r="BC57" s="10">
        <f>BB57+1</f>
        <v>2018</v>
      </c>
      <c r="BD57" s="10">
        <f>BC57+1</f>
        <v>2019</v>
      </c>
      <c r="BE57" s="10">
        <f>BD57+1</f>
        <v>2020</v>
      </c>
      <c r="BF57" s="1120"/>
    </row>
    <row r="58" spans="1:76">
      <c r="T58" s="154"/>
      <c r="V58" s="1830" t="s">
        <v>1179</v>
      </c>
      <c r="X58" s="498" t="s">
        <v>1184</v>
      </c>
      <c r="Y58" s="1808"/>
      <c r="Z58" s="191"/>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50">
        <f>AY$5/$AX$5-1</f>
        <v>-2.6480754935497397E-2</v>
      </c>
      <c r="AZ58" s="1850">
        <f>AZ$5/$AX$5-1</f>
        <v>2.9162086516779206E-2</v>
      </c>
      <c r="BA58" s="1850">
        <f t="shared" ref="BA58:BE58" si="26">BA$5/$AX$5-1</f>
        <v>0.12074251907815015</v>
      </c>
      <c r="BB58" s="1850">
        <f t="shared" si="26"/>
        <v>0.18008438723850828</v>
      </c>
      <c r="BC58" s="1850">
        <f t="shared" si="26"/>
        <v>0.14652517761351591</v>
      </c>
      <c r="BD58" s="1850">
        <f t="shared" si="26"/>
        <v>0.11452232885938418</v>
      </c>
      <c r="BE58" s="1850">
        <f t="shared" si="26"/>
        <v>0.11572869385461826</v>
      </c>
      <c r="BF58" s="805"/>
    </row>
    <row r="59" spans="1:76">
      <c r="T59" s="154"/>
      <c r="V59" s="1831" t="s">
        <v>1180</v>
      </c>
      <c r="X59" s="498" t="s">
        <v>1185</v>
      </c>
      <c r="Y59" s="1808"/>
      <c r="Z59" s="191"/>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50">
        <f>AY$11/$AX$11-1</f>
        <v>-1.2010929543353588E-2</v>
      </c>
      <c r="AZ59" s="1850">
        <f>AZ$11/$AX$11-1</f>
        <v>-3.816145206989574E-2</v>
      </c>
      <c r="BA59" s="1850">
        <f t="shared" ref="BA59:BE59" si="27">BA$11/$AX$11-1</f>
        <v>-2.7755011390162232E-2</v>
      </c>
      <c r="BB59" s="1850">
        <f t="shared" si="27"/>
        <v>-1.6327858798572237E-2</v>
      </c>
      <c r="BC59" s="1850">
        <f t="shared" si="27"/>
        <v>-9.9154391034732225E-2</v>
      </c>
      <c r="BD59" s="1850">
        <f t="shared" si="27"/>
        <v>-0.14420937725226635</v>
      </c>
      <c r="BE59" s="1850">
        <f t="shared" si="27"/>
        <v>-0.18410969612658312</v>
      </c>
      <c r="BF59" s="805"/>
    </row>
    <row r="60" spans="1:76" ht="15" thickBot="1">
      <c r="T60" s="154"/>
      <c r="V60" s="1832" t="s">
        <v>1181</v>
      </c>
      <c r="X60" s="498" t="s">
        <v>1186</v>
      </c>
      <c r="Y60" s="1808"/>
      <c r="Z60" s="193"/>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50">
        <f>AY$14/$AX$14-1</f>
        <v>-7.4459646442167404E-2</v>
      </c>
      <c r="AZ60" s="1850">
        <f>AZ$14/$AX$14-1</f>
        <v>4.56499312598595E-2</v>
      </c>
      <c r="BA60" s="1850">
        <f t="shared" ref="BA60:BE60" si="28">BA$14/$AX$14-1</f>
        <v>-6.6851910977321682E-2</v>
      </c>
      <c r="BB60" s="1850">
        <f t="shared" si="28"/>
        <v>-7.9208726386933326E-2</v>
      </c>
      <c r="BC60" s="1850">
        <f t="shared" si="28"/>
        <v>-0.12637138377022217</v>
      </c>
      <c r="BD60" s="1850">
        <f t="shared" si="28"/>
        <v>-0.11287496450464485</v>
      </c>
      <c r="BE60" s="1850">
        <f t="shared" si="28"/>
        <v>-0.17811162748337006</v>
      </c>
      <c r="BF60" s="805"/>
    </row>
    <row r="61" spans="1:76" ht="15" thickTop="1">
      <c r="T61" s="154"/>
      <c r="V61" s="1833" t="s">
        <v>1178</v>
      </c>
      <c r="X61" s="496" t="s">
        <v>1182</v>
      </c>
      <c r="Y61" s="1838"/>
      <c r="Z61" s="191"/>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851">
        <f>AY$17/$AX$17-1</f>
        <v>-9.6290633373670165E-3</v>
      </c>
      <c r="AZ61" s="1851">
        <f>AZ$17/$AX$17-1</f>
        <v>-1.6608724124191121E-2</v>
      </c>
      <c r="BA61" s="1851">
        <f t="shared" ref="BA61:BE61" si="29">BA$17/$AX$17-1</f>
        <v>-1.2304582661592955E-2</v>
      </c>
      <c r="BB61" s="1851">
        <f t="shared" si="29"/>
        <v>-1.3787706380921638E-2</v>
      </c>
      <c r="BC61" s="1851">
        <f t="shared" si="29"/>
        <v>-1.7461370581262292E-2</v>
      </c>
      <c r="BD61" s="1851">
        <f t="shared" si="29"/>
        <v>-1.5320445242725911E-2</v>
      </c>
      <c r="BE61" s="1851">
        <f t="shared" si="29"/>
        <v>-1.0146290264384072E-2</v>
      </c>
      <c r="BF61" s="805"/>
    </row>
    <row r="62" spans="1:76">
      <c r="T62" s="154"/>
      <c r="V62" s="1825" t="s">
        <v>1215</v>
      </c>
      <c r="X62" s="1765" t="s">
        <v>1227</v>
      </c>
      <c r="Y62" s="1835"/>
      <c r="Z62" s="191"/>
      <c r="AA62" s="1843"/>
      <c r="AB62" s="1843"/>
      <c r="AC62" s="1843"/>
      <c r="AD62" s="1843"/>
      <c r="AE62" s="1843"/>
      <c r="AF62" s="1843"/>
      <c r="AG62" s="1843"/>
      <c r="AH62" s="1843"/>
      <c r="AI62" s="1843"/>
      <c r="AJ62" s="1843"/>
      <c r="AK62" s="1843"/>
      <c r="AL62" s="1843"/>
      <c r="AM62" s="1843"/>
      <c r="AN62" s="1843"/>
      <c r="AO62" s="1843"/>
      <c r="AP62" s="1843"/>
      <c r="AQ62" s="1843"/>
      <c r="AR62" s="1843"/>
      <c r="AS62" s="1843"/>
      <c r="AT62" s="1843"/>
      <c r="AU62" s="1843"/>
      <c r="AV62" s="1843"/>
      <c r="AW62" s="1843"/>
      <c r="AX62" s="1843"/>
      <c r="AY62" s="1844">
        <f>AY$18/$AX$18-1</f>
        <v>-2.4995456369681257E-2</v>
      </c>
      <c r="AZ62" s="1844">
        <f>AZ$18/$AX$18-1</f>
        <v>-2.6227301534139547E-2</v>
      </c>
      <c r="BA62" s="1844">
        <f t="shared" ref="BA62:BE62" si="30">BA$18/$AX$18-1</f>
        <v>-3.310011815411551E-2</v>
      </c>
      <c r="BB62" s="1844">
        <f t="shared" si="30"/>
        <v>-3.1372238470357638E-2</v>
      </c>
      <c r="BC62" s="1844">
        <f t="shared" si="30"/>
        <v>-3.5137407385173458E-2</v>
      </c>
      <c r="BD62" s="1844">
        <f t="shared" si="30"/>
        <v>-2.2430788116195144E-2</v>
      </c>
      <c r="BE62" s="1844">
        <f t="shared" si="30"/>
        <v>-1.3430372112912758E-2</v>
      </c>
      <c r="BF62" s="805"/>
    </row>
    <row r="63" spans="1:76">
      <c r="T63" s="154"/>
      <c r="V63" s="1826" t="s">
        <v>1216</v>
      </c>
      <c r="X63" s="1009" t="s">
        <v>1228</v>
      </c>
      <c r="Y63" s="1842"/>
      <c r="Z63" s="191"/>
      <c r="AA63" s="1847"/>
      <c r="AB63" s="1847"/>
      <c r="AC63" s="1847"/>
      <c r="AD63" s="1847"/>
      <c r="AE63" s="1847"/>
      <c r="AF63" s="1847"/>
      <c r="AG63" s="1847"/>
      <c r="AH63" s="1847"/>
      <c r="AI63" s="1847"/>
      <c r="AJ63" s="1847"/>
      <c r="AK63" s="1847"/>
      <c r="AL63" s="1847"/>
      <c r="AM63" s="1847"/>
      <c r="AN63" s="1847"/>
      <c r="AO63" s="1847"/>
      <c r="AP63" s="1847"/>
      <c r="AQ63" s="1847"/>
      <c r="AR63" s="1847"/>
      <c r="AS63" s="1847"/>
      <c r="AT63" s="1847"/>
      <c r="AU63" s="1847"/>
      <c r="AV63" s="1847"/>
      <c r="AW63" s="1847"/>
      <c r="AX63" s="1847"/>
      <c r="AY63" s="1849">
        <f>AY$20/$AX$20-1</f>
        <v>1.9567061803509311E-3</v>
      </c>
      <c r="AZ63" s="1849">
        <f>AZ$20/$AX$20-1</f>
        <v>-9.6685640597153899E-3</v>
      </c>
      <c r="BA63" s="1849">
        <f t="shared" ref="BA63:BE63" si="31">BA$20/$AX$20-1</f>
        <v>5.8885448930656725E-3</v>
      </c>
      <c r="BB63" s="1849">
        <f t="shared" si="31"/>
        <v>1.2848444404283121E-3</v>
      </c>
      <c r="BC63" s="1849">
        <f t="shared" si="31"/>
        <v>-3.1936792387096125E-3</v>
      </c>
      <c r="BD63" s="1849">
        <f t="shared" si="31"/>
        <v>-8.90134967379419E-3</v>
      </c>
      <c r="BE63" s="1849">
        <f t="shared" si="31"/>
        <v>-6.0715332588875404E-3</v>
      </c>
      <c r="BF63" s="805"/>
    </row>
    <row r="64" spans="1:76">
      <c r="T64" s="154"/>
      <c r="V64" s="1827" t="s">
        <v>1217</v>
      </c>
      <c r="X64" s="1836" t="s">
        <v>1229</v>
      </c>
      <c r="Y64" s="1837"/>
      <c r="Z64" s="191"/>
      <c r="AA64" s="1845"/>
      <c r="AB64" s="1845"/>
      <c r="AC64" s="1845"/>
      <c r="AD64" s="1845"/>
      <c r="AE64" s="1845"/>
      <c r="AF64" s="1845"/>
      <c r="AG64" s="1845"/>
      <c r="AH64" s="1845"/>
      <c r="AI64" s="1845"/>
      <c r="AJ64" s="1845"/>
      <c r="AK64" s="1845"/>
      <c r="AL64" s="1845"/>
      <c r="AM64" s="1845"/>
      <c r="AN64" s="1845"/>
      <c r="AO64" s="1845"/>
      <c r="AP64" s="1845"/>
      <c r="AQ64" s="1845"/>
      <c r="AR64" s="1845"/>
      <c r="AS64" s="1845"/>
      <c r="AT64" s="1845"/>
      <c r="AU64" s="1845"/>
      <c r="AV64" s="1845"/>
      <c r="AW64" s="1845"/>
      <c r="AX64" s="1845"/>
      <c r="AY64" s="1846">
        <f>SUM(AY$19,AY$21)/SUM($AX$19,$AX$21)-1</f>
        <v>-1.8045749432799352E-2</v>
      </c>
      <c r="AZ64" s="1846">
        <f>SUM(AZ$19,AZ$21)/SUM($AX$19,$AX$21)-1</f>
        <v>-2.0370206895764631E-2</v>
      </c>
      <c r="BA64" s="1846">
        <f t="shared" ref="BA64:BE64" si="32">SUM(BA$19,BA$21)/SUM($AX$19,$AX$21)-1</f>
        <v>-3.5839523428155551E-2</v>
      </c>
      <c r="BB64" s="1846">
        <f t="shared" si="32"/>
        <v>-3.2184300331876026E-2</v>
      </c>
      <c r="BC64" s="1846">
        <f t="shared" si="32"/>
        <v>-3.168664871261706E-2</v>
      </c>
      <c r="BD64" s="1846">
        <f t="shared" si="32"/>
        <v>-2.4326647088380504E-2</v>
      </c>
      <c r="BE64" s="1846">
        <f t="shared" si="32"/>
        <v>-1.966798439250772E-2</v>
      </c>
      <c r="BF64" s="805"/>
    </row>
    <row r="65" spans="20:76">
      <c r="T65" s="154"/>
      <c r="V65" s="1834" t="s">
        <v>1177</v>
      </c>
      <c r="X65" s="494" t="s">
        <v>1183</v>
      </c>
      <c r="Y65" s="1810"/>
      <c r="Z65" s="191"/>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50">
        <f>AY$22/$AX$22-1</f>
        <v>-4.0833695932642189E-2</v>
      </c>
      <c r="AZ65" s="1850">
        <f>AZ$22/$AX$22-1</f>
        <v>-7.8955909302869554E-2</v>
      </c>
      <c r="BA65" s="1850">
        <f t="shared" ref="BA65:BE65" si="33">BA$22/$AX$22-1</f>
        <v>-0.11849577117706422</v>
      </c>
      <c r="BB65" s="1850">
        <f t="shared" si="33"/>
        <v>-0.15643809197966996</v>
      </c>
      <c r="BC65" s="1850">
        <f t="shared" si="33"/>
        <v>-0.18689882075003572</v>
      </c>
      <c r="BD65" s="1850">
        <f t="shared" si="33"/>
        <v>-0.21387312659725577</v>
      </c>
      <c r="BE65" s="1850">
        <f t="shared" si="33"/>
        <v>-0.24098805614755892</v>
      </c>
      <c r="BF65" s="805"/>
    </row>
    <row r="66" spans="20:76">
      <c r="T66" s="154"/>
      <c r="V66" s="1825" t="s">
        <v>1218</v>
      </c>
      <c r="X66" s="1765" t="s">
        <v>1223</v>
      </c>
      <c r="Y66" s="1841"/>
      <c r="Z66" s="192"/>
      <c r="AA66" s="1843"/>
      <c r="AB66" s="1843"/>
      <c r="AC66" s="1843"/>
      <c r="AD66" s="1843"/>
      <c r="AE66" s="1843"/>
      <c r="AF66" s="1843"/>
      <c r="AG66" s="1843"/>
      <c r="AH66" s="1843"/>
      <c r="AI66" s="1843"/>
      <c r="AJ66" s="1843"/>
      <c r="AK66" s="1843"/>
      <c r="AL66" s="1843"/>
      <c r="AM66" s="1843"/>
      <c r="AN66" s="1843"/>
      <c r="AO66" s="1843"/>
      <c r="AP66" s="1843"/>
      <c r="AQ66" s="1843"/>
      <c r="AR66" s="1843"/>
      <c r="AS66" s="1843"/>
      <c r="AT66" s="1843"/>
      <c r="AU66" s="1843"/>
      <c r="AV66" s="1843"/>
      <c r="AW66" s="1843"/>
      <c r="AX66" s="1843"/>
      <c r="AY66" s="1844">
        <f>AY$23/$AX$23-1</f>
        <v>-5.7125713043465587E-2</v>
      </c>
      <c r="AZ66" s="1844">
        <f>AZ$23/$AX$23-1</f>
        <v>-0.10646360099583718</v>
      </c>
      <c r="BA66" s="1844">
        <f t="shared" ref="BA66:BE66" si="34">BA$23/$AX$23-1</f>
        <v>-0.1577018824247578</v>
      </c>
      <c r="BB66" s="1844">
        <f t="shared" si="34"/>
        <v>-0.19749238739777997</v>
      </c>
      <c r="BC66" s="1844">
        <f t="shared" si="34"/>
        <v>-0.23808064863150258</v>
      </c>
      <c r="BD66" s="1844">
        <f t="shared" si="34"/>
        <v>-0.27494455219583314</v>
      </c>
      <c r="BE66" s="1844">
        <f t="shared" si="34"/>
        <v>-0.31078678199635812</v>
      </c>
      <c r="BF66" s="805"/>
    </row>
    <row r="67" spans="20:76">
      <c r="T67" s="154"/>
      <c r="V67" s="1828" t="s">
        <v>1219</v>
      </c>
      <c r="X67" s="1009" t="s">
        <v>1224</v>
      </c>
      <c r="Y67" s="1839"/>
      <c r="Z67" s="192"/>
      <c r="AA67" s="1847"/>
      <c r="AB67" s="1847"/>
      <c r="AC67" s="1847"/>
      <c r="AD67" s="1847"/>
      <c r="AE67" s="1847"/>
      <c r="AF67" s="1847"/>
      <c r="AG67" s="1847"/>
      <c r="AH67" s="1847"/>
      <c r="AI67" s="1847"/>
      <c r="AJ67" s="1847"/>
      <c r="AK67" s="1847"/>
      <c r="AL67" s="1847"/>
      <c r="AM67" s="1847"/>
      <c r="AN67" s="1847"/>
      <c r="AO67" s="1847"/>
      <c r="AP67" s="1847"/>
      <c r="AQ67" s="1847"/>
      <c r="AR67" s="1847"/>
      <c r="AS67" s="1847"/>
      <c r="AT67" s="1847"/>
      <c r="AU67" s="1847"/>
      <c r="AV67" s="1847"/>
      <c r="AW67" s="1847"/>
      <c r="AX67" s="1847"/>
      <c r="AY67" s="1849">
        <f>AY$24/$AX$24-1</f>
        <v>-3.1988627544438097E-3</v>
      </c>
      <c r="AZ67" s="1849">
        <f>AZ$24/$AX$24-1</f>
        <v>1.5803068621590866E-2</v>
      </c>
      <c r="BA67" s="1849">
        <f t="shared" ref="BA67:BE67" si="35">BA$24/$AX$24-1</f>
        <v>2.9051887365185269E-2</v>
      </c>
      <c r="BB67" s="1849">
        <f t="shared" si="35"/>
        <v>-0.10527404891016257</v>
      </c>
      <c r="BC67" s="1849">
        <f t="shared" si="35"/>
        <v>-0.11292978042124902</v>
      </c>
      <c r="BD67" s="1849">
        <f t="shared" si="35"/>
        <v>-0.17849322102467402</v>
      </c>
      <c r="BE67" s="1849">
        <f t="shared" si="35"/>
        <v>-0.18421219990582405</v>
      </c>
      <c r="BF67" s="805"/>
    </row>
    <row r="68" spans="20:76" ht="27.75">
      <c r="T68" s="154"/>
      <c r="V68" s="1804" t="s">
        <v>1220</v>
      </c>
      <c r="X68" s="1994" t="s">
        <v>1254</v>
      </c>
      <c r="Y68" s="1995"/>
      <c r="Z68" s="192"/>
      <c r="AA68" s="1847"/>
      <c r="AB68" s="1847"/>
      <c r="AC68" s="1847"/>
      <c r="AD68" s="1847"/>
      <c r="AE68" s="1847"/>
      <c r="AF68" s="1847"/>
      <c r="AG68" s="1847"/>
      <c r="AH68" s="1847"/>
      <c r="AI68" s="1847"/>
      <c r="AJ68" s="1847"/>
      <c r="AK68" s="1847"/>
      <c r="AL68" s="1847"/>
      <c r="AM68" s="1847"/>
      <c r="AN68" s="1847"/>
      <c r="AO68" s="1847"/>
      <c r="AP68" s="1847"/>
      <c r="AQ68" s="1847"/>
      <c r="AR68" s="1847"/>
      <c r="AS68" s="1847"/>
      <c r="AT68" s="1847"/>
      <c r="AU68" s="1847"/>
      <c r="AV68" s="1847"/>
      <c r="AW68" s="1847"/>
      <c r="AX68" s="1847"/>
      <c r="AY68" s="1849">
        <f>AY$25/$AX$25-1</f>
        <v>-0.13607904066328524</v>
      </c>
      <c r="AZ68" s="1849">
        <f>AZ$25/$AX$25-1</f>
        <v>-0.1408749235950133</v>
      </c>
      <c r="BA68" s="1849">
        <f t="shared" ref="BA68:BE68" si="36">BA$25/$AX$25-1</f>
        <v>-0.21763576090688974</v>
      </c>
      <c r="BB68" s="1849">
        <f t="shared" si="36"/>
        <v>-0.13794678350413625</v>
      </c>
      <c r="BC68" s="1849">
        <f t="shared" si="36"/>
        <v>-0.107518765934975</v>
      </c>
      <c r="BD68" s="1849">
        <f t="shared" si="36"/>
        <v>-0.16606488681905174</v>
      </c>
      <c r="BE68" s="1849">
        <f t="shared" si="36"/>
        <v>-0.13580221916289792</v>
      </c>
      <c r="BF68" s="805"/>
    </row>
    <row r="69" spans="20:76">
      <c r="T69" s="154"/>
      <c r="V69" s="1828" t="s">
        <v>1221</v>
      </c>
      <c r="X69" s="1009" t="s">
        <v>1225</v>
      </c>
      <c r="Y69" s="1839"/>
      <c r="Z69" s="192"/>
      <c r="AA69" s="1847"/>
      <c r="AB69" s="1847"/>
      <c r="AC69" s="1847"/>
      <c r="AD69" s="1847"/>
      <c r="AE69" s="1847"/>
      <c r="AF69" s="1847"/>
      <c r="AG69" s="1847"/>
      <c r="AH69" s="1847"/>
      <c r="AI69" s="1847"/>
      <c r="AJ69" s="1847"/>
      <c r="AK69" s="1847"/>
      <c r="AL69" s="1847"/>
      <c r="AM69" s="1847"/>
      <c r="AN69" s="1847"/>
      <c r="AO69" s="1847"/>
      <c r="AP69" s="1847"/>
      <c r="AQ69" s="1847"/>
      <c r="AR69" s="1847"/>
      <c r="AS69" s="1847"/>
      <c r="AT69" s="1847"/>
      <c r="AU69" s="1847"/>
      <c r="AV69" s="1847"/>
      <c r="AW69" s="1847"/>
      <c r="AX69" s="1847"/>
      <c r="AY69" s="1849">
        <f>AY$26/$AX$26-1</f>
        <v>-1.7618013468053029E-2</v>
      </c>
      <c r="AZ69" s="1849">
        <f>AZ$26/$AX$26-1</f>
        <v>-3.412585642698196E-2</v>
      </c>
      <c r="BA69" s="1849">
        <f t="shared" ref="BA69:BE69" si="37">BA$26/$AX$26-1</f>
        <v>-5.3605788106905639E-2</v>
      </c>
      <c r="BB69" s="1849">
        <f t="shared" si="37"/>
        <v>-9.0043893454590629E-2</v>
      </c>
      <c r="BC69" s="1849">
        <f t="shared" si="37"/>
        <v>-0.10089884895064205</v>
      </c>
      <c r="BD69" s="1849">
        <f t="shared" si="37"/>
        <v>-0.11268229490754755</v>
      </c>
      <c r="BE69" s="1849">
        <f t="shared" si="37"/>
        <v>-0.12883063025530084</v>
      </c>
      <c r="BF69" s="805"/>
    </row>
    <row r="70" spans="20:76" ht="15" thickBot="1">
      <c r="T70" s="154"/>
      <c r="V70" s="1829" t="s">
        <v>1222</v>
      </c>
      <c r="X70" s="1840" t="s">
        <v>1226</v>
      </c>
      <c r="Y70" s="1840"/>
      <c r="Z70" s="192"/>
      <c r="AA70" s="1848"/>
      <c r="AB70" s="1848"/>
      <c r="AC70" s="1848"/>
      <c r="AD70" s="1848"/>
      <c r="AE70" s="1848"/>
      <c r="AF70" s="1848"/>
      <c r="AG70" s="1848"/>
      <c r="AH70" s="1848"/>
      <c r="AI70" s="1848"/>
      <c r="AJ70" s="1848"/>
      <c r="AK70" s="1848"/>
      <c r="AL70" s="1848"/>
      <c r="AM70" s="1848"/>
      <c r="AN70" s="1848"/>
      <c r="AO70" s="1848"/>
      <c r="AP70" s="1848"/>
      <c r="AQ70" s="1848"/>
      <c r="AR70" s="1848"/>
      <c r="AS70" s="1848"/>
      <c r="AT70" s="1848"/>
      <c r="AU70" s="1848"/>
      <c r="AV70" s="1848"/>
      <c r="AW70" s="1848"/>
      <c r="AX70" s="1848"/>
      <c r="AY70" s="1885">
        <f>AY$27/$AX$27-1</f>
        <v>9.8833966581208799E-2</v>
      </c>
      <c r="AZ70" s="1885">
        <f>AZ$27/$AX$27-1</f>
        <v>4.4623838076820688E-2</v>
      </c>
      <c r="BA70" s="1885">
        <f t="shared" ref="BA70:BE70" si="38">BA$27/$AX$27-1</f>
        <v>3.5015310830375679E-2</v>
      </c>
      <c r="BB70" s="1885">
        <f t="shared" si="38"/>
        <v>9.4983841003096092E-2</v>
      </c>
      <c r="BC70" s="1885">
        <f t="shared" si="38"/>
        <v>6.8239135271011664E-2</v>
      </c>
      <c r="BD70" s="1885">
        <f t="shared" si="38"/>
        <v>0.15587467954013223</v>
      </c>
      <c r="BE70" s="1885">
        <f t="shared" si="38"/>
        <v>0.21324799980434728</v>
      </c>
      <c r="BF70" s="805"/>
    </row>
    <row r="71" spans="20:76" ht="15" thickTop="1">
      <c r="T71" s="154"/>
      <c r="V71" s="496" t="s">
        <v>455</v>
      </c>
      <c r="X71" s="496" t="s">
        <v>438</v>
      </c>
      <c r="Y71" s="1838"/>
      <c r="Z71" s="192"/>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851">
        <f>AY$28/$AX$28-1</f>
        <v>-1.6467033174038193E-2</v>
      </c>
      <c r="AZ71" s="1851">
        <f>AZ$28/$AX$28-1</f>
        <v>-2.7858161554397465E-2</v>
      </c>
      <c r="BA71" s="1851">
        <f t="shared" ref="BA71:BE71" si="39">BA$28/$AX$28-1</f>
        <v>-2.931681841259548E-2</v>
      </c>
      <c r="BB71" s="1851">
        <f t="shared" si="39"/>
        <v>-3.5621653821487742E-2</v>
      </c>
      <c r="BC71" s="1851">
        <f t="shared" si="39"/>
        <v>-4.7821840585960285E-2</v>
      </c>
      <c r="BD71" s="1851">
        <f t="shared" si="39"/>
        <v>-5.3818164059858398E-2</v>
      </c>
      <c r="BE71" s="1851">
        <f t="shared" si="39"/>
        <v>-5.6486004334277307E-2</v>
      </c>
      <c r="BF71" s="805"/>
    </row>
    <row r="72" spans="20:76">
      <c r="T72" s="154"/>
      <c r="Z72" s="18"/>
      <c r="AA72" s="18"/>
      <c r="AB72" s="18"/>
      <c r="AC72" s="18"/>
      <c r="AD72" s="18"/>
      <c r="AE72" s="18"/>
      <c r="AF72" s="18"/>
      <c r="AG72" s="18"/>
      <c r="AH72" s="18"/>
      <c r="AI72" s="18"/>
      <c r="AJ72" s="18"/>
      <c r="AK72" s="18"/>
      <c r="AL72" s="18"/>
      <c r="AM72" s="18"/>
      <c r="AN72" s="18"/>
      <c r="AO72" s="18"/>
      <c r="AP72" s="18"/>
    </row>
    <row r="73" spans="20:76">
      <c r="T73" s="154"/>
      <c r="BG73" s="157"/>
      <c r="BH73" s="157"/>
      <c r="BI73" s="157"/>
      <c r="BJ73" s="157"/>
      <c r="BK73" s="157"/>
      <c r="BL73" s="157"/>
      <c r="BM73" s="157"/>
      <c r="BN73" s="157"/>
      <c r="BO73" s="157"/>
      <c r="BP73" s="157"/>
      <c r="BQ73" s="157"/>
      <c r="BR73" s="157"/>
      <c r="BS73" s="157"/>
      <c r="BT73" s="157"/>
      <c r="BU73" s="157"/>
      <c r="BV73" s="157"/>
      <c r="BW73" s="157"/>
      <c r="BX73" s="157"/>
    </row>
    <row r="74" spans="20:76">
      <c r="T74" s="154"/>
      <c r="BG74" s="157"/>
      <c r="BH74" s="157"/>
      <c r="BI74" s="157"/>
      <c r="BJ74" s="157"/>
      <c r="BK74" s="157"/>
      <c r="BL74" s="157"/>
      <c r="BM74" s="157"/>
      <c r="BN74" s="157"/>
      <c r="BO74" s="157"/>
      <c r="BP74" s="157"/>
      <c r="BQ74" s="157"/>
      <c r="BR74" s="157"/>
      <c r="BS74" s="157"/>
      <c r="BT74" s="157"/>
      <c r="BU74" s="157"/>
      <c r="BV74" s="157"/>
      <c r="BW74" s="157"/>
      <c r="BX74" s="157"/>
    </row>
    <row r="75" spans="20:76">
      <c r="BG75" s="157"/>
      <c r="BH75" s="157"/>
      <c r="BI75" s="157"/>
      <c r="BJ75" s="157"/>
      <c r="BK75" s="157"/>
      <c r="BL75" s="157"/>
      <c r="BM75" s="157"/>
      <c r="BN75" s="157"/>
      <c r="BO75" s="157"/>
      <c r="BP75" s="157"/>
      <c r="BQ75" s="157"/>
      <c r="BR75" s="157"/>
      <c r="BS75" s="157"/>
      <c r="BT75" s="157"/>
      <c r="BU75" s="157"/>
      <c r="BV75" s="157"/>
      <c r="BW75" s="157"/>
      <c r="BX75" s="157"/>
    </row>
    <row r="76" spans="20:76">
      <c r="BG76" s="157"/>
      <c r="BH76" s="157"/>
      <c r="BI76" s="157"/>
      <c r="BJ76" s="157"/>
      <c r="BK76" s="157"/>
      <c r="BL76" s="157"/>
      <c r="BM76" s="157"/>
      <c r="BN76" s="157"/>
      <c r="BO76" s="157"/>
      <c r="BP76" s="157"/>
      <c r="BQ76" s="157"/>
      <c r="BR76" s="157"/>
      <c r="BS76" s="157"/>
      <c r="BT76" s="157"/>
      <c r="BU76" s="157"/>
      <c r="BV76" s="157"/>
      <c r="BW76" s="157"/>
      <c r="BX76" s="157"/>
    </row>
    <row r="77" spans="20:76">
      <c r="BG77" s="157"/>
      <c r="BH77" s="157"/>
      <c r="BI77" s="157"/>
      <c r="BJ77" s="157"/>
      <c r="BK77" s="157"/>
      <c r="BL77" s="157"/>
      <c r="BM77" s="157"/>
      <c r="BN77" s="157"/>
      <c r="BO77" s="157"/>
      <c r="BP77" s="157"/>
      <c r="BQ77" s="157"/>
      <c r="BR77" s="157"/>
      <c r="BS77" s="157"/>
      <c r="BT77" s="157"/>
      <c r="BU77" s="157"/>
      <c r="BV77" s="157"/>
      <c r="BW77" s="157"/>
      <c r="BX77" s="157"/>
    </row>
    <row r="78" spans="20:76">
      <c r="BG78" s="157"/>
      <c r="BH78" s="157"/>
      <c r="BI78" s="157"/>
      <c r="BJ78" s="157"/>
      <c r="BK78" s="157"/>
      <c r="BL78" s="157"/>
      <c r="BM78" s="157"/>
      <c r="BN78" s="157"/>
      <c r="BO78" s="157"/>
      <c r="BP78" s="157"/>
      <c r="BQ78" s="157"/>
      <c r="BR78" s="157"/>
      <c r="BS78" s="157"/>
      <c r="BT78" s="157"/>
      <c r="BU78" s="157"/>
      <c r="BV78" s="157"/>
      <c r="BW78" s="157"/>
      <c r="BX78" s="157"/>
    </row>
    <row r="79" spans="20:76">
      <c r="BG79" s="157"/>
      <c r="BH79" s="157"/>
      <c r="BI79" s="157"/>
      <c r="BJ79" s="157"/>
      <c r="BK79" s="157"/>
      <c r="BL79" s="157"/>
      <c r="BM79" s="157"/>
      <c r="BN79" s="157"/>
      <c r="BO79" s="157"/>
      <c r="BP79" s="157"/>
      <c r="BQ79" s="157"/>
      <c r="BR79" s="157"/>
      <c r="BS79" s="157"/>
      <c r="BT79" s="157"/>
      <c r="BU79" s="157"/>
      <c r="BV79" s="157"/>
      <c r="BW79" s="157"/>
      <c r="BX79" s="157"/>
    </row>
    <row r="80" spans="20:76">
      <c r="BG80" s="157"/>
      <c r="BH80" s="157"/>
      <c r="BI80" s="157"/>
      <c r="BJ80" s="157"/>
      <c r="BK80" s="157"/>
      <c r="BL80" s="157"/>
      <c r="BM80" s="157"/>
      <c r="BN80" s="157"/>
      <c r="BO80" s="157"/>
      <c r="BP80" s="157"/>
      <c r="BQ80" s="157"/>
      <c r="BR80" s="157"/>
      <c r="BS80" s="157"/>
      <c r="BT80" s="157"/>
      <c r="BU80" s="157"/>
      <c r="BV80" s="157"/>
      <c r="BW80" s="157"/>
      <c r="BX80" s="157"/>
    </row>
    <row r="81" spans="59:76">
      <c r="BG81" s="157"/>
      <c r="BH81" s="157"/>
      <c r="BI81" s="157"/>
      <c r="BJ81" s="157"/>
      <c r="BK81" s="157"/>
      <c r="BL81" s="157"/>
      <c r="BM81" s="157"/>
      <c r="BN81" s="157"/>
      <c r="BO81" s="157"/>
      <c r="BP81" s="157"/>
      <c r="BQ81" s="157"/>
      <c r="BR81" s="157"/>
      <c r="BS81" s="157"/>
      <c r="BT81" s="157"/>
      <c r="BU81" s="157"/>
      <c r="BV81" s="157"/>
      <c r="BW81" s="157"/>
      <c r="BX81" s="157"/>
    </row>
    <row r="82" spans="59:76">
      <c r="BG82" s="157"/>
      <c r="BH82" s="157"/>
      <c r="BI82" s="157"/>
      <c r="BJ82" s="157"/>
      <c r="BK82" s="157"/>
      <c r="BL82" s="157"/>
      <c r="BM82" s="157"/>
      <c r="BN82" s="157"/>
      <c r="BO82" s="157"/>
      <c r="BP82" s="157"/>
      <c r="BQ82" s="157"/>
      <c r="BR82" s="157"/>
      <c r="BS82" s="157"/>
      <c r="BT82" s="157"/>
      <c r="BU82" s="157"/>
      <c r="BV82" s="157"/>
      <c r="BW82" s="157"/>
      <c r="BX82" s="157"/>
    </row>
    <row r="83" spans="59:76">
      <c r="BG83" s="157"/>
      <c r="BH83" s="157"/>
      <c r="BI83" s="157"/>
      <c r="BJ83" s="157"/>
      <c r="BK83" s="157"/>
      <c r="BL83" s="157"/>
      <c r="BM83" s="157"/>
      <c r="BN83" s="157"/>
      <c r="BO83" s="157"/>
      <c r="BP83" s="157"/>
      <c r="BQ83" s="157"/>
      <c r="BR83" s="157"/>
      <c r="BS83" s="157"/>
      <c r="BT83" s="157"/>
      <c r="BU83" s="157"/>
      <c r="BV83" s="157"/>
      <c r="BW83" s="157"/>
      <c r="BX83" s="157"/>
    </row>
    <row r="84" spans="59:76">
      <c r="BG84" s="157"/>
      <c r="BH84" s="157"/>
      <c r="BI84" s="157"/>
      <c r="BJ84" s="157"/>
      <c r="BK84" s="157"/>
      <c r="BL84" s="157"/>
      <c r="BM84" s="157"/>
      <c r="BN84" s="157"/>
      <c r="BO84" s="157"/>
      <c r="BP84" s="157"/>
      <c r="BQ84" s="157"/>
      <c r="BR84" s="157"/>
      <c r="BS84" s="157"/>
      <c r="BT84" s="157"/>
      <c r="BU84" s="157"/>
      <c r="BV84" s="157"/>
      <c r="BW84" s="157"/>
      <c r="BX84" s="157"/>
    </row>
    <row r="85" spans="59:76">
      <c r="BG85" s="157"/>
      <c r="BH85" s="157"/>
      <c r="BI85" s="157"/>
      <c r="BJ85" s="157"/>
      <c r="BK85" s="157"/>
      <c r="BL85" s="157"/>
      <c r="BM85" s="157"/>
      <c r="BN85" s="157"/>
      <c r="BO85" s="157"/>
      <c r="BP85" s="157"/>
      <c r="BQ85" s="157"/>
      <c r="BR85" s="157"/>
      <c r="BS85" s="157"/>
      <c r="BT85" s="157"/>
      <c r="BU85" s="157"/>
      <c r="BV85" s="157"/>
      <c r="BW85" s="157"/>
      <c r="BX85" s="157"/>
    </row>
    <row r="86" spans="59:76">
      <c r="BG86" s="157"/>
      <c r="BH86" s="157"/>
      <c r="BI86" s="157"/>
      <c r="BJ86" s="157"/>
      <c r="BK86" s="157"/>
      <c r="BL86" s="157"/>
      <c r="BM86" s="157"/>
      <c r="BN86" s="157"/>
      <c r="BO86" s="157"/>
      <c r="BP86" s="157"/>
      <c r="BQ86" s="157"/>
      <c r="BR86" s="157"/>
      <c r="BS86" s="157"/>
      <c r="BT86" s="157"/>
      <c r="BU86" s="157"/>
      <c r="BV86" s="157"/>
      <c r="BW86" s="157"/>
      <c r="BX86" s="157"/>
    </row>
    <row r="87" spans="59:76">
      <c r="BG87" s="157"/>
      <c r="BH87" s="157"/>
      <c r="BI87" s="157"/>
      <c r="BJ87" s="157"/>
      <c r="BK87" s="157"/>
      <c r="BL87" s="157"/>
      <c r="BM87" s="157"/>
      <c r="BN87" s="157"/>
      <c r="BO87" s="157"/>
      <c r="BP87" s="157"/>
      <c r="BQ87" s="157"/>
      <c r="BR87" s="157"/>
      <c r="BS87" s="157"/>
      <c r="BT87" s="157"/>
      <c r="BU87" s="157"/>
      <c r="BV87" s="157"/>
      <c r="BW87" s="157"/>
      <c r="BX87" s="157"/>
    </row>
    <row r="88" spans="59:76">
      <c r="BG88" s="157"/>
      <c r="BH88" s="157"/>
      <c r="BI88" s="157"/>
      <c r="BJ88" s="157"/>
      <c r="BK88" s="157"/>
      <c r="BL88" s="157"/>
      <c r="BM88" s="157"/>
      <c r="BN88" s="157"/>
      <c r="BO88" s="157"/>
      <c r="BP88" s="157"/>
      <c r="BQ88" s="157"/>
      <c r="BR88" s="157"/>
      <c r="BS88" s="157"/>
      <c r="BT88" s="157"/>
      <c r="BU88" s="157"/>
      <c r="BV88" s="157"/>
      <c r="BW88" s="157"/>
      <c r="BX88" s="157"/>
    </row>
    <row r="89" spans="59:76">
      <c r="BG89" s="157"/>
      <c r="BH89" s="157"/>
      <c r="BI89" s="157"/>
      <c r="BJ89" s="157"/>
      <c r="BK89" s="157"/>
      <c r="BL89" s="157"/>
      <c r="BM89" s="157"/>
      <c r="BN89" s="157"/>
      <c r="BO89" s="157"/>
      <c r="BP89" s="157"/>
      <c r="BQ89" s="157"/>
      <c r="BR89" s="157"/>
      <c r="BS89" s="157"/>
      <c r="BT89" s="157"/>
      <c r="BU89" s="157"/>
      <c r="BV89" s="157"/>
      <c r="BW89" s="157"/>
      <c r="BX89" s="157"/>
    </row>
    <row r="90" spans="59:76">
      <c r="BG90" s="157"/>
      <c r="BH90" s="157"/>
      <c r="BI90" s="157"/>
      <c r="BJ90" s="157"/>
      <c r="BK90" s="157"/>
      <c r="BL90" s="157"/>
      <c r="BM90" s="157"/>
      <c r="BN90" s="157"/>
      <c r="BO90" s="157"/>
      <c r="BP90" s="157"/>
      <c r="BQ90" s="157"/>
      <c r="BR90" s="157"/>
      <c r="BS90" s="157"/>
      <c r="BT90" s="157"/>
      <c r="BU90" s="157"/>
      <c r="BV90" s="157"/>
      <c r="BW90" s="157"/>
      <c r="BX90" s="157"/>
    </row>
    <row r="91" spans="59:76">
      <c r="BG91" s="157"/>
      <c r="BH91" s="157"/>
      <c r="BI91" s="157"/>
      <c r="BJ91" s="157"/>
      <c r="BK91" s="157"/>
      <c r="BL91" s="157"/>
      <c r="BM91" s="157"/>
      <c r="BN91" s="157"/>
      <c r="BO91" s="157"/>
      <c r="BP91" s="157"/>
      <c r="BQ91" s="157"/>
      <c r="BR91" s="157"/>
      <c r="BS91" s="157"/>
      <c r="BT91" s="157"/>
      <c r="BU91" s="157"/>
      <c r="BV91" s="157"/>
      <c r="BW91" s="157"/>
      <c r="BX91" s="157"/>
    </row>
    <row r="92" spans="59:76">
      <c r="BG92" s="157"/>
      <c r="BH92" s="157"/>
      <c r="BI92" s="157"/>
      <c r="BJ92" s="157"/>
      <c r="BK92" s="157"/>
      <c r="BL92" s="157"/>
      <c r="BM92" s="157"/>
      <c r="BN92" s="157"/>
      <c r="BO92" s="157"/>
      <c r="BP92" s="157"/>
      <c r="BQ92" s="157"/>
      <c r="BR92" s="157"/>
      <c r="BS92" s="157"/>
      <c r="BT92" s="157"/>
      <c r="BU92" s="157"/>
      <c r="BV92" s="157"/>
      <c r="BW92" s="157"/>
      <c r="BX92" s="157"/>
    </row>
    <row r="93" spans="59:76">
      <c r="BG93" s="157"/>
      <c r="BH93" s="157"/>
      <c r="BI93" s="157"/>
      <c r="BJ93" s="157"/>
      <c r="BK93" s="157"/>
      <c r="BL93" s="157"/>
      <c r="BM93" s="157"/>
      <c r="BN93" s="157"/>
      <c r="BO93" s="157"/>
      <c r="BP93" s="157"/>
      <c r="BQ93" s="157"/>
      <c r="BR93" s="157"/>
      <c r="BS93" s="157"/>
      <c r="BT93" s="157"/>
      <c r="BU93" s="157"/>
      <c r="BV93" s="157"/>
      <c r="BW93" s="157"/>
      <c r="BX93" s="157"/>
    </row>
  </sheetData>
  <mergeCells count="3">
    <mergeCell ref="U1:W1"/>
    <mergeCell ref="X51:Y51"/>
    <mergeCell ref="X68:Y68"/>
  </mergeCells>
  <phoneticPr fontId="9"/>
  <pageMargins left="0.43307086614173229" right="0.51181102362204722" top="0.55118110236220474" bottom="0.59055118110236227" header="0.51181102362204722" footer="0.51181102362204722"/>
  <pageSetup paperSize="9" scale="34"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H90"/>
  <sheetViews>
    <sheetView workbookViewId="0">
      <pane xSplit="26" ySplit="4" topLeftCell="AA5" activePane="bottomRight" state="frozen"/>
      <selection pane="topRight" activeCell="AA1" sqref="AA1"/>
      <selection pane="bottomLeft" activeCell="A5" sqref="A5"/>
      <selection pane="bottomRight" activeCell="X1" sqref="X1:Y1"/>
    </sheetView>
  </sheetViews>
  <sheetFormatPr defaultColWidth="9.625" defaultRowHeight="14.25"/>
  <cols>
    <col min="1" max="1" width="1.5" style="157" customWidth="1"/>
    <col min="2" max="19" width="1.625" style="9" hidden="1" customWidth="1"/>
    <col min="20" max="21" width="1.625" style="9" customWidth="1"/>
    <col min="22" max="22" width="57" style="9" bestFit="1" customWidth="1"/>
    <col min="23" max="23" width="1.625" style="56" customWidth="1"/>
    <col min="24" max="24" width="1" style="157" customWidth="1"/>
    <col min="25" max="25" width="49.125" style="9" customWidth="1"/>
    <col min="26" max="26" width="10.625" style="9" hidden="1" customWidth="1"/>
    <col min="27" max="42" width="8.625" style="9" bestFit="1" customWidth="1"/>
    <col min="43" max="43" width="9" style="9" bestFit="1" customWidth="1"/>
    <col min="44" max="50" width="8.625" style="9" bestFit="1" customWidth="1"/>
    <col min="51" max="53" width="8.625" style="9" customWidth="1"/>
    <col min="54" max="54" width="8.5" style="9" customWidth="1"/>
    <col min="55" max="57" width="8.625" style="9" customWidth="1"/>
    <col min="58" max="58" width="8.625" style="157" customWidth="1"/>
    <col min="59" max="59" width="4.375" style="9" customWidth="1"/>
    <col min="60" max="61" width="9" style="9" customWidth="1"/>
    <col min="62" max="16384" width="9.625" style="9"/>
  </cols>
  <sheetData>
    <row r="1" spans="1:60" ht="53.25" customHeight="1">
      <c r="U1" s="1997" t="s">
        <v>1187</v>
      </c>
      <c r="V1" s="1997"/>
      <c r="X1" s="1935" t="s">
        <v>1188</v>
      </c>
      <c r="Y1" s="1935"/>
      <c r="AC1" s="54"/>
      <c r="AD1" s="53"/>
    </row>
    <row r="2" spans="1:60" ht="14.25" customHeight="1">
      <c r="U2" s="1996" t="str">
        <f>'0.Contents'!$C2</f>
        <v>＜確報値＞</v>
      </c>
      <c r="V2" s="1996"/>
      <c r="X2" s="1141" t="str">
        <f>'0.Contents'!$E$2</f>
        <v>&lt;Final Figures&gt;</v>
      </c>
    </row>
    <row r="3" spans="1:60" ht="19.5" thickBot="1">
      <c r="U3" s="157" t="s">
        <v>875</v>
      </c>
      <c r="V3" s="157"/>
      <c r="X3" s="9" t="s">
        <v>613</v>
      </c>
    </row>
    <row r="4" spans="1:60">
      <c r="U4" s="1812"/>
      <c r="V4" s="1813"/>
      <c r="W4" s="1120"/>
      <c r="X4" s="1812"/>
      <c r="Y4" s="1813"/>
      <c r="Z4" s="156"/>
      <c r="AA4" s="1766">
        <v>1990</v>
      </c>
      <c r="AB4" s="1766">
        <v>1991</v>
      </c>
      <c r="AC4" s="1766">
        <v>1992</v>
      </c>
      <c r="AD4" s="1766">
        <v>1993</v>
      </c>
      <c r="AE4" s="1766">
        <v>1994</v>
      </c>
      <c r="AF4" s="1766">
        <v>1995</v>
      </c>
      <c r="AG4" s="1766">
        <v>1996</v>
      </c>
      <c r="AH4" s="1766">
        <v>1997</v>
      </c>
      <c r="AI4" s="1766">
        <v>1998</v>
      </c>
      <c r="AJ4" s="1766">
        <v>1999</v>
      </c>
      <c r="AK4" s="1766">
        <v>2000</v>
      </c>
      <c r="AL4" s="1766">
        <v>2001</v>
      </c>
      <c r="AM4" s="1766">
        <v>2002</v>
      </c>
      <c r="AN4" s="1766">
        <v>2003</v>
      </c>
      <c r="AO4" s="1766">
        <v>2004</v>
      </c>
      <c r="AP4" s="1766">
        <v>2005</v>
      </c>
      <c r="AQ4" s="1766">
        <v>2006</v>
      </c>
      <c r="AR4" s="1766">
        <v>2007</v>
      </c>
      <c r="AS4" s="1766">
        <v>2008</v>
      </c>
      <c r="AT4" s="1766">
        <v>2009</v>
      </c>
      <c r="AU4" s="1766">
        <v>2010</v>
      </c>
      <c r="AV4" s="1766">
        <v>2011</v>
      </c>
      <c r="AW4" s="1766">
        <v>2012</v>
      </c>
      <c r="AX4" s="1766">
        <v>2013</v>
      </c>
      <c r="AY4" s="1766">
        <v>2014</v>
      </c>
      <c r="AZ4" s="1766">
        <v>2015</v>
      </c>
      <c r="BA4" s="1766">
        <v>2016</v>
      </c>
      <c r="BB4" s="1766">
        <v>2017</v>
      </c>
      <c r="BC4" s="1766">
        <v>2018</v>
      </c>
      <c r="BD4" s="1766">
        <v>2019</v>
      </c>
      <c r="BE4" s="1815">
        <v>2020</v>
      </c>
      <c r="BF4" s="1504"/>
      <c r="BG4" s="56"/>
      <c r="BH4" s="56"/>
    </row>
    <row r="5" spans="1:60" ht="15" thickBot="1">
      <c r="U5" s="1814" t="s">
        <v>1199</v>
      </c>
      <c r="V5" s="1808"/>
      <c r="X5" s="1814" t="s">
        <v>1202</v>
      </c>
      <c r="Y5" s="1809"/>
      <c r="Z5" s="11"/>
      <c r="AA5" s="1769">
        <v>6201.1692141683588</v>
      </c>
      <c r="AB5" s="1769">
        <v>6448.2640665402314</v>
      </c>
      <c r="AC5" s="1769">
        <v>6568.5701653827937</v>
      </c>
      <c r="AD5" s="1769">
        <v>6690.7339991851986</v>
      </c>
      <c r="AE5" s="1769">
        <v>6937.8052607549116</v>
      </c>
      <c r="AF5" s="1769">
        <v>7511.847626179986</v>
      </c>
      <c r="AG5" s="1769">
        <v>7692.1346875358322</v>
      </c>
      <c r="AH5" s="1769">
        <v>7882.3261652994515</v>
      </c>
      <c r="AI5" s="1769">
        <v>7716.2044955026904</v>
      </c>
      <c r="AJ5" s="1769">
        <v>7838.6302162223328</v>
      </c>
      <c r="AK5" s="1769">
        <v>7842.1555854318667</v>
      </c>
      <c r="AL5" s="1769">
        <v>7843.1049207333663</v>
      </c>
      <c r="AM5" s="1769">
        <v>7658.5562369978188</v>
      </c>
      <c r="AN5" s="1769">
        <v>7407.5557304775466</v>
      </c>
      <c r="AO5" s="1769">
        <v>7182.1953306480136</v>
      </c>
      <c r="AP5" s="1769">
        <v>7173.646445043104</v>
      </c>
      <c r="AQ5" s="1769">
        <v>6945.5141672350292</v>
      </c>
      <c r="AR5" s="1769">
        <v>6925.8139960959525</v>
      </c>
      <c r="AS5" s="1769">
        <v>6640.9010715983986</v>
      </c>
      <c r="AT5" s="1769">
        <v>6351.1218793030876</v>
      </c>
      <c r="AU5" s="1769">
        <v>6169.3156064847271</v>
      </c>
      <c r="AV5" s="1769">
        <v>6187.4547350912189</v>
      </c>
      <c r="AW5" s="1769">
        <v>6148.7453888915916</v>
      </c>
      <c r="AX5" s="1769">
        <v>6191.3556940616791</v>
      </c>
      <c r="AY5" s="1769">
        <v>6088.7516480507866</v>
      </c>
      <c r="AZ5" s="1769">
        <v>6136.7641449275288</v>
      </c>
      <c r="BA5" s="1769">
        <v>5935.8253593436084</v>
      </c>
      <c r="BB5" s="1769">
        <v>6143.5917911088118</v>
      </c>
      <c r="BC5" s="1769">
        <v>5909.7232373516708</v>
      </c>
      <c r="BD5" s="1769">
        <v>5454.3715530473855</v>
      </c>
      <c r="BE5" s="1769">
        <v>5118.413064479143</v>
      </c>
      <c r="BF5" s="1816"/>
      <c r="BG5" s="56"/>
      <c r="BH5" s="56"/>
    </row>
    <row r="6" spans="1:60" s="1" customFormat="1" ht="15" customHeight="1">
      <c r="A6" s="154"/>
      <c r="U6" s="1774"/>
      <c r="V6" s="498" t="s">
        <v>1066</v>
      </c>
      <c r="W6" s="201"/>
      <c r="X6" s="1776"/>
      <c r="Y6" s="498" t="s">
        <v>1067</v>
      </c>
      <c r="Z6" s="1871"/>
      <c r="AA6" s="1770">
        <f>SUM(AA7:AA11)</f>
        <v>6199.076540761127</v>
      </c>
      <c r="AB6" s="1770">
        <f t="shared" ref="AB6:BE6" si="0">SUM(AB7:AB11)</f>
        <v>6446.1625379718116</v>
      </c>
      <c r="AC6" s="1770">
        <f t="shared" si="0"/>
        <v>6566.3697163044153</v>
      </c>
      <c r="AD6" s="1770">
        <f t="shared" si="0"/>
        <v>6688.6151026284597</v>
      </c>
      <c r="AE6" s="1770">
        <f t="shared" si="0"/>
        <v>6935.6109521006319</v>
      </c>
      <c r="AF6" s="1770">
        <f t="shared" si="0"/>
        <v>7509.7366006060583</v>
      </c>
      <c r="AG6" s="1770">
        <f t="shared" si="0"/>
        <v>7690.1340995484479</v>
      </c>
      <c r="AH6" s="1770">
        <f t="shared" si="0"/>
        <v>7880.4741614840596</v>
      </c>
      <c r="AI6" s="1770">
        <f t="shared" si="0"/>
        <v>7714.4430705156983</v>
      </c>
      <c r="AJ6" s="1770">
        <f t="shared" si="0"/>
        <v>7836.7250055559007</v>
      </c>
      <c r="AK6" s="1770">
        <f t="shared" si="0"/>
        <v>7840.4401998279272</v>
      </c>
      <c r="AL6" s="1770">
        <f t="shared" si="0"/>
        <v>7841.5016430715305</v>
      </c>
      <c r="AM6" s="1770">
        <f t="shared" si="0"/>
        <v>7657.1486529613476</v>
      </c>
      <c r="AN6" s="1770">
        <f t="shared" si="0"/>
        <v>7406.2359726732739</v>
      </c>
      <c r="AO6" s="1770">
        <f t="shared" si="0"/>
        <v>7180.961501345786</v>
      </c>
      <c r="AP6" s="1770">
        <f t="shared" si="0"/>
        <v>7172.4617353204667</v>
      </c>
      <c r="AQ6" s="1770">
        <f t="shared" si="0"/>
        <v>6944.3950632994965</v>
      </c>
      <c r="AR6" s="1770">
        <f t="shared" si="0"/>
        <v>6924.7686936281571</v>
      </c>
      <c r="AS6" s="1770">
        <f t="shared" si="0"/>
        <v>6639.8958280839679</v>
      </c>
      <c r="AT6" s="1770">
        <f t="shared" si="0"/>
        <v>6350.1927959532122</v>
      </c>
      <c r="AU6" s="1770">
        <f t="shared" si="0"/>
        <v>6168.4011426220859</v>
      </c>
      <c r="AV6" s="1770">
        <f t="shared" si="0"/>
        <v>6186.610414232563</v>
      </c>
      <c r="AW6" s="1770">
        <f t="shared" si="0"/>
        <v>6147.9266821717647</v>
      </c>
      <c r="AX6" s="1770">
        <f t="shared" si="0"/>
        <v>6190.5594293791519</v>
      </c>
      <c r="AY6" s="1770">
        <f t="shared" si="0"/>
        <v>6088.002559663626</v>
      </c>
      <c r="AZ6" s="1770">
        <f t="shared" si="0"/>
        <v>6136.064553827212</v>
      </c>
      <c r="BA6" s="1770">
        <f t="shared" si="0"/>
        <v>5935.1794844395081</v>
      </c>
      <c r="BB6" s="1770">
        <f t="shared" si="0"/>
        <v>6142.9609453525482</v>
      </c>
      <c r="BC6" s="1770">
        <f t="shared" si="0"/>
        <v>5909.132082065812</v>
      </c>
      <c r="BD6" s="1770">
        <f t="shared" si="0"/>
        <v>5453.7823976317777</v>
      </c>
      <c r="BE6" s="1770">
        <f t="shared" si="0"/>
        <v>5117.8625814312427</v>
      </c>
      <c r="BF6" s="1817"/>
      <c r="BG6" s="58"/>
      <c r="BH6" s="55"/>
    </row>
    <row r="7" spans="1:60" s="1" customFormat="1" ht="15" customHeight="1">
      <c r="A7" s="154"/>
      <c r="U7" s="1776"/>
      <c r="V7" s="1803" t="s">
        <v>1189</v>
      </c>
      <c r="W7" s="201"/>
      <c r="X7" s="1776"/>
      <c r="Y7" s="1803" t="s">
        <v>1194</v>
      </c>
      <c r="Z7" s="45"/>
      <c r="AA7" s="45">
        <v>889.47512696508704</v>
      </c>
      <c r="AB7" s="45">
        <v>908.12011824274703</v>
      </c>
      <c r="AC7" s="45">
        <v>900.63595550845753</v>
      </c>
      <c r="AD7" s="45">
        <v>936.35227535838874</v>
      </c>
      <c r="AE7" s="45">
        <v>989.9663943047691</v>
      </c>
      <c r="AF7" s="45">
        <v>1353.304993443073</v>
      </c>
      <c r="AG7" s="45">
        <v>1397.9929869864595</v>
      </c>
      <c r="AH7" s="45">
        <v>1448.0075899904853</v>
      </c>
      <c r="AI7" s="45">
        <v>1453.202974083641</v>
      </c>
      <c r="AJ7" s="45">
        <v>1557.9259060130219</v>
      </c>
      <c r="AK7" s="45">
        <v>1613.3514766279495</v>
      </c>
      <c r="AL7" s="45">
        <v>1788.2991872073087</v>
      </c>
      <c r="AM7" s="45">
        <v>1835.0888360231077</v>
      </c>
      <c r="AN7" s="45">
        <v>1876.3822776918389</v>
      </c>
      <c r="AO7" s="45">
        <v>1889.3741085323577</v>
      </c>
      <c r="AP7" s="45">
        <v>2116.9386166391255</v>
      </c>
      <c r="AQ7" s="45">
        <v>2114.014696338023</v>
      </c>
      <c r="AR7" s="45">
        <v>2166.099304889764</v>
      </c>
      <c r="AS7" s="45">
        <v>2128.6829609721462</v>
      </c>
      <c r="AT7" s="45">
        <v>2084.0115382517179</v>
      </c>
      <c r="AU7" s="45">
        <v>2072.2900810085557</v>
      </c>
      <c r="AV7" s="45">
        <v>2266.801171551444</v>
      </c>
      <c r="AW7" s="45">
        <v>2289.8502464773023</v>
      </c>
      <c r="AX7" s="45">
        <v>2358.077767631426</v>
      </c>
      <c r="AY7" s="45">
        <v>2346.9123678797387</v>
      </c>
      <c r="AZ7" s="45">
        <v>2388.077081432511</v>
      </c>
      <c r="BA7" s="45">
        <v>2255.2085083939396</v>
      </c>
      <c r="BB7" s="45">
        <v>2442.5569799009581</v>
      </c>
      <c r="BC7" s="45">
        <v>2263.5164783444689</v>
      </c>
      <c r="BD7" s="45">
        <v>1880.2461737340409</v>
      </c>
      <c r="BE7" s="45">
        <v>1862.4439263302488</v>
      </c>
      <c r="BF7" s="1817"/>
      <c r="BG7" s="59"/>
      <c r="BH7" s="55"/>
    </row>
    <row r="8" spans="1:60" s="1" customFormat="1" ht="15" customHeight="1">
      <c r="A8" s="154"/>
      <c r="U8" s="1776"/>
      <c r="V8" s="1804" t="s">
        <v>1190</v>
      </c>
      <c r="W8" s="201"/>
      <c r="X8" s="1776"/>
      <c r="Y8" s="1805" t="s">
        <v>1195</v>
      </c>
      <c r="Z8" s="46"/>
      <c r="AA8" s="46">
        <v>1239.0469780135916</v>
      </c>
      <c r="AB8" s="46">
        <v>1313.3800093577311</v>
      </c>
      <c r="AC8" s="46">
        <v>1357.5468608946599</v>
      </c>
      <c r="AD8" s="46">
        <v>1462.9520073367435</v>
      </c>
      <c r="AE8" s="46">
        <v>1595.1897559812592</v>
      </c>
      <c r="AF8" s="46">
        <v>1686.8388123965558</v>
      </c>
      <c r="AG8" s="46">
        <v>1746.9232270605344</v>
      </c>
      <c r="AH8" s="46">
        <v>1844.0428474046603</v>
      </c>
      <c r="AI8" s="46">
        <v>1764.1532413276477</v>
      </c>
      <c r="AJ8" s="46">
        <v>1805.8567451260244</v>
      </c>
      <c r="AK8" s="46">
        <v>1854.7797372184</v>
      </c>
      <c r="AL8" s="46">
        <v>1848.0581095092236</v>
      </c>
      <c r="AM8" s="46">
        <v>1864.1908198548526</v>
      </c>
      <c r="AN8" s="46">
        <v>1840.5321785382789</v>
      </c>
      <c r="AO8" s="46">
        <v>1854.9772328920812</v>
      </c>
      <c r="AP8" s="46">
        <v>1836.3815488595235</v>
      </c>
      <c r="AQ8" s="46">
        <v>1792.9310363807122</v>
      </c>
      <c r="AR8" s="46">
        <v>1858.1534960108124</v>
      </c>
      <c r="AS8" s="46">
        <v>1794.217528289046</v>
      </c>
      <c r="AT8" s="46">
        <v>1718.5123753140867</v>
      </c>
      <c r="AU8" s="46">
        <v>1679.0471007382621</v>
      </c>
      <c r="AV8" s="46">
        <v>1674.7391995786502</v>
      </c>
      <c r="AW8" s="46">
        <v>1692.142446922878</v>
      </c>
      <c r="AX8" s="46">
        <v>1715.5174334387452</v>
      </c>
      <c r="AY8" s="46">
        <v>1672.1491422067477</v>
      </c>
      <c r="AZ8" s="46">
        <v>1686.5845286744407</v>
      </c>
      <c r="BA8" s="46">
        <v>1622.3918429301962</v>
      </c>
      <c r="BB8" s="46">
        <v>1618.7472794033379</v>
      </c>
      <c r="BC8" s="46">
        <v>1590.6826313915669</v>
      </c>
      <c r="BD8" s="46">
        <v>1549.4505407401382</v>
      </c>
      <c r="BE8" s="46">
        <v>1426.013028412365</v>
      </c>
      <c r="BF8" s="1817"/>
      <c r="BG8" s="60"/>
      <c r="BH8" s="55"/>
    </row>
    <row r="9" spans="1:60" s="1" customFormat="1" ht="15" customHeight="1">
      <c r="A9" s="154"/>
      <c r="U9" s="1776"/>
      <c r="V9" s="1804" t="s">
        <v>1191</v>
      </c>
      <c r="W9" s="201"/>
      <c r="X9" s="1776"/>
      <c r="Y9" s="1804" t="s">
        <v>1196</v>
      </c>
      <c r="Z9" s="46"/>
      <c r="AA9" s="1821">
        <v>3739.2705786553356</v>
      </c>
      <c r="AB9" s="1821">
        <v>3881.1434841885607</v>
      </c>
      <c r="AC9" s="1821">
        <v>3953.7877327761103</v>
      </c>
      <c r="AD9" s="1821">
        <v>3922.2628660381292</v>
      </c>
      <c r="AE9" s="1821">
        <v>3992.1628704281434</v>
      </c>
      <c r="AF9" s="1821">
        <v>4104.2756931483264</v>
      </c>
      <c r="AG9" s="1821">
        <v>4178.0838017674087</v>
      </c>
      <c r="AH9" s="1821">
        <v>4219.7651304667925</v>
      </c>
      <c r="AI9" s="1821">
        <v>4120.8129549287614</v>
      </c>
      <c r="AJ9" s="1821">
        <v>4099.6571035173774</v>
      </c>
      <c r="AK9" s="1821">
        <v>3997.2376870298194</v>
      </c>
      <c r="AL9" s="1821">
        <v>3832.4602836035979</v>
      </c>
      <c r="AM9" s="1821">
        <v>3585.2609048779382</v>
      </c>
      <c r="AN9" s="1821">
        <v>3325.1416463230626</v>
      </c>
      <c r="AO9" s="1821">
        <v>3047.8874297509915</v>
      </c>
      <c r="AP9" s="1821">
        <v>2817.4977267942081</v>
      </c>
      <c r="AQ9" s="1821">
        <v>2638.035413749255</v>
      </c>
      <c r="AR9" s="1821">
        <v>2505.3967473019948</v>
      </c>
      <c r="AS9" s="1821">
        <v>2350.3185882572029</v>
      </c>
      <c r="AT9" s="1821">
        <v>2188.5493581812893</v>
      </c>
      <c r="AU9" s="1821">
        <v>2053.2756318221036</v>
      </c>
      <c r="AV9" s="1821">
        <v>1951.4267338568295</v>
      </c>
      <c r="AW9" s="1821">
        <v>1875.5784314933485</v>
      </c>
      <c r="AX9" s="1821">
        <v>1803.2478937100032</v>
      </c>
      <c r="AY9" s="1821">
        <v>1748.5628449566946</v>
      </c>
      <c r="AZ9" s="1821">
        <v>1718.9975357694736</v>
      </c>
      <c r="BA9" s="1821">
        <v>1693.7267320876965</v>
      </c>
      <c r="BB9" s="1821">
        <v>1680.7436782812165</v>
      </c>
      <c r="BC9" s="1821">
        <v>1662.4436051886144</v>
      </c>
      <c r="BD9" s="1821">
        <v>1630.1074842777152</v>
      </c>
      <c r="BE9" s="1821">
        <v>1451.2365979317055</v>
      </c>
      <c r="BF9" s="1817"/>
      <c r="BG9" s="60"/>
      <c r="BH9" s="55"/>
    </row>
    <row r="10" spans="1:60" s="1" customFormat="1" ht="15" customHeight="1">
      <c r="A10" s="154"/>
      <c r="U10" s="1776"/>
      <c r="V10" s="1804" t="s">
        <v>1192</v>
      </c>
      <c r="W10" s="201"/>
      <c r="X10" s="1776"/>
      <c r="Y10" s="1806" t="s">
        <v>1197</v>
      </c>
      <c r="Z10" s="70"/>
      <c r="AA10" s="70">
        <v>331.28385712711332</v>
      </c>
      <c r="AB10" s="70">
        <v>343.51892618277253</v>
      </c>
      <c r="AC10" s="70">
        <v>354.39916712518681</v>
      </c>
      <c r="AD10" s="70">
        <v>367.04795389519785</v>
      </c>
      <c r="AE10" s="70">
        <v>358.29193138646076</v>
      </c>
      <c r="AF10" s="70">
        <v>365.31710161810349</v>
      </c>
      <c r="AG10" s="70">
        <v>367.13408373404491</v>
      </c>
      <c r="AH10" s="70">
        <v>368.6585936221216</v>
      </c>
      <c r="AI10" s="70">
        <v>376.27390017564812</v>
      </c>
      <c r="AJ10" s="70">
        <v>373.28525089947743</v>
      </c>
      <c r="AK10" s="70">
        <v>375.07129895175848</v>
      </c>
      <c r="AL10" s="70">
        <v>372.68406275140012</v>
      </c>
      <c r="AM10" s="70">
        <v>372.60809220544922</v>
      </c>
      <c r="AN10" s="70">
        <v>364.17987012009371</v>
      </c>
      <c r="AO10" s="70">
        <v>388.72273017035536</v>
      </c>
      <c r="AP10" s="70">
        <v>401.64384302761067</v>
      </c>
      <c r="AQ10" s="70">
        <v>399.41391683150721</v>
      </c>
      <c r="AR10" s="70">
        <v>395.11914542558634</v>
      </c>
      <c r="AS10" s="70">
        <v>366.67675056557249</v>
      </c>
      <c r="AT10" s="70">
        <v>359.11952420611777</v>
      </c>
      <c r="AU10" s="70">
        <v>363.78832905316489</v>
      </c>
      <c r="AV10" s="70">
        <v>293.64330924563916</v>
      </c>
      <c r="AW10" s="70">
        <v>290.35555727823504</v>
      </c>
      <c r="AX10" s="70">
        <v>313.71633459897708</v>
      </c>
      <c r="AY10" s="70">
        <v>320.37820462044544</v>
      </c>
      <c r="AZ10" s="70">
        <v>342.40540795078704</v>
      </c>
      <c r="BA10" s="70">
        <v>363.8524010276758</v>
      </c>
      <c r="BB10" s="70">
        <v>400.91300776703622</v>
      </c>
      <c r="BC10" s="70">
        <v>392.48936714116167</v>
      </c>
      <c r="BD10" s="70">
        <v>393.97819887988339</v>
      </c>
      <c r="BE10" s="70">
        <v>378.16902875692392</v>
      </c>
      <c r="BF10" s="1817"/>
      <c r="BG10" s="60"/>
      <c r="BH10" s="55"/>
    </row>
    <row r="11" spans="1:60" s="1" customFormat="1" ht="15" customHeight="1" thickBot="1">
      <c r="A11" s="154"/>
      <c r="U11" s="1776"/>
      <c r="V11" s="1869" t="s">
        <v>1193</v>
      </c>
      <c r="W11" s="201"/>
      <c r="X11" s="1776"/>
      <c r="Y11" s="1869" t="s">
        <v>1198</v>
      </c>
      <c r="Z11" s="47"/>
      <c r="AA11" s="1870" t="s">
        <v>1345</v>
      </c>
      <c r="AB11" s="1870" t="s">
        <v>1345</v>
      </c>
      <c r="AC11" s="1870" t="s">
        <v>1345</v>
      </c>
      <c r="AD11" s="1870" t="s">
        <v>1345</v>
      </c>
      <c r="AE11" s="1870" t="s">
        <v>1345</v>
      </c>
      <c r="AF11" s="1870" t="s">
        <v>1345</v>
      </c>
      <c r="AG11" s="1870" t="s">
        <v>1345</v>
      </c>
      <c r="AH11" s="1870" t="s">
        <v>1345</v>
      </c>
      <c r="AI11" s="1870" t="s">
        <v>1345</v>
      </c>
      <c r="AJ11" s="1870" t="s">
        <v>1345</v>
      </c>
      <c r="AK11" s="1870" t="s">
        <v>1345</v>
      </c>
      <c r="AL11" s="1870" t="s">
        <v>1345</v>
      </c>
      <c r="AM11" s="1870" t="s">
        <v>1345</v>
      </c>
      <c r="AN11" s="1870" t="s">
        <v>1345</v>
      </c>
      <c r="AO11" s="1870" t="s">
        <v>1345</v>
      </c>
      <c r="AP11" s="1870" t="s">
        <v>1345</v>
      </c>
      <c r="AQ11" s="1870" t="s">
        <v>1345</v>
      </c>
      <c r="AR11" s="1870" t="s">
        <v>1345</v>
      </c>
      <c r="AS11" s="1870" t="s">
        <v>1345</v>
      </c>
      <c r="AT11" s="1870" t="s">
        <v>1345</v>
      </c>
      <c r="AU11" s="1870" t="s">
        <v>1345</v>
      </c>
      <c r="AV11" s="1870" t="s">
        <v>1345</v>
      </c>
      <c r="AW11" s="1870" t="s">
        <v>1345</v>
      </c>
      <c r="AX11" s="1870" t="s">
        <v>1345</v>
      </c>
      <c r="AY11" s="1870" t="s">
        <v>1345</v>
      </c>
      <c r="AZ11" s="1870" t="s">
        <v>1345</v>
      </c>
      <c r="BA11" s="1870" t="s">
        <v>1345</v>
      </c>
      <c r="BB11" s="1870" t="s">
        <v>1345</v>
      </c>
      <c r="BC11" s="1870" t="s">
        <v>1345</v>
      </c>
      <c r="BD11" s="1870" t="s">
        <v>1345</v>
      </c>
      <c r="BE11" s="1870" t="s">
        <v>1345</v>
      </c>
      <c r="BF11" s="1817"/>
      <c r="BG11" s="60"/>
      <c r="BH11" s="55"/>
    </row>
    <row r="12" spans="1:60" s="1" customFormat="1" ht="15" customHeight="1">
      <c r="A12" s="154"/>
      <c r="U12" s="1879"/>
      <c r="V12" s="498" t="s">
        <v>1158</v>
      </c>
      <c r="W12" s="201"/>
      <c r="X12" s="1774"/>
      <c r="Y12" s="498" t="s">
        <v>1159</v>
      </c>
      <c r="Z12" s="3"/>
      <c r="AA12" s="1872">
        <v>2.0926734072319997</v>
      </c>
      <c r="AB12" s="1872">
        <v>2.10152856842</v>
      </c>
      <c r="AC12" s="1872">
        <v>2.2004490783800001</v>
      </c>
      <c r="AD12" s="1872">
        <v>2.1188965567400002</v>
      </c>
      <c r="AE12" s="1872">
        <v>2.1943086542799999</v>
      </c>
      <c r="AF12" s="1872">
        <v>2.1110255739279999</v>
      </c>
      <c r="AG12" s="1872">
        <v>2.0005879873840002</v>
      </c>
      <c r="AH12" s="1872">
        <v>1.852003815392</v>
      </c>
      <c r="AI12" s="1872">
        <v>1.7614249869920002</v>
      </c>
      <c r="AJ12" s="1872">
        <v>1.9052106664319999</v>
      </c>
      <c r="AK12" s="1872">
        <v>1.7153856039399999</v>
      </c>
      <c r="AL12" s="1872">
        <v>1.6032776618360003</v>
      </c>
      <c r="AM12" s="1872">
        <v>1.407584036472</v>
      </c>
      <c r="AN12" s="1872">
        <v>1.3197578042720002</v>
      </c>
      <c r="AO12" s="1872">
        <v>1.233829302228</v>
      </c>
      <c r="AP12" s="1872">
        <v>1.1847097226359999</v>
      </c>
      <c r="AQ12" s="1872">
        <v>1.1191039355319998</v>
      </c>
      <c r="AR12" s="1872">
        <v>1.0453024677960001</v>
      </c>
      <c r="AS12" s="1872">
        <v>1.005243514432</v>
      </c>
      <c r="AT12" s="1872">
        <v>0.92908334987599994</v>
      </c>
      <c r="AU12" s="1872">
        <v>0.9144638626399999</v>
      </c>
      <c r="AV12" s="1872">
        <v>0.84432085865599993</v>
      </c>
      <c r="AW12" s="1872">
        <v>0.81870671982799992</v>
      </c>
      <c r="AX12" s="1872">
        <v>0.79626468252800009</v>
      </c>
      <c r="AY12" s="1872">
        <v>0.74908838716000004</v>
      </c>
      <c r="AZ12" s="1872">
        <v>0.69959110031599991</v>
      </c>
      <c r="BA12" s="1872">
        <v>0.64587490410000004</v>
      </c>
      <c r="BB12" s="1872">
        <v>0.63084575626399997</v>
      </c>
      <c r="BC12" s="1872">
        <v>0.59115528585999999</v>
      </c>
      <c r="BD12" s="1872">
        <v>0.589155415608</v>
      </c>
      <c r="BE12" s="1883">
        <v>0.55048304790000002</v>
      </c>
      <c r="BF12" s="936"/>
      <c r="BG12" s="60"/>
      <c r="BH12" s="55"/>
    </row>
    <row r="13" spans="1:60" ht="13.5" customHeight="1" thickBot="1">
      <c r="U13" s="1878" t="s">
        <v>1204</v>
      </c>
      <c r="V13" s="1809"/>
      <c r="X13" s="1814" t="s">
        <v>1203</v>
      </c>
      <c r="Y13" s="1809"/>
      <c r="Z13" s="107"/>
      <c r="AA13" s="1770">
        <v>9910.6586158148075</v>
      </c>
      <c r="AB13" s="1770">
        <v>9433.1295624956929</v>
      </c>
      <c r="AC13" s="1770">
        <v>9398.8544222426717</v>
      </c>
      <c r="AD13" s="1770">
        <v>9131.1318698893083</v>
      </c>
      <c r="AE13" s="1770">
        <v>10208.630427212322</v>
      </c>
      <c r="AF13" s="1770">
        <v>10114.044334040294</v>
      </c>
      <c r="AG13" s="1770">
        <v>11117.329105593026</v>
      </c>
      <c r="AH13" s="1770">
        <v>11721.06177592275</v>
      </c>
      <c r="AI13" s="1770">
        <v>10428.204222230408</v>
      </c>
      <c r="AJ13" s="1770">
        <v>4218.5895017867424</v>
      </c>
      <c r="AK13" s="1770">
        <v>6719.7584773469416</v>
      </c>
      <c r="AL13" s="1770">
        <v>3358.1568536531995</v>
      </c>
      <c r="AM13" s="1770">
        <v>3222.2053164553804</v>
      </c>
      <c r="AN13" s="1770">
        <v>3267.600592395062</v>
      </c>
      <c r="AO13" s="1770">
        <v>3423.3922951847712</v>
      </c>
      <c r="AP13" s="1770">
        <v>2926.0395015680419</v>
      </c>
      <c r="AQ13" s="1770">
        <v>3142.8002818294981</v>
      </c>
      <c r="AR13" s="1770">
        <v>2342.3071168743591</v>
      </c>
      <c r="AS13" s="1770">
        <v>2541.343930866442</v>
      </c>
      <c r="AT13" s="1770">
        <v>2618.690873776256</v>
      </c>
      <c r="AU13" s="1770">
        <v>2088.0104847180719</v>
      </c>
      <c r="AV13" s="1770">
        <v>1777.151565658281</v>
      </c>
      <c r="AW13" s="1770">
        <v>1600.334984627242</v>
      </c>
      <c r="AX13" s="1770">
        <v>1617.7588718757988</v>
      </c>
      <c r="AY13" s="1770">
        <v>1605.6848886001922</v>
      </c>
      <c r="AZ13" s="1770">
        <v>1199.3696117404465</v>
      </c>
      <c r="BA13" s="1770">
        <v>1104.6021747670275</v>
      </c>
      <c r="BB13" s="1770">
        <v>1019.6588200937098</v>
      </c>
      <c r="BC13" s="1770">
        <v>875.75574343863479</v>
      </c>
      <c r="BD13" s="1770">
        <v>940.62594518084506</v>
      </c>
      <c r="BE13" s="1770">
        <v>1086.5335671973646</v>
      </c>
      <c r="BF13" s="1816"/>
      <c r="BG13" s="56"/>
      <c r="BH13" s="56"/>
    </row>
    <row r="14" spans="1:60" s="1" customFormat="1" ht="15" customHeight="1" thickTop="1">
      <c r="A14" s="154"/>
      <c r="U14" s="1776"/>
      <c r="V14" s="583" t="s">
        <v>1059</v>
      </c>
      <c r="W14" s="201"/>
      <c r="X14" s="1776"/>
      <c r="Y14" s="583" t="s">
        <v>1068</v>
      </c>
      <c r="Z14" s="197"/>
      <c r="AA14" s="197">
        <v>9619.801675814806</v>
      </c>
      <c r="AB14" s="197">
        <v>9072.2158024956916</v>
      </c>
      <c r="AC14" s="197">
        <v>8983.0565122426724</v>
      </c>
      <c r="AD14" s="197">
        <v>8713.9467698893077</v>
      </c>
      <c r="AE14" s="197">
        <v>9763.7292412123224</v>
      </c>
      <c r="AF14" s="197">
        <v>9665.0972020402951</v>
      </c>
      <c r="AG14" s="197">
        <v>10681.396229593025</v>
      </c>
      <c r="AH14" s="197">
        <v>11297.257201922752</v>
      </c>
      <c r="AI14" s="197">
        <v>10030.881716230408</v>
      </c>
      <c r="AJ14" s="197">
        <v>3832.8404217867424</v>
      </c>
      <c r="AK14" s="197">
        <v>6348.456735346942</v>
      </c>
      <c r="AL14" s="197">
        <v>2984.6436536531996</v>
      </c>
      <c r="AM14" s="197">
        <v>2845.9561784553798</v>
      </c>
      <c r="AN14" s="197">
        <v>2887.6663863950621</v>
      </c>
      <c r="AO14" s="197">
        <v>3059.8871271847715</v>
      </c>
      <c r="AP14" s="197">
        <v>2558.191579568042</v>
      </c>
      <c r="AQ14" s="197">
        <v>2747.4330044894978</v>
      </c>
      <c r="AR14" s="197">
        <v>2006.7683414643589</v>
      </c>
      <c r="AS14" s="197">
        <v>2244.3972252764424</v>
      </c>
      <c r="AT14" s="197">
        <v>2359.6096588762562</v>
      </c>
      <c r="AU14" s="197">
        <v>1813.076902048072</v>
      </c>
      <c r="AV14" s="197">
        <v>1506.9323832182808</v>
      </c>
      <c r="AW14" s="197">
        <v>1292.7925925272418</v>
      </c>
      <c r="AX14" s="197">
        <v>1258.9643358957987</v>
      </c>
      <c r="AY14" s="197">
        <v>978.76291860019217</v>
      </c>
      <c r="AZ14" s="197">
        <v>797.60273374044641</v>
      </c>
      <c r="BA14" s="197">
        <v>675.92589676702744</v>
      </c>
      <c r="BB14" s="197">
        <v>599.2133020937099</v>
      </c>
      <c r="BC14" s="197">
        <v>505.74642743863467</v>
      </c>
      <c r="BD14" s="197">
        <v>550.68460118084511</v>
      </c>
      <c r="BE14" s="197">
        <v>662.58893319736467</v>
      </c>
      <c r="BF14" s="1817"/>
      <c r="BG14" s="60"/>
      <c r="BH14" s="55"/>
    </row>
    <row r="15" spans="1:60" s="1" customFormat="1" ht="15" customHeight="1">
      <c r="A15" s="154"/>
      <c r="U15" s="1776"/>
      <c r="V15" s="1807" t="s">
        <v>1060</v>
      </c>
      <c r="W15" s="201"/>
      <c r="X15" s="1776"/>
      <c r="Y15" s="1807" t="s">
        <v>1069</v>
      </c>
      <c r="Z15" s="46"/>
      <c r="AA15" s="1818">
        <v>290.85694000000001</v>
      </c>
      <c r="AB15" s="1818">
        <v>360.91375999999997</v>
      </c>
      <c r="AC15" s="1818">
        <v>415.79791</v>
      </c>
      <c r="AD15" s="1818">
        <v>417.18510000000003</v>
      </c>
      <c r="AE15" s="1818">
        <v>444.90118600000005</v>
      </c>
      <c r="AF15" s="1818">
        <v>448.94713200000001</v>
      </c>
      <c r="AG15" s="1818">
        <v>435.93287599999996</v>
      </c>
      <c r="AH15" s="1818">
        <v>423.804574</v>
      </c>
      <c r="AI15" s="1818">
        <v>397.32250599999998</v>
      </c>
      <c r="AJ15" s="1818">
        <v>385.74907999999999</v>
      </c>
      <c r="AK15" s="1818">
        <v>371.30174199999999</v>
      </c>
      <c r="AL15" s="1818">
        <v>373.51320000000004</v>
      </c>
      <c r="AM15" s="1818">
        <v>376.24913799999996</v>
      </c>
      <c r="AN15" s="1818">
        <v>379.93420600000002</v>
      </c>
      <c r="AO15" s="1818">
        <v>363.50516800000003</v>
      </c>
      <c r="AP15" s="1818">
        <v>367.84792199999998</v>
      </c>
      <c r="AQ15" s="1818">
        <v>395.36727734000004</v>
      </c>
      <c r="AR15" s="1818">
        <v>335.53877540999997</v>
      </c>
      <c r="AS15" s="1818">
        <v>296.94670558999997</v>
      </c>
      <c r="AT15" s="1818">
        <v>259.08121490000002</v>
      </c>
      <c r="AU15" s="1818">
        <v>274.93358267000002</v>
      </c>
      <c r="AV15" s="1818">
        <v>270.21918244</v>
      </c>
      <c r="AW15" s="1818">
        <v>307.54239210000003</v>
      </c>
      <c r="AX15" s="1818">
        <v>358.79453597999998</v>
      </c>
      <c r="AY15" s="1818">
        <v>626.92196999999999</v>
      </c>
      <c r="AZ15" s="1818">
        <v>401.76687800000002</v>
      </c>
      <c r="BA15" s="1818">
        <v>428.67627800000002</v>
      </c>
      <c r="BB15" s="1818">
        <v>420.44551799999999</v>
      </c>
      <c r="BC15" s="1818">
        <v>370.00931600000001</v>
      </c>
      <c r="BD15" s="1818">
        <v>389.94134399999996</v>
      </c>
      <c r="BE15" s="1818">
        <v>423.94463400000001</v>
      </c>
      <c r="BF15" s="1817"/>
      <c r="BG15" s="60"/>
      <c r="BH15" s="55"/>
    </row>
    <row r="16" spans="1:60">
      <c r="U16" s="1814" t="s">
        <v>1200</v>
      </c>
      <c r="V16" s="1810"/>
      <c r="X16" s="1814" t="s">
        <v>1182</v>
      </c>
      <c r="Y16" s="1808"/>
      <c r="Z16" s="11"/>
      <c r="AA16" s="1770">
        <v>11861.905503123135</v>
      </c>
      <c r="AB16" s="1770">
        <v>11692.150816111183</v>
      </c>
      <c r="AC16" s="1770">
        <v>11625.252707969252</v>
      </c>
      <c r="AD16" s="1770">
        <v>11653.086959434218</v>
      </c>
      <c r="AE16" s="1770">
        <v>11437.090939073625</v>
      </c>
      <c r="AF16" s="1770">
        <v>11031.420226906606</v>
      </c>
      <c r="AG16" s="1770">
        <v>10838.264965933722</v>
      </c>
      <c r="AH16" s="1770">
        <v>10739.291727710897</v>
      </c>
      <c r="AI16" s="1770">
        <v>10627.622650471338</v>
      </c>
      <c r="AJ16" s="1770">
        <v>10589.031555314285</v>
      </c>
      <c r="AK16" s="1770">
        <v>10657.973307889915</v>
      </c>
      <c r="AL16" s="1770">
        <v>10456.159575813139</v>
      </c>
      <c r="AM16" s="1770">
        <v>10455.823243891024</v>
      </c>
      <c r="AN16" s="1770">
        <v>10459.62571207391</v>
      </c>
      <c r="AO16" s="1770">
        <v>10354.020215760938</v>
      </c>
      <c r="AP16" s="1770">
        <v>10453.975527600123</v>
      </c>
      <c r="AQ16" s="1770">
        <v>10488.387708654547</v>
      </c>
      <c r="AR16" s="1770">
        <v>10942.419963022763</v>
      </c>
      <c r="AS16" s="1770">
        <v>10183.875696083107</v>
      </c>
      <c r="AT16" s="1770">
        <v>10007.967328335973</v>
      </c>
      <c r="AU16" s="1770">
        <v>10317.352135430412</v>
      </c>
      <c r="AV16" s="1770">
        <v>10170.710356487494</v>
      </c>
      <c r="AW16" s="1770">
        <v>10066.117484163879</v>
      </c>
      <c r="AX16" s="1770">
        <v>9954.1420966456462</v>
      </c>
      <c r="AY16" s="1770">
        <v>9782.0123953685434</v>
      </c>
      <c r="AZ16" s="1770">
        <v>9794.7740154663297</v>
      </c>
      <c r="BA16" s="1770">
        <v>9723.3047851503616</v>
      </c>
      <c r="BB16" s="1770">
        <v>9822.9977486838416</v>
      </c>
      <c r="BC16" s="1770">
        <v>9743.1409485770146</v>
      </c>
      <c r="BD16" s="1770">
        <v>9666.9944418076229</v>
      </c>
      <c r="BE16" s="1770">
        <v>9672.0414427812575</v>
      </c>
      <c r="BF16" s="1816"/>
      <c r="BG16" s="56"/>
      <c r="BH16" s="56"/>
    </row>
    <row r="17" spans="1:60" s="1" customFormat="1" ht="15" customHeight="1">
      <c r="A17" s="154"/>
      <c r="U17" s="1776"/>
      <c r="V17" s="1765" t="s">
        <v>1061</v>
      </c>
      <c r="W17" s="201"/>
      <c r="X17" s="1776"/>
      <c r="Y17" s="583" t="s">
        <v>1070</v>
      </c>
      <c r="Z17" s="46"/>
      <c r="AA17" s="46">
        <v>4214.2264241660077</v>
      </c>
      <c r="AB17" s="46">
        <v>4228.4514251719056</v>
      </c>
      <c r="AC17" s="46">
        <v>4215.5016399665346</v>
      </c>
      <c r="AD17" s="46">
        <v>4148.6571261217769</v>
      </c>
      <c r="AE17" s="46">
        <v>4053.0232420582061</v>
      </c>
      <c r="AF17" s="46">
        <v>3965.2198038124616</v>
      </c>
      <c r="AG17" s="46">
        <v>3909.5094060136398</v>
      </c>
      <c r="AH17" s="46">
        <v>3897.6302351953218</v>
      </c>
      <c r="AI17" s="46">
        <v>3843.3339357362483</v>
      </c>
      <c r="AJ17" s="46">
        <v>3821.6312348840897</v>
      </c>
      <c r="AK17" s="46">
        <v>3849.3621917263968</v>
      </c>
      <c r="AL17" s="46">
        <v>3849.8148643951104</v>
      </c>
      <c r="AM17" s="46">
        <v>3885.2961488585597</v>
      </c>
      <c r="AN17" s="46">
        <v>3929.974646954694</v>
      </c>
      <c r="AO17" s="46">
        <v>3938.6318229437152</v>
      </c>
      <c r="AP17" s="46">
        <v>4056.3674320419918</v>
      </c>
      <c r="AQ17" s="46">
        <v>4151.7598984806682</v>
      </c>
      <c r="AR17" s="46">
        <v>4236.1751599099744</v>
      </c>
      <c r="AS17" s="46">
        <v>4285.2911724425139</v>
      </c>
      <c r="AT17" s="46">
        <v>4345.8017185352182</v>
      </c>
      <c r="AU17" s="46">
        <v>4273.1780834286819</v>
      </c>
      <c r="AV17" s="46">
        <v>4234.7978040878434</v>
      </c>
      <c r="AW17" s="46">
        <v>4133.1366011142536</v>
      </c>
      <c r="AX17" s="46">
        <v>3970.3742997725008</v>
      </c>
      <c r="AY17" s="46">
        <v>3869.0428064343928</v>
      </c>
      <c r="AZ17" s="46">
        <v>3832.6220100679811</v>
      </c>
      <c r="BA17" s="46">
        <v>3806.1501623527474</v>
      </c>
      <c r="BB17" s="46">
        <v>3853.1833353616285</v>
      </c>
      <c r="BC17" s="46">
        <v>3807.0717668476864</v>
      </c>
      <c r="BD17" s="46">
        <v>3820.3028628975544</v>
      </c>
      <c r="BE17" s="46">
        <v>3843.4229299746225</v>
      </c>
      <c r="BF17" s="1817"/>
      <c r="BG17" s="60"/>
      <c r="BH17" s="55"/>
    </row>
    <row r="18" spans="1:60" s="1" customFormat="1" ht="15" customHeight="1">
      <c r="A18" s="154"/>
      <c r="U18" s="1776"/>
      <c r="V18" s="1009" t="s">
        <v>1062</v>
      </c>
      <c r="W18" s="201"/>
      <c r="X18" s="1776"/>
      <c r="Y18" s="584" t="s">
        <v>1071</v>
      </c>
      <c r="Z18" s="46"/>
      <c r="AA18" s="46">
        <v>7608.4233166283157</v>
      </c>
      <c r="AB18" s="46">
        <v>7427.4529524150712</v>
      </c>
      <c r="AC18" s="46">
        <v>7372.2384857942652</v>
      </c>
      <c r="AD18" s="46">
        <v>7470.3474430325014</v>
      </c>
      <c r="AE18" s="46">
        <v>7348.3251559275568</v>
      </c>
      <c r="AF18" s="46">
        <v>7031.9123069477855</v>
      </c>
      <c r="AG18" s="46">
        <v>6895.2941336411723</v>
      </c>
      <c r="AH18" s="46">
        <v>6809.1629362005306</v>
      </c>
      <c r="AI18" s="46">
        <v>6753.2507739881257</v>
      </c>
      <c r="AJ18" s="46">
        <v>6736.9345552834975</v>
      </c>
      <c r="AK18" s="46">
        <v>6778.9712776781453</v>
      </c>
      <c r="AL18" s="46">
        <v>6576.9303845074601</v>
      </c>
      <c r="AM18" s="46">
        <v>6541.9922442501538</v>
      </c>
      <c r="AN18" s="46">
        <v>6502.5020635735891</v>
      </c>
      <c r="AO18" s="46">
        <v>6389.3126442716166</v>
      </c>
      <c r="AP18" s="46">
        <v>6371.1292598142036</v>
      </c>
      <c r="AQ18" s="46">
        <v>6310.9402504978516</v>
      </c>
      <c r="AR18" s="46">
        <v>6681.274064129906</v>
      </c>
      <c r="AS18" s="46">
        <v>5874.5284111226147</v>
      </c>
      <c r="AT18" s="46">
        <v>5638.8127442598088</v>
      </c>
      <c r="AU18" s="46">
        <v>6021.4521239084233</v>
      </c>
      <c r="AV18" s="46">
        <v>5913.4297063936283</v>
      </c>
      <c r="AW18" s="46">
        <v>5911.0920851345945</v>
      </c>
      <c r="AX18" s="46">
        <v>5961.483206766683</v>
      </c>
      <c r="AY18" s="46">
        <v>5891.3129377871473</v>
      </c>
      <c r="AZ18" s="46">
        <v>5941.4164332774644</v>
      </c>
      <c r="BA18" s="46">
        <v>5896.4156678980335</v>
      </c>
      <c r="BB18" s="46">
        <v>5949.8880927309065</v>
      </c>
      <c r="BC18" s="46">
        <v>5915.9858725924532</v>
      </c>
      <c r="BD18" s="46">
        <v>5826.8426862075457</v>
      </c>
      <c r="BE18" s="46">
        <v>5808.8588887071483</v>
      </c>
      <c r="BF18" s="1817"/>
      <c r="BG18" s="60"/>
      <c r="BH18" s="55"/>
    </row>
    <row r="19" spans="1:60" s="1" customFormat="1" ht="15" customHeight="1">
      <c r="A19" s="154"/>
      <c r="U19" s="1879"/>
      <c r="V19" s="1836" t="s">
        <v>1063</v>
      </c>
      <c r="W19" s="201"/>
      <c r="X19" s="1879"/>
      <c r="Y19" s="1880" t="s">
        <v>1072</v>
      </c>
      <c r="Z19" s="1818"/>
      <c r="AA19" s="1881">
        <v>39.255762328812118</v>
      </c>
      <c r="AB19" s="1881">
        <v>36.246438524206958</v>
      </c>
      <c r="AC19" s="1881">
        <v>37.512582208451448</v>
      </c>
      <c r="AD19" s="1881">
        <v>34.082390279941542</v>
      </c>
      <c r="AE19" s="1881">
        <v>35.742541087863344</v>
      </c>
      <c r="AF19" s="1881">
        <v>34.28811614635854</v>
      </c>
      <c r="AG19" s="1881">
        <v>33.461426278909549</v>
      </c>
      <c r="AH19" s="1881">
        <v>32.498556315046685</v>
      </c>
      <c r="AI19" s="1881">
        <v>31.037940746963145</v>
      </c>
      <c r="AJ19" s="1881">
        <v>30.465765146698782</v>
      </c>
      <c r="AK19" s="1881">
        <v>29.639838485371275</v>
      </c>
      <c r="AL19" s="1881">
        <v>29.414326910567787</v>
      </c>
      <c r="AM19" s="1881">
        <v>28.534850782310766</v>
      </c>
      <c r="AN19" s="1881">
        <v>27.149001545626323</v>
      </c>
      <c r="AO19" s="1881">
        <v>26.075748545607585</v>
      </c>
      <c r="AP19" s="1881">
        <v>26.478835743927007</v>
      </c>
      <c r="AQ19" s="1881">
        <v>25.687559676027295</v>
      </c>
      <c r="AR19" s="1881">
        <v>24.970738982883148</v>
      </c>
      <c r="AS19" s="1881">
        <v>24.056112517980011</v>
      </c>
      <c r="AT19" s="1881">
        <v>23.352865540945988</v>
      </c>
      <c r="AU19" s="1881">
        <v>22.721928093309192</v>
      </c>
      <c r="AV19" s="1881">
        <v>22.482846006021969</v>
      </c>
      <c r="AW19" s="1881">
        <v>21.888797915032093</v>
      </c>
      <c r="AX19" s="1881">
        <v>22.284590106460907</v>
      </c>
      <c r="AY19" s="1881">
        <v>21.656651147002798</v>
      </c>
      <c r="AZ19" s="1881">
        <v>20.735572120883226</v>
      </c>
      <c r="BA19" s="1881">
        <v>20.738954899582144</v>
      </c>
      <c r="BB19" s="1881">
        <v>19.9263205913071</v>
      </c>
      <c r="BC19" s="1881">
        <v>20.083309136875478</v>
      </c>
      <c r="BD19" s="1881">
        <v>19.848892702523298</v>
      </c>
      <c r="BE19" s="1882">
        <v>19.759624099487091</v>
      </c>
      <c r="BF19" s="1817"/>
      <c r="BG19" s="60"/>
      <c r="BH19" s="55"/>
    </row>
    <row r="20" spans="1:60">
      <c r="U20" s="1776" t="s">
        <v>1201</v>
      </c>
      <c r="V20" s="1809"/>
      <c r="X20" s="1776" t="s">
        <v>1183</v>
      </c>
      <c r="Y20" s="1838"/>
      <c r="Z20" s="13"/>
      <c r="AA20" s="1770">
        <v>4384.817561168963</v>
      </c>
      <c r="AB20" s="1770">
        <v>4459.8549505130813</v>
      </c>
      <c r="AC20" s="1770">
        <v>4603.3975678746201</v>
      </c>
      <c r="AD20" s="1770">
        <v>4603.0361617891713</v>
      </c>
      <c r="AE20" s="1770">
        <v>4740.6225668419074</v>
      </c>
      <c r="AF20" s="1770">
        <v>4940.9035402542177</v>
      </c>
      <c r="AG20" s="1770">
        <v>5055.4879407204544</v>
      </c>
      <c r="AH20" s="1770">
        <v>5161.6614341570539</v>
      </c>
      <c r="AI20" s="1770">
        <v>5161.0186733527144</v>
      </c>
      <c r="AJ20" s="1770">
        <v>5163.3515602959487</v>
      </c>
      <c r="AK20" s="1770">
        <v>5125.9392191114948</v>
      </c>
      <c r="AL20" s="1770">
        <v>5057.1487863811899</v>
      </c>
      <c r="AM20" s="1770">
        <v>4798.2857126764457</v>
      </c>
      <c r="AN20" s="1770">
        <v>4861.4775612482763</v>
      </c>
      <c r="AO20" s="1770">
        <v>4868.8978074157321</v>
      </c>
      <c r="AP20" s="1770">
        <v>4934.9391482089668</v>
      </c>
      <c r="AQ20" s="1770">
        <v>4784.6215317968936</v>
      </c>
      <c r="AR20" s="1770">
        <v>4589.8390713512135</v>
      </c>
      <c r="AS20" s="1770">
        <v>4541.7760965277421</v>
      </c>
      <c r="AT20" s="1770">
        <v>4349.3655666363584</v>
      </c>
      <c r="AU20" s="1770">
        <v>4266.5677326813002</v>
      </c>
      <c r="AV20" s="1770">
        <v>4315.2824055840247</v>
      </c>
      <c r="AW20" s="1770">
        <v>4273.5029065771214</v>
      </c>
      <c r="AX20" s="1770">
        <v>4285.7894647268486</v>
      </c>
      <c r="AY20" s="1770">
        <v>4136.1350957660788</v>
      </c>
      <c r="AZ20" s="1770">
        <v>4184.1870473298777</v>
      </c>
      <c r="BA20" s="1770">
        <v>4040.2043476793397</v>
      </c>
      <c r="BB20" s="1770">
        <v>4076.6245201767674</v>
      </c>
      <c r="BC20" s="1770">
        <v>4078.4465557290519</v>
      </c>
      <c r="BD20" s="1770">
        <v>4190.1003708149556</v>
      </c>
      <c r="BE20" s="1770">
        <v>4109.9486486153528</v>
      </c>
      <c r="BF20" s="1816"/>
      <c r="BG20" s="56"/>
      <c r="BH20" s="56"/>
    </row>
    <row r="21" spans="1:60" s="1" customFormat="1" ht="15" customHeight="1">
      <c r="A21" s="154"/>
      <c r="U21" s="1776"/>
      <c r="V21" s="1765" t="s">
        <v>1064</v>
      </c>
      <c r="W21" s="201"/>
      <c r="X21" s="1776"/>
      <c r="Y21" s="1811" t="s">
        <v>1073</v>
      </c>
      <c r="Z21" s="67"/>
      <c r="AA21" s="67">
        <v>180.77301123167689</v>
      </c>
      <c r="AB21" s="67">
        <v>178.81026095045317</v>
      </c>
      <c r="AC21" s="67">
        <v>179.19508767688146</v>
      </c>
      <c r="AD21" s="67">
        <v>179.61707267777589</v>
      </c>
      <c r="AE21" s="67">
        <v>178.7359444015209</v>
      </c>
      <c r="AF21" s="67">
        <v>179.14048654083396</v>
      </c>
      <c r="AG21" s="67">
        <v>179.59007165708573</v>
      </c>
      <c r="AH21" s="67">
        <v>180.43075126208575</v>
      </c>
      <c r="AI21" s="67">
        <v>179.48392153004573</v>
      </c>
      <c r="AJ21" s="67">
        <v>180.22910581622574</v>
      </c>
      <c r="AK21" s="67">
        <v>181.17658912484575</v>
      </c>
      <c r="AL21" s="67">
        <v>182.83749062888572</v>
      </c>
      <c r="AM21" s="67">
        <v>231.96460762769144</v>
      </c>
      <c r="AN21" s="67">
        <v>272.69338107701998</v>
      </c>
      <c r="AO21" s="67">
        <v>281.51320856278971</v>
      </c>
      <c r="AP21" s="67">
        <v>318.97613267156828</v>
      </c>
      <c r="AQ21" s="67">
        <v>329.29787042613526</v>
      </c>
      <c r="AR21" s="67">
        <v>318.00047195240342</v>
      </c>
      <c r="AS21" s="67">
        <v>357.47969899042818</v>
      </c>
      <c r="AT21" s="67">
        <v>354.29684731500112</v>
      </c>
      <c r="AU21" s="67">
        <v>309.17131801358909</v>
      </c>
      <c r="AV21" s="67">
        <v>341.90539587619293</v>
      </c>
      <c r="AW21" s="67">
        <v>338.45875805802001</v>
      </c>
      <c r="AX21" s="67">
        <v>334.66790973778376</v>
      </c>
      <c r="AY21" s="67">
        <v>333.14414356354251</v>
      </c>
      <c r="AZ21" s="67">
        <v>339.5267782397658</v>
      </c>
      <c r="BA21" s="67">
        <v>343.26343807085618</v>
      </c>
      <c r="BB21" s="67">
        <v>298.16583086143413</v>
      </c>
      <c r="BC21" s="67">
        <v>295.60968695784192</v>
      </c>
      <c r="BD21" s="67">
        <v>273.83745908777178</v>
      </c>
      <c r="BE21" s="67">
        <v>272.0255197473432</v>
      </c>
      <c r="BF21" s="1817"/>
      <c r="BG21" s="60"/>
      <c r="BH21" s="55"/>
    </row>
    <row r="22" spans="1:60" s="1" customFormat="1" ht="28.5">
      <c r="A22" s="154"/>
      <c r="U22" s="1776"/>
      <c r="V22" s="554" t="s">
        <v>1253</v>
      </c>
      <c r="W22" s="201"/>
      <c r="X22" s="1776"/>
      <c r="Y22" s="1238" t="s">
        <v>1074</v>
      </c>
      <c r="Z22" s="46"/>
      <c r="AA22" s="46">
        <v>1438.0376458874916</v>
      </c>
      <c r="AB22" s="46">
        <v>1478.1833541741969</v>
      </c>
      <c r="AC22" s="46">
        <v>1611.1796688031598</v>
      </c>
      <c r="AD22" s="46">
        <v>1612.1498880139211</v>
      </c>
      <c r="AE22" s="46">
        <v>1770.0200351963495</v>
      </c>
      <c r="AF22" s="46">
        <v>1907.5349476733802</v>
      </c>
      <c r="AG22" s="46">
        <v>2028.5716974068825</v>
      </c>
      <c r="AH22" s="46">
        <v>2099.8070334883982</v>
      </c>
      <c r="AI22" s="46">
        <v>2104.0262195004047</v>
      </c>
      <c r="AJ22" s="46">
        <v>2175.185005297491</v>
      </c>
      <c r="AK22" s="46">
        <v>2155.8865253763265</v>
      </c>
      <c r="AL22" s="46">
        <v>2086.0587114912009</v>
      </c>
      <c r="AM22" s="46">
        <v>1910.7613216509862</v>
      </c>
      <c r="AN22" s="46">
        <v>1908.2075084396233</v>
      </c>
      <c r="AO22" s="46">
        <v>1898.5787431388137</v>
      </c>
      <c r="AP22" s="46">
        <v>1963.4555246883822</v>
      </c>
      <c r="AQ22" s="46">
        <v>1843.3618521471396</v>
      </c>
      <c r="AR22" s="46">
        <v>1695.2227044886718</v>
      </c>
      <c r="AS22" s="46">
        <v>1627.6901569542013</v>
      </c>
      <c r="AT22" s="46">
        <v>1569.6956107755486</v>
      </c>
      <c r="AU22" s="46">
        <v>1514.5812978190154</v>
      </c>
      <c r="AV22" s="46">
        <v>1518.2194083148611</v>
      </c>
      <c r="AW22" s="46">
        <v>1523.2488047525801</v>
      </c>
      <c r="AX22" s="46">
        <v>1535.1417289204639</v>
      </c>
      <c r="AY22" s="46">
        <v>1422.8846607133103</v>
      </c>
      <c r="AZ22" s="46">
        <v>1498.0459953783466</v>
      </c>
      <c r="BA22" s="46">
        <v>1311.7277064232794</v>
      </c>
      <c r="BB22" s="46">
        <v>1423.2282811706436</v>
      </c>
      <c r="BC22" s="46">
        <v>1452.8531353896119</v>
      </c>
      <c r="BD22" s="46">
        <v>1473.0339455601979</v>
      </c>
      <c r="BE22" s="46">
        <v>1407.9965924538658</v>
      </c>
      <c r="BF22" s="1817"/>
      <c r="BG22" s="60"/>
      <c r="BH22" s="55"/>
    </row>
    <row r="23" spans="1:60" s="1" customFormat="1" ht="15" customHeight="1">
      <c r="A23" s="154"/>
      <c r="U23" s="1776"/>
      <c r="V23" s="517" t="s">
        <v>1065</v>
      </c>
      <c r="W23" s="201"/>
      <c r="X23" s="1776"/>
      <c r="Y23" s="890" t="s">
        <v>1075</v>
      </c>
      <c r="Z23" s="109"/>
      <c r="AA23" s="46">
        <v>2387.11454211821</v>
      </c>
      <c r="AB23" s="46">
        <v>2410.311951595228</v>
      </c>
      <c r="AC23" s="46">
        <v>2419.5279224992682</v>
      </c>
      <c r="AD23" s="46">
        <v>2415.9218573103244</v>
      </c>
      <c r="AE23" s="46">
        <v>2392.2887552935317</v>
      </c>
      <c r="AF23" s="46">
        <v>2438.6751873475437</v>
      </c>
      <c r="AG23" s="46">
        <v>2422.3933452145343</v>
      </c>
      <c r="AH23" s="46">
        <v>2439.7178743324253</v>
      </c>
      <c r="AI23" s="46">
        <v>2422.4331583536673</v>
      </c>
      <c r="AJ23" s="46">
        <v>2346.2950298964365</v>
      </c>
      <c r="AK23" s="46">
        <v>2300.7781120496738</v>
      </c>
      <c r="AL23" s="46">
        <v>2287.0088053349914</v>
      </c>
      <c r="AM23" s="46">
        <v>2272.6242548601745</v>
      </c>
      <c r="AN23" s="46">
        <v>2295.4938305459173</v>
      </c>
      <c r="AO23" s="46">
        <v>2313.4206896071382</v>
      </c>
      <c r="AP23" s="46">
        <v>2280.1724448355239</v>
      </c>
      <c r="AQ23" s="46">
        <v>2241.4502442557191</v>
      </c>
      <c r="AR23" s="46">
        <v>2217.7469883948233</v>
      </c>
      <c r="AS23" s="46">
        <v>2203.3115529446736</v>
      </c>
      <c r="AT23" s="46">
        <v>2094.0187739070748</v>
      </c>
      <c r="AU23" s="46">
        <v>2115.1877676550598</v>
      </c>
      <c r="AV23" s="46">
        <v>2128.7650735668713</v>
      </c>
      <c r="AW23" s="46">
        <v>2069.4144198746553</v>
      </c>
      <c r="AX23" s="46">
        <v>2081.9643913856034</v>
      </c>
      <c r="AY23" s="46">
        <v>2045.4357785174529</v>
      </c>
      <c r="AZ23" s="46">
        <v>2027.3195803306637</v>
      </c>
      <c r="BA23" s="46">
        <v>2027.6188846110879</v>
      </c>
      <c r="BB23" s="46">
        <v>1992.1937193507722</v>
      </c>
      <c r="BC23" s="46">
        <v>1989.709357828149</v>
      </c>
      <c r="BD23" s="46">
        <v>2096.2416013276579</v>
      </c>
      <c r="BE23" s="46">
        <v>2090.5435524452405</v>
      </c>
      <c r="BF23" s="1817"/>
      <c r="BG23" s="60"/>
      <c r="BH23" s="55"/>
    </row>
    <row r="24" spans="1:60" s="1" customFormat="1" ht="15" customHeight="1" thickBot="1">
      <c r="A24" s="154"/>
      <c r="U24" s="1778"/>
      <c r="V24" s="1223" t="s">
        <v>211</v>
      </c>
      <c r="W24" s="201"/>
      <c r="X24" s="1778"/>
      <c r="Y24" s="891" t="s">
        <v>312</v>
      </c>
      <c r="Z24" s="158"/>
      <c r="AA24" s="1090">
        <v>378.89236193158473</v>
      </c>
      <c r="AB24" s="1090">
        <v>392.54938379320367</v>
      </c>
      <c r="AC24" s="1090">
        <v>393.49488889531074</v>
      </c>
      <c r="AD24" s="1090">
        <v>395.34734378714955</v>
      </c>
      <c r="AE24" s="1090">
        <v>399.57783195050598</v>
      </c>
      <c r="AF24" s="1090">
        <v>415.55291869246088</v>
      </c>
      <c r="AG24" s="1090">
        <v>424.93282644195176</v>
      </c>
      <c r="AH24" s="1090">
        <v>441.70577507414481</v>
      </c>
      <c r="AI24" s="1090">
        <v>455.07537396859749</v>
      </c>
      <c r="AJ24" s="1090">
        <v>461.64241928579514</v>
      </c>
      <c r="AK24" s="1090">
        <v>488.09799256064917</v>
      </c>
      <c r="AL24" s="1090">
        <v>501.24377892611147</v>
      </c>
      <c r="AM24" s="1090">
        <v>382.93552853759309</v>
      </c>
      <c r="AN24" s="1090">
        <v>385.08284118571544</v>
      </c>
      <c r="AO24" s="1090">
        <v>375.38516610698946</v>
      </c>
      <c r="AP24" s="1090">
        <v>372.33504601349284</v>
      </c>
      <c r="AQ24" s="1090">
        <v>370.5115649678998</v>
      </c>
      <c r="AR24" s="1090">
        <v>358.86890651531553</v>
      </c>
      <c r="AS24" s="1090">
        <v>353.29468763843903</v>
      </c>
      <c r="AT24" s="1090">
        <v>331.3543346387342</v>
      </c>
      <c r="AU24" s="1090">
        <v>327.62734919363572</v>
      </c>
      <c r="AV24" s="1090">
        <v>326.39252782609964</v>
      </c>
      <c r="AW24" s="1090">
        <v>342.38092389186562</v>
      </c>
      <c r="AX24" s="1090">
        <v>334.01543468299724</v>
      </c>
      <c r="AY24" s="1090">
        <v>334.67051297177278</v>
      </c>
      <c r="AZ24" s="1090">
        <v>319.29469338110158</v>
      </c>
      <c r="BA24" s="1090">
        <v>357.59431857411613</v>
      </c>
      <c r="BB24" s="1090">
        <v>363.03668879391756</v>
      </c>
      <c r="BC24" s="1090">
        <v>340.27437555344915</v>
      </c>
      <c r="BD24" s="1090">
        <v>346.98736483932794</v>
      </c>
      <c r="BE24" s="1090">
        <v>339.38298396890252</v>
      </c>
      <c r="BF24" s="1817"/>
      <c r="BG24" s="60"/>
      <c r="BH24" s="55"/>
    </row>
    <row r="25" spans="1:60" ht="15.75" thickTop="1" thickBot="1">
      <c r="U25" s="1777" t="s">
        <v>47</v>
      </c>
      <c r="V25" s="1819"/>
      <c r="X25" s="1777" t="s">
        <v>504</v>
      </c>
      <c r="Y25" s="1819"/>
      <c r="Z25" s="1770"/>
      <c r="AA25" s="1820">
        <f t="shared" ref="AA25:BE25" si="1">SUM(AA16,AA5,AA20,AA13)</f>
        <v>32358.550894275264</v>
      </c>
      <c r="AB25" s="1820">
        <f t="shared" si="1"/>
        <v>32033.399395660184</v>
      </c>
      <c r="AC25" s="1820">
        <f t="shared" si="1"/>
        <v>32196.074863469337</v>
      </c>
      <c r="AD25" s="1820">
        <f t="shared" si="1"/>
        <v>32077.988990297898</v>
      </c>
      <c r="AE25" s="1820">
        <f t="shared" si="1"/>
        <v>33324.149193882768</v>
      </c>
      <c r="AF25" s="1820">
        <f t="shared" si="1"/>
        <v>33598.215727381103</v>
      </c>
      <c r="AG25" s="1820">
        <f t="shared" si="1"/>
        <v>34703.216699783035</v>
      </c>
      <c r="AH25" s="1820">
        <f t="shared" si="1"/>
        <v>35504.341103090148</v>
      </c>
      <c r="AI25" s="1820">
        <f t="shared" si="1"/>
        <v>33933.050041557151</v>
      </c>
      <c r="AJ25" s="1820">
        <f t="shared" si="1"/>
        <v>27809.602833619305</v>
      </c>
      <c r="AK25" s="1820">
        <f t="shared" si="1"/>
        <v>30345.826589780219</v>
      </c>
      <c r="AL25" s="1820">
        <f t="shared" si="1"/>
        <v>26714.570136580893</v>
      </c>
      <c r="AM25" s="1820">
        <f t="shared" si="1"/>
        <v>26134.870510020668</v>
      </c>
      <c r="AN25" s="1820">
        <f t="shared" si="1"/>
        <v>25996.259596194795</v>
      </c>
      <c r="AO25" s="1820">
        <f t="shared" si="1"/>
        <v>25828.505649009454</v>
      </c>
      <c r="AP25" s="1820">
        <f t="shared" si="1"/>
        <v>25488.600622420236</v>
      </c>
      <c r="AQ25" s="1820">
        <f t="shared" si="1"/>
        <v>25361.323689515968</v>
      </c>
      <c r="AR25" s="1820">
        <f t="shared" si="1"/>
        <v>24800.380147344287</v>
      </c>
      <c r="AS25" s="1820">
        <f t="shared" si="1"/>
        <v>23907.896795075689</v>
      </c>
      <c r="AT25" s="1820">
        <f t="shared" si="1"/>
        <v>23327.145648051675</v>
      </c>
      <c r="AU25" s="1820">
        <f t="shared" si="1"/>
        <v>22841.24595931451</v>
      </c>
      <c r="AV25" s="1820">
        <f t="shared" si="1"/>
        <v>22450.59906282102</v>
      </c>
      <c r="AW25" s="1820">
        <f t="shared" si="1"/>
        <v>22088.700764259836</v>
      </c>
      <c r="AX25" s="1820">
        <f t="shared" si="1"/>
        <v>22049.046127309972</v>
      </c>
      <c r="AY25" s="1820">
        <f t="shared" si="1"/>
        <v>21612.584027785604</v>
      </c>
      <c r="AZ25" s="1820">
        <f t="shared" si="1"/>
        <v>21315.094819464182</v>
      </c>
      <c r="BA25" s="1820">
        <f t="shared" si="1"/>
        <v>20803.936666940339</v>
      </c>
      <c r="BB25" s="1820">
        <f t="shared" si="1"/>
        <v>21062.872880063132</v>
      </c>
      <c r="BC25" s="1820">
        <f t="shared" si="1"/>
        <v>20607.066485096373</v>
      </c>
      <c r="BD25" s="1820">
        <f t="shared" si="1"/>
        <v>20252.092310850807</v>
      </c>
      <c r="BE25" s="1820">
        <f t="shared" si="1"/>
        <v>19986.936723073122</v>
      </c>
      <c r="BF25" s="1816"/>
      <c r="BG25" s="56"/>
      <c r="BH25" s="56"/>
    </row>
    <row r="26" spans="1:60">
      <c r="V26" s="157"/>
      <c r="X26" s="9"/>
      <c r="Z26" s="54"/>
      <c r="AA26" s="54"/>
      <c r="AB26" s="54"/>
      <c r="AC26" s="54"/>
      <c r="AD26" s="54"/>
      <c r="AE26" s="54"/>
      <c r="AF26" s="54"/>
      <c r="AG26" s="54"/>
      <c r="AH26" s="54"/>
      <c r="AI26" s="54"/>
      <c r="AJ26" s="54"/>
      <c r="AK26" s="54"/>
      <c r="AL26" s="54"/>
    </row>
    <row r="27" spans="1:60">
      <c r="U27" s="9" t="s">
        <v>611</v>
      </c>
      <c r="V27" s="157"/>
      <c r="X27" s="9" t="s">
        <v>629</v>
      </c>
      <c r="Z27" s="53"/>
      <c r="AA27" s="53"/>
    </row>
    <row r="28" spans="1:60">
      <c r="U28" s="756"/>
      <c r="V28" s="37"/>
      <c r="X28" s="756"/>
      <c r="Y28" s="37"/>
      <c r="Z28" s="156"/>
      <c r="AA28" s="10">
        <v>1990</v>
      </c>
      <c r="AB28" s="10">
        <f t="shared" ref="AB28:AP28" si="2">AA28+1</f>
        <v>1991</v>
      </c>
      <c r="AC28" s="10">
        <f t="shared" si="2"/>
        <v>1992</v>
      </c>
      <c r="AD28" s="10">
        <f t="shared" si="2"/>
        <v>1993</v>
      </c>
      <c r="AE28" s="10">
        <f t="shared" si="2"/>
        <v>1994</v>
      </c>
      <c r="AF28" s="10">
        <f t="shared" si="2"/>
        <v>1995</v>
      </c>
      <c r="AG28" s="10">
        <f t="shared" si="2"/>
        <v>1996</v>
      </c>
      <c r="AH28" s="10">
        <f t="shared" si="2"/>
        <v>1997</v>
      </c>
      <c r="AI28" s="10">
        <f t="shared" si="2"/>
        <v>1998</v>
      </c>
      <c r="AJ28" s="10">
        <f t="shared" si="2"/>
        <v>1999</v>
      </c>
      <c r="AK28" s="10">
        <f t="shared" si="2"/>
        <v>2000</v>
      </c>
      <c r="AL28" s="10">
        <f t="shared" si="2"/>
        <v>2001</v>
      </c>
      <c r="AM28" s="10">
        <f t="shared" si="2"/>
        <v>2002</v>
      </c>
      <c r="AN28" s="10">
        <f t="shared" si="2"/>
        <v>2003</v>
      </c>
      <c r="AO28" s="10">
        <f t="shared" si="2"/>
        <v>2004</v>
      </c>
      <c r="AP28" s="10">
        <f t="shared" si="2"/>
        <v>2005</v>
      </c>
      <c r="AQ28" s="10">
        <f t="shared" ref="AQ28:AZ28" si="3">AP28+1</f>
        <v>2006</v>
      </c>
      <c r="AR28" s="10">
        <f t="shared" si="3"/>
        <v>2007</v>
      </c>
      <c r="AS28" s="10">
        <f t="shared" si="3"/>
        <v>2008</v>
      </c>
      <c r="AT28" s="10">
        <f t="shared" si="3"/>
        <v>2009</v>
      </c>
      <c r="AU28" s="10">
        <f t="shared" si="3"/>
        <v>2010</v>
      </c>
      <c r="AV28" s="10">
        <f t="shared" si="3"/>
        <v>2011</v>
      </c>
      <c r="AW28" s="10">
        <f t="shared" si="3"/>
        <v>2012</v>
      </c>
      <c r="AX28" s="10">
        <f t="shared" si="3"/>
        <v>2013</v>
      </c>
      <c r="AY28" s="10">
        <f t="shared" si="3"/>
        <v>2014</v>
      </c>
      <c r="AZ28" s="10">
        <f t="shared" si="3"/>
        <v>2015</v>
      </c>
      <c r="BA28" s="10">
        <f>AZ28+1</f>
        <v>2016</v>
      </c>
      <c r="BB28" s="10">
        <f>BA28+1</f>
        <v>2017</v>
      </c>
      <c r="BC28" s="10">
        <f>BB28+1</f>
        <v>2018</v>
      </c>
      <c r="BD28" s="10">
        <f>BC28+1</f>
        <v>2019</v>
      </c>
      <c r="BE28" s="10">
        <f>BD28+1</f>
        <v>2020</v>
      </c>
      <c r="BF28" s="1120"/>
    </row>
    <row r="29" spans="1:60">
      <c r="U29" s="460" t="s">
        <v>1199</v>
      </c>
      <c r="V29" s="1855"/>
      <c r="X29" s="460" t="s">
        <v>1202</v>
      </c>
      <c r="Y29" s="463"/>
      <c r="Z29" s="30"/>
      <c r="AA29" s="6">
        <f t="shared" ref="AA29:BE29" si="4">AA5/AA$25</f>
        <v>0.19163927440475845</v>
      </c>
      <c r="AB29" s="6">
        <f t="shared" si="4"/>
        <v>0.20129815093598302</v>
      </c>
      <c r="AC29" s="6">
        <f t="shared" si="4"/>
        <v>0.20401773176505117</v>
      </c>
      <c r="AD29" s="6">
        <f t="shared" si="4"/>
        <v>0.20857710254869266</v>
      </c>
      <c r="AE29" s="6">
        <f t="shared" si="4"/>
        <v>0.2081915196211061</v>
      </c>
      <c r="AF29" s="6">
        <f t="shared" si="4"/>
        <v>0.22357876641818669</v>
      </c>
      <c r="AG29" s="6">
        <f t="shared" si="4"/>
        <v>0.22165480376301611</v>
      </c>
      <c r="AH29" s="6">
        <f t="shared" si="4"/>
        <v>0.22201020834078813</v>
      </c>
      <c r="AI29" s="6">
        <f t="shared" si="4"/>
        <v>0.22739495819128561</v>
      </c>
      <c r="AJ29" s="6">
        <f t="shared" si="4"/>
        <v>0.28186775133466252</v>
      </c>
      <c r="AK29" s="6">
        <f t="shared" si="4"/>
        <v>0.25842616487082032</v>
      </c>
      <c r="AL29" s="6">
        <f t="shared" si="4"/>
        <v>0.29358903701742955</v>
      </c>
      <c r="AM29" s="6">
        <f t="shared" si="4"/>
        <v>0.29303976210868787</v>
      </c>
      <c r="AN29" s="6">
        <f t="shared" si="4"/>
        <v>0.28494698258674983</v>
      </c>
      <c r="AO29" s="6">
        <f t="shared" si="4"/>
        <v>0.27807243006036847</v>
      </c>
      <c r="AP29" s="6">
        <f t="shared" si="4"/>
        <v>0.28144528416099213</v>
      </c>
      <c r="AQ29" s="6">
        <f t="shared" si="4"/>
        <v>0.27386244709719987</v>
      </c>
      <c r="AR29" s="6">
        <f t="shared" si="4"/>
        <v>0.2792624127109436</v>
      </c>
      <c r="AS29" s="6">
        <f t="shared" si="4"/>
        <v>0.27777019151957466</v>
      </c>
      <c r="AT29" s="6">
        <f t="shared" si="4"/>
        <v>0.27226313819640185</v>
      </c>
      <c r="AU29" s="6">
        <f t="shared" si="4"/>
        <v>0.27009540624332362</v>
      </c>
      <c r="AV29" s="6">
        <f t="shared" si="4"/>
        <v>0.27560310162671164</v>
      </c>
      <c r="AW29" s="6">
        <f t="shared" si="4"/>
        <v>0.27836609561212589</v>
      </c>
      <c r="AX29" s="6">
        <f t="shared" si="4"/>
        <v>0.28079925355106672</v>
      </c>
      <c r="AY29" s="6">
        <f t="shared" si="4"/>
        <v>0.28172252055667923</v>
      </c>
      <c r="AZ29" s="6">
        <f t="shared" si="4"/>
        <v>0.28790695968772589</v>
      </c>
      <c r="BA29" s="6">
        <f t="shared" si="4"/>
        <v>0.28532221830766596</v>
      </c>
      <c r="BB29" s="6">
        <f t="shared" si="4"/>
        <v>0.29167871952187358</v>
      </c>
      <c r="BC29" s="6">
        <f t="shared" si="4"/>
        <v>0.28678139324807606</v>
      </c>
      <c r="BD29" s="6">
        <f t="shared" si="4"/>
        <v>0.26932385401606157</v>
      </c>
      <c r="BE29" s="6">
        <f t="shared" si="4"/>
        <v>0.25608792059517532</v>
      </c>
      <c r="BF29" s="1130"/>
    </row>
    <row r="30" spans="1:60">
      <c r="U30" s="460" t="s">
        <v>1246</v>
      </c>
      <c r="V30" s="1855"/>
      <c r="X30" s="460" t="s">
        <v>1203</v>
      </c>
      <c r="Y30" s="463"/>
      <c r="Z30" s="30"/>
      <c r="AA30" s="6">
        <f t="shared" ref="AA30:BE30" si="5">AA13/AA$25</f>
        <v>0.30627634247886421</v>
      </c>
      <c r="AB30" s="6">
        <f t="shared" si="5"/>
        <v>0.2944779430363445</v>
      </c>
      <c r="AC30" s="6">
        <f t="shared" si="5"/>
        <v>0.29192547421073689</v>
      </c>
      <c r="AD30" s="6">
        <f t="shared" si="5"/>
        <v>0.2846541244418736</v>
      </c>
      <c r="AE30" s="6">
        <f t="shared" si="5"/>
        <v>0.3063433178088848</v>
      </c>
      <c r="AF30" s="6">
        <f t="shared" si="5"/>
        <v>0.30102920988741028</v>
      </c>
      <c r="AG30" s="6">
        <f t="shared" si="5"/>
        <v>0.32035442713477713</v>
      </c>
      <c r="AH30" s="6">
        <f t="shared" si="5"/>
        <v>0.33013038439129344</v>
      </c>
      <c r="AI30" s="6">
        <f t="shared" si="5"/>
        <v>0.30731703190426995</v>
      </c>
      <c r="AJ30" s="6">
        <f t="shared" si="5"/>
        <v>0.15169542431173622</v>
      </c>
      <c r="AK30" s="6">
        <f t="shared" si="5"/>
        <v>0.22143929602530593</v>
      </c>
      <c r="AL30" s="6">
        <f t="shared" si="5"/>
        <v>0.12570506792676389</v>
      </c>
      <c r="AM30" s="6">
        <f t="shared" si="5"/>
        <v>0.12329142075603236</v>
      </c>
      <c r="AN30" s="6">
        <f t="shared" si="5"/>
        <v>0.12569502855993012</v>
      </c>
      <c r="AO30" s="6">
        <f t="shared" si="5"/>
        <v>0.13254318084469055</v>
      </c>
      <c r="AP30" s="6">
        <f t="shared" si="5"/>
        <v>0.11479796576177055</v>
      </c>
      <c r="AQ30" s="6">
        <f t="shared" si="5"/>
        <v>0.12392098773332914</v>
      </c>
      <c r="AR30" s="6">
        <f t="shared" si="5"/>
        <v>9.4446419891881433E-2</v>
      </c>
      <c r="AS30" s="6">
        <f t="shared" si="5"/>
        <v>0.10629726038427113</v>
      </c>
      <c r="AT30" s="6">
        <f t="shared" si="5"/>
        <v>0.11225937854916998</v>
      </c>
      <c r="AU30" s="6">
        <f t="shared" si="5"/>
        <v>9.1414036188625467E-2</v>
      </c>
      <c r="AV30" s="6">
        <f t="shared" si="5"/>
        <v>7.9158313802027064E-2</v>
      </c>
      <c r="AW30" s="6">
        <f t="shared" si="5"/>
        <v>7.2450389984757765E-2</v>
      </c>
      <c r="AX30" s="6">
        <f t="shared" si="5"/>
        <v>7.3370923283254466E-2</v>
      </c>
      <c r="AY30" s="6">
        <f t="shared" si="5"/>
        <v>7.4293980143044863E-2</v>
      </c>
      <c r="AZ30" s="6">
        <f t="shared" si="5"/>
        <v>5.626855624612212E-2</v>
      </c>
      <c r="BA30" s="6">
        <f t="shared" si="5"/>
        <v>5.3095824720633643E-2</v>
      </c>
      <c r="BB30" s="6">
        <f t="shared" si="5"/>
        <v>4.8410244219764455E-2</v>
      </c>
      <c r="BC30" s="6">
        <f t="shared" si="5"/>
        <v>4.2497836558736138E-2</v>
      </c>
      <c r="BD30" s="6">
        <f t="shared" si="5"/>
        <v>4.6445864987336147E-2</v>
      </c>
      <c r="BE30" s="6">
        <f t="shared" si="5"/>
        <v>5.4362185774224185E-2</v>
      </c>
      <c r="BF30" s="1130"/>
    </row>
    <row r="31" spans="1:60">
      <c r="U31" s="462" t="s">
        <v>1200</v>
      </c>
      <c r="V31" s="1858"/>
      <c r="X31" s="462" t="s">
        <v>1182</v>
      </c>
      <c r="Y31" s="1798"/>
      <c r="Z31" s="76"/>
      <c r="AA31" s="1801">
        <f t="shared" ref="AA31:BE31" si="6">AA16/AA$25</f>
        <v>0.36657715426996118</v>
      </c>
      <c r="AB31" s="1801">
        <f t="shared" si="6"/>
        <v>0.36499875244883345</v>
      </c>
      <c r="AC31" s="1801">
        <f t="shared" si="6"/>
        <v>0.36107670755728127</v>
      </c>
      <c r="AD31" s="1801">
        <f t="shared" si="6"/>
        <v>0.36327361303598976</v>
      </c>
      <c r="AE31" s="1801">
        <f t="shared" si="6"/>
        <v>0.34320729008058526</v>
      </c>
      <c r="AF31" s="1801">
        <f t="shared" si="6"/>
        <v>0.32833351379181941</v>
      </c>
      <c r="AG31" s="1801">
        <f t="shared" si="6"/>
        <v>0.31231297835285349</v>
      </c>
      <c r="AH31" s="1801">
        <f t="shared" si="6"/>
        <v>0.30247827150286688</v>
      </c>
      <c r="AI31" s="1801">
        <f t="shared" si="6"/>
        <v>0.31319385193656019</v>
      </c>
      <c r="AJ31" s="1801">
        <f t="shared" si="6"/>
        <v>0.38076888831051908</v>
      </c>
      <c r="AK31" s="1801">
        <f t="shared" si="6"/>
        <v>0.35121710316104149</v>
      </c>
      <c r="AL31" s="1801">
        <f t="shared" si="6"/>
        <v>0.39140287574739119</v>
      </c>
      <c r="AM31" s="1801">
        <f t="shared" si="6"/>
        <v>0.40007174475504048</v>
      </c>
      <c r="AN31" s="1801">
        <f t="shared" si="6"/>
        <v>0.40235117953680299</v>
      </c>
      <c r="AO31" s="1801">
        <f t="shared" si="6"/>
        <v>0.40087569743540408</v>
      </c>
      <c r="AP31" s="1801">
        <f t="shared" si="6"/>
        <v>0.41014317272501088</v>
      </c>
      <c r="AQ31" s="1801">
        <f t="shared" si="6"/>
        <v>0.41355837089017189</v>
      </c>
      <c r="AR31" s="1801">
        <f t="shared" si="6"/>
        <v>0.44121984816408211</v>
      </c>
      <c r="AS31" s="1801">
        <f t="shared" si="6"/>
        <v>0.42596284329705991</v>
      </c>
      <c r="AT31" s="1801">
        <f t="shared" si="6"/>
        <v>0.42902665758302311</v>
      </c>
      <c r="AU31" s="1801">
        <f t="shared" si="6"/>
        <v>0.45169830725556648</v>
      </c>
      <c r="AV31" s="1801">
        <f t="shared" si="6"/>
        <v>0.4530262345351197</v>
      </c>
      <c r="AW31" s="1801">
        <f t="shared" si="6"/>
        <v>0.4557134252301136</v>
      </c>
      <c r="AX31" s="1801">
        <f t="shared" si="6"/>
        <v>0.45145454543343877</v>
      </c>
      <c r="AY31" s="1801">
        <f t="shared" si="6"/>
        <v>0.45260725801193313</v>
      </c>
      <c r="AZ31" s="1801">
        <f t="shared" si="6"/>
        <v>0.45952289203621521</v>
      </c>
      <c r="BA31" s="1801">
        <f t="shared" si="6"/>
        <v>0.46737811890197317</v>
      </c>
      <c r="BB31" s="1801">
        <f t="shared" si="6"/>
        <v>0.46636552404879722</v>
      </c>
      <c r="BC31" s="1801">
        <f t="shared" si="6"/>
        <v>0.47280581909237474</v>
      </c>
      <c r="BD31" s="1801">
        <f t="shared" si="6"/>
        <v>0.47733312160680669</v>
      </c>
      <c r="BE31" s="1801">
        <f t="shared" si="6"/>
        <v>0.48391814997921889</v>
      </c>
      <c r="BF31" s="1130"/>
    </row>
    <row r="32" spans="1:60" ht="15" thickBot="1">
      <c r="U32" s="461" t="s">
        <v>1201</v>
      </c>
      <c r="V32" s="1855"/>
      <c r="X32" s="461" t="s">
        <v>1183</v>
      </c>
      <c r="Y32" s="463"/>
      <c r="Z32" s="30"/>
      <c r="AA32" s="6">
        <f t="shared" ref="AA32:BE32" si="7">AA20/AA$25</f>
        <v>0.13550722884641617</v>
      </c>
      <c r="AB32" s="6">
        <f t="shared" si="7"/>
        <v>0.13922515357883911</v>
      </c>
      <c r="AC32" s="6">
        <f t="shared" si="7"/>
        <v>0.14298008646693069</v>
      </c>
      <c r="AD32" s="6">
        <f t="shared" si="7"/>
        <v>0.14349515997344398</v>
      </c>
      <c r="AE32" s="6">
        <f t="shared" si="7"/>
        <v>0.14225787248942373</v>
      </c>
      <c r="AF32" s="6">
        <f t="shared" si="7"/>
        <v>0.14705850990258371</v>
      </c>
      <c r="AG32" s="6">
        <f t="shared" si="7"/>
        <v>0.14567779074935325</v>
      </c>
      <c r="AH32" s="6">
        <f t="shared" si="7"/>
        <v>0.14538113576505168</v>
      </c>
      <c r="AI32" s="6">
        <f t="shared" si="7"/>
        <v>0.15209415796788425</v>
      </c>
      <c r="AJ32" s="6">
        <f t="shared" si="7"/>
        <v>0.18566793604308227</v>
      </c>
      <c r="AK32" s="6">
        <f t="shared" si="7"/>
        <v>0.16891743594283221</v>
      </c>
      <c r="AL32" s="6">
        <f t="shared" si="7"/>
        <v>0.18930301930841539</v>
      </c>
      <c r="AM32" s="6">
        <f t="shared" si="7"/>
        <v>0.18359707238023928</v>
      </c>
      <c r="AN32" s="6">
        <f t="shared" si="7"/>
        <v>0.18700680931651703</v>
      </c>
      <c r="AO32" s="6">
        <f t="shared" si="7"/>
        <v>0.18850869165953699</v>
      </c>
      <c r="AP32" s="6">
        <f t="shared" si="7"/>
        <v>0.19361357735222642</v>
      </c>
      <c r="AQ32" s="6">
        <f t="shared" si="7"/>
        <v>0.18865819427929909</v>
      </c>
      <c r="AR32" s="6">
        <f t="shared" si="7"/>
        <v>0.18507131923309289</v>
      </c>
      <c r="AS32" s="6">
        <f t="shared" si="7"/>
        <v>0.18996970479909434</v>
      </c>
      <c r="AT32" s="6">
        <f t="shared" si="7"/>
        <v>0.18645082567140506</v>
      </c>
      <c r="AU32" s="6">
        <f t="shared" si="7"/>
        <v>0.18679225031248445</v>
      </c>
      <c r="AV32" s="6">
        <f t="shared" si="7"/>
        <v>0.19221235003614151</v>
      </c>
      <c r="AW32" s="6">
        <f t="shared" si="7"/>
        <v>0.1934700891730026</v>
      </c>
      <c r="AX32" s="6">
        <f t="shared" si="7"/>
        <v>0.19437527773224009</v>
      </c>
      <c r="AY32" s="6">
        <f t="shared" si="7"/>
        <v>0.19137624128834269</v>
      </c>
      <c r="AZ32" s="6">
        <f t="shared" si="7"/>
        <v>0.19630159202993683</v>
      </c>
      <c r="BA32" s="6">
        <f t="shared" si="7"/>
        <v>0.1942038380697271</v>
      </c>
      <c r="BB32" s="6">
        <f t="shared" si="7"/>
        <v>0.19354551220956467</v>
      </c>
      <c r="BC32" s="6">
        <f t="shared" si="7"/>
        <v>0.19791495110081303</v>
      </c>
      <c r="BD32" s="6">
        <f t="shared" si="7"/>
        <v>0.20689715938979572</v>
      </c>
      <c r="BE32" s="6">
        <f t="shared" si="7"/>
        <v>0.20563174365138137</v>
      </c>
      <c r="BF32" s="1130"/>
    </row>
    <row r="33" spans="21:58" ht="15" thickTop="1">
      <c r="U33" s="462" t="s">
        <v>47</v>
      </c>
      <c r="V33" s="1856"/>
      <c r="X33" s="462" t="s">
        <v>504</v>
      </c>
      <c r="Y33" s="1857"/>
      <c r="Z33" s="953"/>
      <c r="AA33" s="954">
        <f t="shared" ref="AA33:BE33" si="8">SUM(AA31,AA29,AA32,AA30)</f>
        <v>1</v>
      </c>
      <c r="AB33" s="954">
        <f t="shared" si="8"/>
        <v>1</v>
      </c>
      <c r="AC33" s="954">
        <f t="shared" si="8"/>
        <v>1</v>
      </c>
      <c r="AD33" s="954">
        <f t="shared" si="8"/>
        <v>1</v>
      </c>
      <c r="AE33" s="954">
        <f t="shared" si="8"/>
        <v>0.99999999999999978</v>
      </c>
      <c r="AF33" s="954">
        <f t="shared" si="8"/>
        <v>1</v>
      </c>
      <c r="AG33" s="954">
        <f t="shared" si="8"/>
        <v>1</v>
      </c>
      <c r="AH33" s="954">
        <f t="shared" si="8"/>
        <v>1.0000000000000002</v>
      </c>
      <c r="AI33" s="954">
        <f t="shared" si="8"/>
        <v>1</v>
      </c>
      <c r="AJ33" s="954">
        <f t="shared" si="8"/>
        <v>1</v>
      </c>
      <c r="AK33" s="954">
        <f t="shared" si="8"/>
        <v>1</v>
      </c>
      <c r="AL33" s="954">
        <f t="shared" si="8"/>
        <v>1</v>
      </c>
      <c r="AM33" s="954">
        <f t="shared" si="8"/>
        <v>1</v>
      </c>
      <c r="AN33" s="954">
        <f t="shared" si="8"/>
        <v>0.99999999999999989</v>
      </c>
      <c r="AO33" s="954">
        <f t="shared" si="8"/>
        <v>1</v>
      </c>
      <c r="AP33" s="954">
        <f t="shared" si="8"/>
        <v>1</v>
      </c>
      <c r="AQ33" s="954">
        <f t="shared" si="8"/>
        <v>1</v>
      </c>
      <c r="AR33" s="954">
        <f t="shared" si="8"/>
        <v>0.99999999999999989</v>
      </c>
      <c r="AS33" s="954">
        <f t="shared" si="8"/>
        <v>1.0000000000000002</v>
      </c>
      <c r="AT33" s="954">
        <f t="shared" si="8"/>
        <v>1</v>
      </c>
      <c r="AU33" s="954">
        <f t="shared" si="8"/>
        <v>1</v>
      </c>
      <c r="AV33" s="954">
        <f t="shared" si="8"/>
        <v>1</v>
      </c>
      <c r="AW33" s="954">
        <f t="shared" si="8"/>
        <v>0.99999999999999978</v>
      </c>
      <c r="AX33" s="954">
        <f t="shared" si="8"/>
        <v>1</v>
      </c>
      <c r="AY33" s="954">
        <f t="shared" si="8"/>
        <v>1</v>
      </c>
      <c r="AZ33" s="954">
        <f t="shared" si="8"/>
        <v>1</v>
      </c>
      <c r="BA33" s="954">
        <f t="shared" si="8"/>
        <v>0.99999999999999989</v>
      </c>
      <c r="BB33" s="954">
        <f t="shared" si="8"/>
        <v>1</v>
      </c>
      <c r="BC33" s="954">
        <f t="shared" si="8"/>
        <v>1</v>
      </c>
      <c r="BD33" s="954">
        <f t="shared" si="8"/>
        <v>1</v>
      </c>
      <c r="BE33" s="954">
        <f t="shared" si="8"/>
        <v>0.99999999999999978</v>
      </c>
      <c r="BF33" s="1130"/>
    </row>
    <row r="34" spans="21:58">
      <c r="V34" s="157"/>
      <c r="X34" s="9"/>
    </row>
    <row r="35" spans="21:58">
      <c r="U35" s="157" t="s">
        <v>76</v>
      </c>
      <c r="V35" s="157"/>
      <c r="X35" s="9" t="s">
        <v>620</v>
      </c>
    </row>
    <row r="36" spans="21:58">
      <c r="U36" s="756"/>
      <c r="V36" s="37"/>
      <c r="X36" s="756"/>
      <c r="Y36" s="37"/>
      <c r="Z36" s="156"/>
      <c r="AA36" s="10">
        <v>1990</v>
      </c>
      <c r="AB36" s="10">
        <f t="shared" ref="AB36:AP36" si="9">AA36+1</f>
        <v>1991</v>
      </c>
      <c r="AC36" s="10">
        <f t="shared" si="9"/>
        <v>1992</v>
      </c>
      <c r="AD36" s="10">
        <f t="shared" si="9"/>
        <v>1993</v>
      </c>
      <c r="AE36" s="10">
        <f t="shared" si="9"/>
        <v>1994</v>
      </c>
      <c r="AF36" s="10">
        <f t="shared" si="9"/>
        <v>1995</v>
      </c>
      <c r="AG36" s="10">
        <f t="shared" si="9"/>
        <v>1996</v>
      </c>
      <c r="AH36" s="10">
        <f t="shared" si="9"/>
        <v>1997</v>
      </c>
      <c r="AI36" s="10">
        <f t="shared" si="9"/>
        <v>1998</v>
      </c>
      <c r="AJ36" s="10">
        <f t="shared" si="9"/>
        <v>1999</v>
      </c>
      <c r="AK36" s="10">
        <f t="shared" si="9"/>
        <v>2000</v>
      </c>
      <c r="AL36" s="10">
        <f t="shared" si="9"/>
        <v>2001</v>
      </c>
      <c r="AM36" s="10">
        <f t="shared" si="9"/>
        <v>2002</v>
      </c>
      <c r="AN36" s="10">
        <f t="shared" si="9"/>
        <v>2003</v>
      </c>
      <c r="AO36" s="10">
        <f t="shared" si="9"/>
        <v>2004</v>
      </c>
      <c r="AP36" s="10">
        <f t="shared" si="9"/>
        <v>2005</v>
      </c>
      <c r="AQ36" s="10">
        <f t="shared" ref="AQ36:AZ36" si="10">AP36+1</f>
        <v>2006</v>
      </c>
      <c r="AR36" s="10">
        <f t="shared" si="10"/>
        <v>2007</v>
      </c>
      <c r="AS36" s="10">
        <f t="shared" si="10"/>
        <v>2008</v>
      </c>
      <c r="AT36" s="10">
        <f t="shared" si="10"/>
        <v>2009</v>
      </c>
      <c r="AU36" s="10">
        <f t="shared" si="10"/>
        <v>2010</v>
      </c>
      <c r="AV36" s="10">
        <f t="shared" si="10"/>
        <v>2011</v>
      </c>
      <c r="AW36" s="10">
        <f t="shared" si="10"/>
        <v>2012</v>
      </c>
      <c r="AX36" s="10">
        <f t="shared" si="10"/>
        <v>2013</v>
      </c>
      <c r="AY36" s="10">
        <f t="shared" si="10"/>
        <v>2014</v>
      </c>
      <c r="AZ36" s="10">
        <f t="shared" si="10"/>
        <v>2015</v>
      </c>
      <c r="BA36" s="10">
        <f>AZ36+1</f>
        <v>2016</v>
      </c>
      <c r="BB36" s="10">
        <f>BA36+1</f>
        <v>2017</v>
      </c>
      <c r="BC36" s="10">
        <f>BB36+1</f>
        <v>2018</v>
      </c>
      <c r="BD36" s="10">
        <f>BC36+1</f>
        <v>2019</v>
      </c>
      <c r="BE36" s="10">
        <f>BD36+1</f>
        <v>2020</v>
      </c>
      <c r="BF36" s="1120"/>
    </row>
    <row r="37" spans="21:58">
      <c r="U37" s="498" t="s">
        <v>1199</v>
      </c>
      <c r="V37" s="1808"/>
      <c r="X37" s="498" t="s">
        <v>1202</v>
      </c>
      <c r="Y37" s="1808"/>
      <c r="Z37" s="8"/>
      <c r="AA37" s="188"/>
      <c r="AB37" s="1850">
        <f>AB5/AA5-1</f>
        <v>3.9846494078457528E-2</v>
      </c>
      <c r="AC37" s="1850">
        <f t="shared" ref="AC37:BE37" si="11">AC5/AB5-1</f>
        <v>1.865712967104205E-2</v>
      </c>
      <c r="AD37" s="1850">
        <f t="shared" si="11"/>
        <v>1.8598238387742994E-2</v>
      </c>
      <c r="AE37" s="1850">
        <f t="shared" si="11"/>
        <v>3.6927377713686038E-2</v>
      </c>
      <c r="AF37" s="1850">
        <f t="shared" si="11"/>
        <v>8.2741204725399253E-2</v>
      </c>
      <c r="AG37" s="1850">
        <f t="shared" si="11"/>
        <v>2.4000361872027032E-2</v>
      </c>
      <c r="AH37" s="1850">
        <f t="shared" si="11"/>
        <v>2.4725448199938826E-2</v>
      </c>
      <c r="AI37" s="1850">
        <f t="shared" si="11"/>
        <v>-2.1075208804233747E-2</v>
      </c>
      <c r="AJ37" s="1850">
        <f t="shared" si="11"/>
        <v>1.5866054456047163E-2</v>
      </c>
      <c r="AK37" s="1850">
        <f t="shared" si="11"/>
        <v>4.497430178858064E-4</v>
      </c>
      <c r="AL37" s="1850">
        <f t="shared" si="11"/>
        <v>1.2105540258122716E-4</v>
      </c>
      <c r="AM37" s="1850">
        <f t="shared" si="11"/>
        <v>-2.3530054181436499E-2</v>
      </c>
      <c r="AN37" s="1850">
        <f t="shared" si="11"/>
        <v>-3.277386739131205E-2</v>
      </c>
      <c r="AO37" s="1850">
        <f t="shared" si="11"/>
        <v>-3.0423044797666998E-2</v>
      </c>
      <c r="AP37" s="1850">
        <f t="shared" si="11"/>
        <v>-1.1902886528899481E-3</v>
      </c>
      <c r="AQ37" s="1850">
        <f t="shared" si="11"/>
        <v>-3.1801438718200403E-2</v>
      </c>
      <c r="AR37" s="1850">
        <f t="shared" si="11"/>
        <v>-2.8363877266295301E-3</v>
      </c>
      <c r="AS37" s="1850">
        <f t="shared" si="11"/>
        <v>-4.1137825049612609E-2</v>
      </c>
      <c r="AT37" s="1850">
        <f t="shared" si="11"/>
        <v>-4.3635523127219855E-2</v>
      </c>
      <c r="AU37" s="1850">
        <f t="shared" si="11"/>
        <v>-2.8625851664227597E-2</v>
      </c>
      <c r="AV37" s="1850">
        <f t="shared" si="11"/>
        <v>2.9402173212575988E-3</v>
      </c>
      <c r="AW37" s="1850">
        <f t="shared" si="11"/>
        <v>-6.2561017182223289E-3</v>
      </c>
      <c r="AX37" s="1850">
        <f t="shared" si="11"/>
        <v>6.9299186216211783E-3</v>
      </c>
      <c r="AY37" s="1850">
        <f t="shared" si="11"/>
        <v>-1.657214527495221E-2</v>
      </c>
      <c r="AZ37" s="1850">
        <f t="shared" si="11"/>
        <v>7.885441819935668E-3</v>
      </c>
      <c r="BA37" s="1850">
        <f t="shared" si="11"/>
        <v>-3.2743442771873577E-2</v>
      </c>
      <c r="BB37" s="1850">
        <f t="shared" si="11"/>
        <v>3.5002113301422666E-2</v>
      </c>
      <c r="BC37" s="1850">
        <f t="shared" si="11"/>
        <v>-3.8067072440522876E-2</v>
      </c>
      <c r="BD37" s="1850">
        <f t="shared" si="11"/>
        <v>-7.7051270595260957E-2</v>
      </c>
      <c r="BE37" s="1850">
        <f t="shared" si="11"/>
        <v>-6.1594353318402129E-2</v>
      </c>
      <c r="BF37" s="805"/>
    </row>
    <row r="38" spans="21:58" ht="15" thickBot="1">
      <c r="U38" s="498" t="s">
        <v>1247</v>
      </c>
      <c r="V38" s="1808"/>
      <c r="X38" s="498" t="s">
        <v>1186</v>
      </c>
      <c r="Y38" s="1808"/>
      <c r="Z38" s="19"/>
      <c r="AA38" s="1325"/>
      <c r="AB38" s="1850">
        <f t="shared" ref="AB38:BE38" si="12">AB13/AA13-1</f>
        <v>-4.8183382339202385E-2</v>
      </c>
      <c r="AC38" s="1850">
        <f t="shared" si="12"/>
        <v>-3.6334855814227351E-3</v>
      </c>
      <c r="AD38" s="1850">
        <f t="shared" si="12"/>
        <v>-2.8484594007519681E-2</v>
      </c>
      <c r="AE38" s="1850">
        <f t="shared" si="12"/>
        <v>0.11800273752218571</v>
      </c>
      <c r="AF38" s="1850">
        <f t="shared" si="12"/>
        <v>-9.2653068250856396E-3</v>
      </c>
      <c r="AG38" s="1850">
        <f t="shared" si="12"/>
        <v>9.9197189414726106E-2</v>
      </c>
      <c r="AH38" s="1850">
        <f t="shared" si="12"/>
        <v>5.4305549884818172E-2</v>
      </c>
      <c r="AI38" s="1850">
        <f t="shared" si="12"/>
        <v>-0.11030208511895334</v>
      </c>
      <c r="AJ38" s="1850">
        <f t="shared" si="12"/>
        <v>-0.59546347464180549</v>
      </c>
      <c r="AK38" s="1850">
        <f t="shared" si="12"/>
        <v>0.59289223910049871</v>
      </c>
      <c r="AL38" s="1850">
        <f t="shared" si="12"/>
        <v>-0.50025631650692182</v>
      </c>
      <c r="AM38" s="1850">
        <f t="shared" si="12"/>
        <v>-4.0483974728554806E-2</v>
      </c>
      <c r="AN38" s="1850">
        <f t="shared" si="12"/>
        <v>1.4088263000453072E-2</v>
      </c>
      <c r="AO38" s="1850">
        <f t="shared" si="12"/>
        <v>4.7677706740626435E-2</v>
      </c>
      <c r="AP38" s="1850">
        <f t="shared" si="12"/>
        <v>-0.14528068965870167</v>
      </c>
      <c r="AQ38" s="1850">
        <f t="shared" si="12"/>
        <v>7.4079922757466443E-2</v>
      </c>
      <c r="AR38" s="1850">
        <f t="shared" si="12"/>
        <v>-0.25470697886317906</v>
      </c>
      <c r="AS38" s="1850">
        <f t="shared" si="12"/>
        <v>8.4974686947834277E-2</v>
      </c>
      <c r="AT38" s="1850">
        <f t="shared" si="12"/>
        <v>3.0435448728674652E-2</v>
      </c>
      <c r="AU38" s="1850">
        <f t="shared" si="12"/>
        <v>-0.20265102474387209</v>
      </c>
      <c r="AV38" s="1850">
        <f t="shared" si="12"/>
        <v>-0.14887804507445457</v>
      </c>
      <c r="AW38" s="1850">
        <f t="shared" si="12"/>
        <v>-9.9494373157499205E-2</v>
      </c>
      <c r="AX38" s="1850">
        <f t="shared" si="12"/>
        <v>1.0887650033230667E-2</v>
      </c>
      <c r="AY38" s="1850">
        <f t="shared" si="12"/>
        <v>-7.4634010577897536E-3</v>
      </c>
      <c r="AZ38" s="1850">
        <f t="shared" si="12"/>
        <v>-0.2530479546419373</v>
      </c>
      <c r="BA38" s="1850">
        <f t="shared" si="12"/>
        <v>-7.9014372255020504E-2</v>
      </c>
      <c r="BB38" s="1850">
        <f t="shared" si="12"/>
        <v>-7.6899499759932266E-2</v>
      </c>
      <c r="BC38" s="1850">
        <f t="shared" si="12"/>
        <v>-0.14112865383918305</v>
      </c>
      <c r="BD38" s="1850">
        <f t="shared" si="12"/>
        <v>7.4073395725044122E-2</v>
      </c>
      <c r="BE38" s="1850">
        <f t="shared" si="12"/>
        <v>0.15511758182309898</v>
      </c>
      <c r="BF38" s="805"/>
    </row>
    <row r="39" spans="21:58" ht="15" thickTop="1">
      <c r="U39" s="496" t="s">
        <v>1248</v>
      </c>
      <c r="V39" s="1808"/>
      <c r="X39" s="496" t="s">
        <v>1182</v>
      </c>
      <c r="Y39" s="1808"/>
      <c r="Z39" s="8"/>
      <c r="AA39" s="1325"/>
      <c r="AB39" s="1850">
        <f t="shared" ref="AB39:BE39" si="13">AB16/AA16-1</f>
        <v>-1.4310912101538564E-2</v>
      </c>
      <c r="AC39" s="1850">
        <f t="shared" si="13"/>
        <v>-5.7216254899611352E-3</v>
      </c>
      <c r="AD39" s="1850">
        <f t="shared" si="13"/>
        <v>2.3942921641511017E-3</v>
      </c>
      <c r="AE39" s="1850">
        <f t="shared" si="13"/>
        <v>-1.8535519481876483E-2</v>
      </c>
      <c r="AF39" s="1850">
        <f t="shared" si="13"/>
        <v>-3.5469746138074965E-2</v>
      </c>
      <c r="AG39" s="1850">
        <f t="shared" si="13"/>
        <v>-1.7509555161515977E-2</v>
      </c>
      <c r="AH39" s="1850">
        <f t="shared" si="13"/>
        <v>-9.131834157396268E-3</v>
      </c>
      <c r="AI39" s="1850">
        <f t="shared" si="13"/>
        <v>-1.0398178955453474E-2</v>
      </c>
      <c r="AJ39" s="1850">
        <f t="shared" si="13"/>
        <v>-3.6312067549125748E-3</v>
      </c>
      <c r="AK39" s="1850">
        <f t="shared" si="13"/>
        <v>6.5106759022766081E-3</v>
      </c>
      <c r="AL39" s="1850">
        <f t="shared" si="13"/>
        <v>-1.8935469835280716E-2</v>
      </c>
      <c r="AM39" s="1850">
        <f t="shared" si="13"/>
        <v>-3.2165913275927771E-5</v>
      </c>
      <c r="AN39" s="1850">
        <f t="shared" si="13"/>
        <v>3.6366989898262148E-4</v>
      </c>
      <c r="AO39" s="1850">
        <f t="shared" si="13"/>
        <v>-1.009648903507776E-2</v>
      </c>
      <c r="AP39" s="1850">
        <f t="shared" si="13"/>
        <v>9.6537682712878325E-3</v>
      </c>
      <c r="AQ39" s="1850">
        <f t="shared" si="13"/>
        <v>3.2917793774789317E-3</v>
      </c>
      <c r="AR39" s="1850">
        <f t="shared" si="13"/>
        <v>4.3289041841346965E-2</v>
      </c>
      <c r="AS39" s="1850">
        <f t="shared" si="13"/>
        <v>-6.9321436163387151E-2</v>
      </c>
      <c r="AT39" s="1850">
        <f t="shared" si="13"/>
        <v>-1.7273224163055212E-2</v>
      </c>
      <c r="AU39" s="1850">
        <f t="shared" si="13"/>
        <v>3.0913850629634254E-2</v>
      </c>
      <c r="AV39" s="1850">
        <f t="shared" si="13"/>
        <v>-1.4213121449964006E-2</v>
      </c>
      <c r="AW39" s="1850">
        <f t="shared" si="13"/>
        <v>-1.0283733255357141E-2</v>
      </c>
      <c r="AX39" s="1850">
        <f t="shared" si="13"/>
        <v>-1.1123989730339789E-2</v>
      </c>
      <c r="AY39" s="1850">
        <f t="shared" si="13"/>
        <v>-1.7292268847066916E-2</v>
      </c>
      <c r="AZ39" s="1850">
        <f t="shared" si="13"/>
        <v>1.304600687669133E-3</v>
      </c>
      <c r="BA39" s="1850">
        <f t="shared" si="13"/>
        <v>-7.2966696529307429E-3</v>
      </c>
      <c r="BB39" s="1850">
        <f t="shared" si="13"/>
        <v>1.025299172825811E-2</v>
      </c>
      <c r="BC39" s="1850">
        <f t="shared" si="13"/>
        <v>-8.129575324144489E-3</v>
      </c>
      <c r="BD39" s="1850">
        <f t="shared" si="13"/>
        <v>-7.8153962024446466E-3</v>
      </c>
      <c r="BE39" s="1850">
        <f t="shared" si="13"/>
        <v>5.220858462282596E-4</v>
      </c>
      <c r="BF39" s="805"/>
    </row>
    <row r="40" spans="21:58">
      <c r="U40" s="1859" t="s">
        <v>1257</v>
      </c>
      <c r="V40" s="1866"/>
      <c r="X40" s="1765" t="s">
        <v>1230</v>
      </c>
      <c r="Y40" s="1765"/>
      <c r="Z40" s="8"/>
      <c r="AA40" s="1886"/>
      <c r="AB40" s="1886">
        <f t="shared" ref="AB40:BE40" si="14">AB17/AA17-1</f>
        <v>3.3754714564757649E-3</v>
      </c>
      <c r="AC40" s="1886">
        <f t="shared" si="14"/>
        <v>-3.0625361162436304E-3</v>
      </c>
      <c r="AD40" s="1886">
        <f t="shared" si="14"/>
        <v>-1.5856834975703782E-2</v>
      </c>
      <c r="AE40" s="1886">
        <f t="shared" si="14"/>
        <v>-2.3051768597944E-2</v>
      </c>
      <c r="AF40" s="1886">
        <f t="shared" si="14"/>
        <v>-2.1663689794474528E-2</v>
      </c>
      <c r="AG40" s="1886">
        <f t="shared" si="14"/>
        <v>-1.4049762826579659E-2</v>
      </c>
      <c r="AH40" s="1886">
        <f t="shared" si="14"/>
        <v>-3.0385323539688924E-3</v>
      </c>
      <c r="AI40" s="1886">
        <f t="shared" si="14"/>
        <v>-1.3930592740373782E-2</v>
      </c>
      <c r="AJ40" s="1886">
        <f t="shared" si="14"/>
        <v>-5.6468423548527991E-3</v>
      </c>
      <c r="AK40" s="1886">
        <f t="shared" si="14"/>
        <v>7.2563141595602954E-3</v>
      </c>
      <c r="AL40" s="1886">
        <f t="shared" si="14"/>
        <v>1.1759679816214508E-4</v>
      </c>
      <c r="AM40" s="1886">
        <f t="shared" si="14"/>
        <v>9.2163612311846332E-3</v>
      </c>
      <c r="AN40" s="1886">
        <f t="shared" si="14"/>
        <v>1.1499380326325914E-2</v>
      </c>
      <c r="AO40" s="1886">
        <f t="shared" si="14"/>
        <v>2.2028579740913656E-3</v>
      </c>
      <c r="AP40" s="1886">
        <f t="shared" si="14"/>
        <v>2.9892514556052463E-2</v>
      </c>
      <c r="AQ40" s="1886">
        <f t="shared" si="14"/>
        <v>2.3516722298170922E-2</v>
      </c>
      <c r="AR40" s="1886">
        <f t="shared" si="14"/>
        <v>2.0332404448580421E-2</v>
      </c>
      <c r="AS40" s="1886">
        <f t="shared" si="14"/>
        <v>1.1594424375403589E-2</v>
      </c>
      <c r="AT40" s="1886">
        <f t="shared" si="14"/>
        <v>1.4120521490308624E-2</v>
      </c>
      <c r="AU40" s="1886">
        <f t="shared" si="14"/>
        <v>-1.6711216896249659E-2</v>
      </c>
      <c r="AV40" s="1886">
        <f t="shared" si="14"/>
        <v>-8.9816709230249314E-3</v>
      </c>
      <c r="AW40" s="1886">
        <f t="shared" si="14"/>
        <v>-2.4006152755500221E-2</v>
      </c>
      <c r="AX40" s="1886">
        <f t="shared" si="14"/>
        <v>-3.9379850474304146E-2</v>
      </c>
      <c r="AY40" s="1886">
        <f t="shared" si="14"/>
        <v>-2.5521899369516432E-2</v>
      </c>
      <c r="AZ40" s="1886">
        <f t="shared" si="14"/>
        <v>-9.4133867699375262E-3</v>
      </c>
      <c r="BA40" s="1886">
        <f t="shared" si="14"/>
        <v>-6.9069810812791843E-3</v>
      </c>
      <c r="BB40" s="1886">
        <f t="shared" si="14"/>
        <v>1.2357151190222071E-2</v>
      </c>
      <c r="BC40" s="1886">
        <f t="shared" si="14"/>
        <v>-1.1967135871985279E-2</v>
      </c>
      <c r="BD40" s="1886">
        <f t="shared" si="14"/>
        <v>3.4753996930358966E-3</v>
      </c>
      <c r="BE40" s="1886">
        <f t="shared" si="14"/>
        <v>6.0518937651796723E-3</v>
      </c>
      <c r="BF40" s="805"/>
    </row>
    <row r="41" spans="21:58" ht="18.75">
      <c r="U41" s="1860" t="s">
        <v>1258</v>
      </c>
      <c r="V41" s="1867"/>
      <c r="X41" s="1823" t="s">
        <v>1231</v>
      </c>
      <c r="Y41" s="1009"/>
      <c r="Z41" s="8"/>
      <c r="AA41" s="1887"/>
      <c r="AB41" s="1887">
        <f t="shared" ref="AB41:BE41" si="15">AB18/AA18-1</f>
        <v>-2.378552778704246E-2</v>
      </c>
      <c r="AC41" s="1887">
        <f t="shared" si="15"/>
        <v>-7.4338359292942524E-3</v>
      </c>
      <c r="AD41" s="1887">
        <f t="shared" si="15"/>
        <v>1.3307892497954832E-2</v>
      </c>
      <c r="AE41" s="1887">
        <f t="shared" si="15"/>
        <v>-1.6334218459779004E-2</v>
      </c>
      <c r="AF41" s="1887">
        <f t="shared" si="15"/>
        <v>-4.3059179100769063E-2</v>
      </c>
      <c r="AG41" s="1887">
        <f t="shared" si="15"/>
        <v>-1.94283101584799E-2</v>
      </c>
      <c r="AH41" s="1887">
        <f t="shared" si="15"/>
        <v>-1.2491301425477941E-2</v>
      </c>
      <c r="AI41" s="1887">
        <f t="shared" si="15"/>
        <v>-8.2113121298876823E-3</v>
      </c>
      <c r="AJ41" s="1887">
        <f t="shared" si="15"/>
        <v>-2.4160540235635963E-3</v>
      </c>
      <c r="AK41" s="1887">
        <f t="shared" si="15"/>
        <v>6.2397403521874395E-3</v>
      </c>
      <c r="AL41" s="1887">
        <f t="shared" si="15"/>
        <v>-2.9804063905089384E-2</v>
      </c>
      <c r="AM41" s="1887">
        <f t="shared" si="15"/>
        <v>-5.3122259496020119E-3</v>
      </c>
      <c r="AN41" s="1887">
        <f t="shared" si="15"/>
        <v>-6.0364150861341725E-3</v>
      </c>
      <c r="AO41" s="1887">
        <f t="shared" si="15"/>
        <v>-1.740705626777872E-2</v>
      </c>
      <c r="AP41" s="1887">
        <f t="shared" si="15"/>
        <v>-2.8459061983319156E-3</v>
      </c>
      <c r="AQ41" s="1887">
        <f t="shared" si="15"/>
        <v>-9.4471492983188021E-3</v>
      </c>
      <c r="AR41" s="1887">
        <f t="shared" si="15"/>
        <v>5.8681242244820853E-2</v>
      </c>
      <c r="AS41" s="1887">
        <f t="shared" si="15"/>
        <v>-0.12074727742999014</v>
      </c>
      <c r="AT41" s="1887">
        <f t="shared" si="15"/>
        <v>-4.0125036490845867E-2</v>
      </c>
      <c r="AU41" s="1887">
        <f t="shared" si="15"/>
        <v>6.7858146209613501E-2</v>
      </c>
      <c r="AV41" s="1887">
        <f t="shared" si="15"/>
        <v>-1.7939595846969802E-2</v>
      </c>
      <c r="AW41" s="1887">
        <f t="shared" si="15"/>
        <v>-3.9530718637037499E-4</v>
      </c>
      <c r="AX41" s="1887">
        <f t="shared" si="15"/>
        <v>8.5248412486778058E-3</v>
      </c>
      <c r="AY41" s="1887">
        <f t="shared" si="15"/>
        <v>-1.1770605828409941E-2</v>
      </c>
      <c r="AZ41" s="1887">
        <f t="shared" si="15"/>
        <v>8.5046399706507625E-3</v>
      </c>
      <c r="BA41" s="1887">
        <f t="shared" si="15"/>
        <v>-7.5740803366995957E-3</v>
      </c>
      <c r="BB41" s="1887">
        <f t="shared" si="15"/>
        <v>9.0686321732700303E-3</v>
      </c>
      <c r="BC41" s="1887">
        <f t="shared" si="15"/>
        <v>-5.6979592910112453E-3</v>
      </c>
      <c r="BD41" s="1887">
        <f t="shared" si="15"/>
        <v>-1.5068187839644698E-2</v>
      </c>
      <c r="BE41" s="1887">
        <f t="shared" si="15"/>
        <v>-3.0863708647851373E-3</v>
      </c>
      <c r="BF41" s="805"/>
    </row>
    <row r="42" spans="21:58">
      <c r="U42" s="1861" t="s">
        <v>1259</v>
      </c>
      <c r="V42" s="1865"/>
      <c r="X42" s="1807" t="s">
        <v>1232</v>
      </c>
      <c r="Y42" s="1836"/>
      <c r="Z42" s="8"/>
      <c r="AA42" s="1888"/>
      <c r="AB42" s="1888">
        <f t="shared" ref="AB42:BE42" si="16">AB19/AA19-1</f>
        <v>-7.6659415741276771E-2</v>
      </c>
      <c r="AC42" s="1888">
        <f t="shared" si="16"/>
        <v>3.4931533573951068E-2</v>
      </c>
      <c r="AD42" s="1888">
        <f t="shared" si="16"/>
        <v>-9.1441103932778489E-2</v>
      </c>
      <c r="AE42" s="1888">
        <f t="shared" si="16"/>
        <v>4.8709928918889478E-2</v>
      </c>
      <c r="AF42" s="1888">
        <f t="shared" si="16"/>
        <v>-4.0691705100918685E-2</v>
      </c>
      <c r="AG42" s="1888">
        <f t="shared" si="16"/>
        <v>-2.4110098785254719E-2</v>
      </c>
      <c r="AH42" s="1888">
        <f t="shared" si="16"/>
        <v>-2.8775520679755195E-2</v>
      </c>
      <c r="AI42" s="1888">
        <f t="shared" si="16"/>
        <v>-4.4944013940929506E-2</v>
      </c>
      <c r="AJ42" s="1888">
        <f t="shared" si="16"/>
        <v>-1.8434715270868818E-2</v>
      </c>
      <c r="AK42" s="1888">
        <f t="shared" si="16"/>
        <v>-2.7109992391476267E-2</v>
      </c>
      <c r="AL42" s="1888">
        <f t="shared" si="16"/>
        <v>-7.6083941859126369E-3</v>
      </c>
      <c r="AM42" s="1888">
        <f t="shared" si="16"/>
        <v>-2.9899583659725004E-2</v>
      </c>
      <c r="AN42" s="1888">
        <f t="shared" si="16"/>
        <v>-4.8566899727527368E-2</v>
      </c>
      <c r="AO42" s="1888">
        <f t="shared" si="16"/>
        <v>-3.953195104486773E-2</v>
      </c>
      <c r="AP42" s="1888">
        <f t="shared" si="16"/>
        <v>1.5458317432936131E-2</v>
      </c>
      <c r="AQ42" s="1888">
        <f t="shared" si="16"/>
        <v>-2.9883340625397214E-2</v>
      </c>
      <c r="AR42" s="1888">
        <f t="shared" si="16"/>
        <v>-2.7905363615100987E-2</v>
      </c>
      <c r="AS42" s="1888">
        <f t="shared" si="16"/>
        <v>-3.6627929414908E-2</v>
      </c>
      <c r="AT42" s="1888">
        <f t="shared" si="16"/>
        <v>-2.923360856864976E-2</v>
      </c>
      <c r="AU42" s="1888">
        <f t="shared" si="16"/>
        <v>-2.7017560073325342E-2</v>
      </c>
      <c r="AV42" s="1888">
        <f t="shared" si="16"/>
        <v>-1.0522086255418839E-2</v>
      </c>
      <c r="AW42" s="1888">
        <f t="shared" si="16"/>
        <v>-2.6422281717837781E-2</v>
      </c>
      <c r="AX42" s="1888">
        <f t="shared" si="16"/>
        <v>1.8081951917378047E-2</v>
      </c>
      <c r="AY42" s="1888">
        <f t="shared" si="16"/>
        <v>-2.8178169598733316E-2</v>
      </c>
      <c r="AZ42" s="1888">
        <f t="shared" si="16"/>
        <v>-4.2530999823906068E-2</v>
      </c>
      <c r="BA42" s="1888">
        <f t="shared" si="16"/>
        <v>1.6313891312935702E-4</v>
      </c>
      <c r="BB42" s="1888">
        <f t="shared" si="16"/>
        <v>-3.9183956578806023E-2</v>
      </c>
      <c r="BC42" s="1888">
        <f t="shared" si="16"/>
        <v>7.8784512599312517E-3</v>
      </c>
      <c r="BD42" s="1888">
        <f t="shared" si="16"/>
        <v>-1.1672201665300364E-2</v>
      </c>
      <c r="BE42" s="1888">
        <f t="shared" si="16"/>
        <v>-4.497409723256629E-3</v>
      </c>
      <c r="BF42" s="805"/>
    </row>
    <row r="43" spans="21:58">
      <c r="U43" s="498" t="s">
        <v>1201</v>
      </c>
      <c r="V43" s="1808"/>
      <c r="X43" s="498" t="s">
        <v>1183</v>
      </c>
      <c r="Y43" s="1808"/>
      <c r="Z43" s="8"/>
      <c r="AA43" s="188"/>
      <c r="AB43" s="1850">
        <f t="shared" ref="AB43:BE43" si="17">AB20/AA20-1</f>
        <v>1.7113001464105215E-2</v>
      </c>
      <c r="AC43" s="1850">
        <f t="shared" si="17"/>
        <v>3.2185490100978598E-2</v>
      </c>
      <c r="AD43" s="1850">
        <f t="shared" si="17"/>
        <v>-7.8508553762790534E-5</v>
      </c>
      <c r="AE43" s="1850">
        <f t="shared" si="17"/>
        <v>2.9890359366470332E-2</v>
      </c>
      <c r="AF43" s="1850">
        <f t="shared" si="17"/>
        <v>4.2247820953553061E-2</v>
      </c>
      <c r="AG43" s="1850">
        <f t="shared" si="17"/>
        <v>2.3190981069090233E-2</v>
      </c>
      <c r="AH43" s="1850">
        <f t="shared" si="17"/>
        <v>2.1001631233536155E-2</v>
      </c>
      <c r="AI43" s="1850">
        <f t="shared" si="17"/>
        <v>-1.2452595206768891E-4</v>
      </c>
      <c r="AJ43" s="1850">
        <f t="shared" si="17"/>
        <v>4.5202063601901266E-4</v>
      </c>
      <c r="AK43" s="1850">
        <f t="shared" si="17"/>
        <v>-7.2457474079703488E-3</v>
      </c>
      <c r="AL43" s="1850">
        <f t="shared" si="17"/>
        <v>-1.3420064068225268E-2</v>
      </c>
      <c r="AM43" s="1850">
        <f t="shared" si="17"/>
        <v>-5.1187553429683064E-2</v>
      </c>
      <c r="AN43" s="1850">
        <f t="shared" si="17"/>
        <v>1.3169671911134051E-2</v>
      </c>
      <c r="AO43" s="1850">
        <f t="shared" si="17"/>
        <v>1.5263355788379673E-3</v>
      </c>
      <c r="AP43" s="1850">
        <f t="shared" si="17"/>
        <v>1.3563920091452353E-2</v>
      </c>
      <c r="AQ43" s="1850">
        <f t="shared" si="17"/>
        <v>-3.0459872330265259E-2</v>
      </c>
      <c r="AR43" s="1850">
        <f t="shared" si="17"/>
        <v>-4.0710108239747966E-2</v>
      </c>
      <c r="AS43" s="1850">
        <f t="shared" si="17"/>
        <v>-1.0471603486812864E-2</v>
      </c>
      <c r="AT43" s="1850">
        <f t="shared" si="17"/>
        <v>-4.2364600500338301E-2</v>
      </c>
      <c r="AU43" s="1850">
        <f t="shared" si="17"/>
        <v>-1.903676126702103E-2</v>
      </c>
      <c r="AV43" s="1850">
        <f t="shared" si="17"/>
        <v>1.1417766212775016E-2</v>
      </c>
      <c r="AW43" s="1850">
        <f t="shared" si="17"/>
        <v>-9.681753146176475E-3</v>
      </c>
      <c r="AX43" s="1850">
        <f t="shared" si="17"/>
        <v>2.8750555266541244E-3</v>
      </c>
      <c r="AY43" s="1850">
        <f t="shared" si="17"/>
        <v>-3.4918740221017375E-2</v>
      </c>
      <c r="AZ43" s="1850">
        <f t="shared" si="17"/>
        <v>1.1617597213637199E-2</v>
      </c>
      <c r="BA43" s="1850">
        <f t="shared" si="17"/>
        <v>-3.4411152757241159E-2</v>
      </c>
      <c r="BB43" s="1850">
        <f t="shared" si="17"/>
        <v>9.014438222251675E-3</v>
      </c>
      <c r="BC43" s="1850">
        <f t="shared" si="17"/>
        <v>4.4694711108816954E-4</v>
      </c>
      <c r="BD43" s="1850">
        <f t="shared" si="17"/>
        <v>2.7376554666153963E-2</v>
      </c>
      <c r="BE43" s="1850">
        <f t="shared" si="17"/>
        <v>-1.9128831079531783E-2</v>
      </c>
      <c r="BF43" s="805"/>
    </row>
    <row r="44" spans="21:58">
      <c r="U44" s="1874" t="s">
        <v>1249</v>
      </c>
      <c r="V44" s="1873"/>
      <c r="X44" s="1874" t="s">
        <v>1224</v>
      </c>
      <c r="Y44" s="1873"/>
      <c r="Z44" s="20"/>
      <c r="AA44" s="1843"/>
      <c r="AB44" s="1844">
        <f t="shared" ref="AB44:BE44" si="18">AB21/AA21-1</f>
        <v>-1.0857540447275493E-2</v>
      </c>
      <c r="AC44" s="1844">
        <f t="shared" si="18"/>
        <v>2.1521512489426353E-3</v>
      </c>
      <c r="AD44" s="1844">
        <f t="shared" si="18"/>
        <v>2.3548915674258541E-3</v>
      </c>
      <c r="AE44" s="1844">
        <f t="shared" si="18"/>
        <v>-4.9055931216276383E-3</v>
      </c>
      <c r="AF44" s="1844">
        <f t="shared" si="18"/>
        <v>2.2633507807712228E-3</v>
      </c>
      <c r="AG44" s="1844">
        <f t="shared" si="18"/>
        <v>2.5096789951459808E-3</v>
      </c>
      <c r="AH44" s="1844">
        <f t="shared" si="18"/>
        <v>4.6811028986348813E-3</v>
      </c>
      <c r="AI44" s="1844">
        <f t="shared" si="18"/>
        <v>-5.2476073253427957E-3</v>
      </c>
      <c r="AJ44" s="1844">
        <f t="shared" si="18"/>
        <v>4.1518163845961631E-3</v>
      </c>
      <c r="AK44" s="1844">
        <f t="shared" si="18"/>
        <v>5.2571048628855532E-3</v>
      </c>
      <c r="AL44" s="1844">
        <f t="shared" si="18"/>
        <v>9.1673074985172409E-3</v>
      </c>
      <c r="AM44" s="1844">
        <f t="shared" si="18"/>
        <v>0.26869279834145976</v>
      </c>
      <c r="AN44" s="1844">
        <f t="shared" si="18"/>
        <v>0.17558184356597706</v>
      </c>
      <c r="AO44" s="1844">
        <f t="shared" si="18"/>
        <v>3.2343386740577573E-2</v>
      </c>
      <c r="AP44" s="1844">
        <f t="shared" si="18"/>
        <v>0.13307696750727316</v>
      </c>
      <c r="AQ44" s="1844">
        <f t="shared" si="18"/>
        <v>3.235896575746211E-2</v>
      </c>
      <c r="AR44" s="1844">
        <f t="shared" si="18"/>
        <v>-3.4307535785494725E-2</v>
      </c>
      <c r="AS44" s="1844">
        <f t="shared" si="18"/>
        <v>0.12414832844629808</v>
      </c>
      <c r="AT44" s="1844">
        <f t="shared" si="18"/>
        <v>-8.9035872090523771E-3</v>
      </c>
      <c r="AU44" s="1844">
        <f t="shared" si="18"/>
        <v>-0.1273664432618884</v>
      </c>
      <c r="AV44" s="1844">
        <f t="shared" si="18"/>
        <v>0.10587682606820947</v>
      </c>
      <c r="AW44" s="1844">
        <f t="shared" si="18"/>
        <v>-1.0080676876538575E-2</v>
      </c>
      <c r="AX44" s="1844">
        <f t="shared" si="18"/>
        <v>-1.1200325682180767E-2</v>
      </c>
      <c r="AY44" s="1844">
        <f t="shared" si="18"/>
        <v>-4.5530692662918426E-3</v>
      </c>
      <c r="AZ44" s="1844">
        <f t="shared" si="18"/>
        <v>1.915877796304688E-2</v>
      </c>
      <c r="BA44" s="1844">
        <f t="shared" si="18"/>
        <v>1.1005493735906757E-2</v>
      </c>
      <c r="BB44" s="1844">
        <f t="shared" si="18"/>
        <v>-0.13137899993914592</v>
      </c>
      <c r="BC44" s="1844">
        <f t="shared" si="18"/>
        <v>-8.5728934673944268E-3</v>
      </c>
      <c r="BD44" s="1844">
        <f t="shared" si="18"/>
        <v>-7.3651943189450231E-2</v>
      </c>
      <c r="BE44" s="1844">
        <f t="shared" si="18"/>
        <v>-6.6168425111182705E-3</v>
      </c>
      <c r="BF44" s="805"/>
    </row>
    <row r="45" spans="21:58" ht="31.5" customHeight="1">
      <c r="U45" s="1994" t="s">
        <v>1252</v>
      </c>
      <c r="V45" s="1995"/>
      <c r="X45" s="1998" t="s">
        <v>1233</v>
      </c>
      <c r="Y45" s="1999"/>
      <c r="Z45" s="20"/>
      <c r="AA45" s="1847"/>
      <c r="AB45" s="1849">
        <f t="shared" ref="AB45:BE45" si="19">AB22/AA22-1</f>
        <v>2.7917007876333555E-2</v>
      </c>
      <c r="AC45" s="1849">
        <f t="shared" si="19"/>
        <v>8.9972813083978087E-2</v>
      </c>
      <c r="AD45" s="1849">
        <f t="shared" si="19"/>
        <v>6.0217940279883031E-4</v>
      </c>
      <c r="AE45" s="1849">
        <f t="shared" si="19"/>
        <v>9.7925229134193881E-2</v>
      </c>
      <c r="AF45" s="1849">
        <f t="shared" si="19"/>
        <v>7.7691161536358688E-2</v>
      </c>
      <c r="AG45" s="1849">
        <f t="shared" si="19"/>
        <v>6.3451917293117388E-2</v>
      </c>
      <c r="AH45" s="1849">
        <f t="shared" si="19"/>
        <v>3.5116006090677221E-2</v>
      </c>
      <c r="AI45" s="1849">
        <f t="shared" si="19"/>
        <v>2.0093208303038068E-3</v>
      </c>
      <c r="AJ45" s="1849">
        <f t="shared" si="19"/>
        <v>3.3820294223321445E-2</v>
      </c>
      <c r="AK45" s="1849">
        <f t="shared" si="19"/>
        <v>-8.8721096707473635E-3</v>
      </c>
      <c r="AL45" s="1849">
        <f t="shared" si="19"/>
        <v>-3.2389373495869234E-2</v>
      </c>
      <c r="AM45" s="1849">
        <f t="shared" si="19"/>
        <v>-8.403281694545639E-2</v>
      </c>
      <c r="AN45" s="1849">
        <f t="shared" si="19"/>
        <v>-1.3365422370786861E-3</v>
      </c>
      <c r="AO45" s="1849">
        <f t="shared" si="19"/>
        <v>-5.0459739091390787E-3</v>
      </c>
      <c r="AP45" s="1849">
        <f t="shared" si="19"/>
        <v>3.4171235606647254E-2</v>
      </c>
      <c r="AQ45" s="1849">
        <f t="shared" si="19"/>
        <v>-6.1164447593129223E-2</v>
      </c>
      <c r="AR45" s="1849">
        <f t="shared" si="19"/>
        <v>-8.0363574566716833E-2</v>
      </c>
      <c r="AS45" s="1849">
        <f t="shared" si="19"/>
        <v>-3.9836976791105649E-2</v>
      </c>
      <c r="AT45" s="1849">
        <f t="shared" si="19"/>
        <v>-3.5629966754344933E-2</v>
      </c>
      <c r="AU45" s="1849">
        <f t="shared" si="19"/>
        <v>-3.5111465291861599E-2</v>
      </c>
      <c r="AV45" s="1849">
        <f t="shared" si="19"/>
        <v>2.4020569256233415E-3</v>
      </c>
      <c r="AW45" s="1849">
        <f t="shared" si="19"/>
        <v>3.3126940745022981E-3</v>
      </c>
      <c r="AX45" s="1849">
        <f t="shared" si="19"/>
        <v>7.8076044640753572E-3</v>
      </c>
      <c r="AY45" s="1849">
        <f t="shared" si="19"/>
        <v>-7.3124888791925802E-2</v>
      </c>
      <c r="AZ45" s="1849">
        <f t="shared" si="19"/>
        <v>5.2823209596874143E-2</v>
      </c>
      <c r="BA45" s="1849">
        <f t="shared" si="19"/>
        <v>-0.12437421115899083</v>
      </c>
      <c r="BB45" s="1849">
        <f t="shared" si="19"/>
        <v>8.5002835726780246E-2</v>
      </c>
      <c r="BC45" s="1849">
        <f t="shared" si="19"/>
        <v>2.0815251222102704E-2</v>
      </c>
      <c r="BD45" s="1849">
        <f t="shared" si="19"/>
        <v>1.3890468127168321E-2</v>
      </c>
      <c r="BE45" s="1849">
        <f t="shared" si="19"/>
        <v>-4.4151971719564309E-2</v>
      </c>
      <c r="BF45" s="805"/>
    </row>
    <row r="46" spans="21:58">
      <c r="U46" s="1009" t="s">
        <v>1250</v>
      </c>
      <c r="V46" s="1867"/>
      <c r="X46" s="1009" t="s">
        <v>1225</v>
      </c>
      <c r="Y46" s="1862"/>
      <c r="Z46" s="20"/>
      <c r="AA46" s="1847"/>
      <c r="AB46" s="1849">
        <f t="shared" ref="AB46:BE46" si="20">AB23/AA23-1</f>
        <v>9.7177613674264141E-3</v>
      </c>
      <c r="AC46" s="1849">
        <f t="shared" si="20"/>
        <v>3.8235593936049028E-3</v>
      </c>
      <c r="AD46" s="1849">
        <f t="shared" si="20"/>
        <v>-1.4904003195874704E-3</v>
      </c>
      <c r="AE46" s="1849">
        <f t="shared" si="20"/>
        <v>-9.7822294811735766E-3</v>
      </c>
      <c r="AF46" s="1849">
        <f t="shared" si="20"/>
        <v>1.9389980390690953E-2</v>
      </c>
      <c r="AG46" s="1849">
        <f t="shared" si="20"/>
        <v>-6.6765111719198078E-3</v>
      </c>
      <c r="AH46" s="1849">
        <f t="shared" si="20"/>
        <v>7.1518232792853187E-3</v>
      </c>
      <c r="AI46" s="1849">
        <f t="shared" si="20"/>
        <v>-7.0847191638858664E-3</v>
      </c>
      <c r="AJ46" s="1849">
        <f t="shared" si="20"/>
        <v>-3.1430435219511166E-2</v>
      </c>
      <c r="AK46" s="1849">
        <f t="shared" si="20"/>
        <v>-1.9399486111843167E-2</v>
      </c>
      <c r="AL46" s="1849">
        <f t="shared" si="20"/>
        <v>-5.9846304354903568E-3</v>
      </c>
      <c r="AM46" s="1849">
        <f t="shared" si="20"/>
        <v>-6.2896786585436848E-3</v>
      </c>
      <c r="AN46" s="1849">
        <f t="shared" si="20"/>
        <v>1.0063069439144812E-2</v>
      </c>
      <c r="AO46" s="1849">
        <f t="shared" si="20"/>
        <v>7.8095871235503989E-3</v>
      </c>
      <c r="AP46" s="1849">
        <f t="shared" si="20"/>
        <v>-1.4371897390292876E-2</v>
      </c>
      <c r="AQ46" s="1849">
        <f t="shared" si="20"/>
        <v>-1.6982136885088983E-2</v>
      </c>
      <c r="AR46" s="1849">
        <f t="shared" si="20"/>
        <v>-1.0574964098195472E-2</v>
      </c>
      <c r="AS46" s="1849">
        <f t="shared" si="20"/>
        <v>-6.5090542454520062E-3</v>
      </c>
      <c r="AT46" s="1849">
        <f t="shared" si="20"/>
        <v>-4.9603869635018949E-2</v>
      </c>
      <c r="AU46" s="1849">
        <f t="shared" si="20"/>
        <v>1.0109266455375465E-2</v>
      </c>
      <c r="AV46" s="1849">
        <f t="shared" si="20"/>
        <v>6.4189601128714635E-3</v>
      </c>
      <c r="AW46" s="1849">
        <f t="shared" si="20"/>
        <v>-2.7880321050537726E-2</v>
      </c>
      <c r="AX46" s="1849">
        <f t="shared" si="20"/>
        <v>6.064503750635053E-3</v>
      </c>
      <c r="AY46" s="1849">
        <f t="shared" si="20"/>
        <v>-1.7545263031054859E-2</v>
      </c>
      <c r="AZ46" s="1849">
        <f t="shared" si="20"/>
        <v>-8.8568892639200314E-3</v>
      </c>
      <c r="BA46" s="1849">
        <f t="shared" si="20"/>
        <v>1.4763547066198868E-4</v>
      </c>
      <c r="BB46" s="1849">
        <f t="shared" si="20"/>
        <v>-1.7471313533909294E-2</v>
      </c>
      <c r="BC46" s="1849">
        <f t="shared" si="20"/>
        <v>-1.2470481652923082E-3</v>
      </c>
      <c r="BD46" s="1849">
        <f t="shared" si="20"/>
        <v>5.3541610527375383E-2</v>
      </c>
      <c r="BE46" s="1849">
        <f t="shared" si="20"/>
        <v>-2.7182214487149192E-3</v>
      </c>
      <c r="BF46" s="805"/>
    </row>
    <row r="47" spans="21:58" ht="15" thickBot="1">
      <c r="U47" s="1884" t="s">
        <v>1251</v>
      </c>
      <c r="V47" s="1868"/>
      <c r="X47" s="1840" t="s">
        <v>1226</v>
      </c>
      <c r="Y47" s="1863"/>
      <c r="Z47" s="20"/>
      <c r="AA47" s="1848"/>
      <c r="AB47" s="1885">
        <f t="shared" ref="AB47:BE47" si="21">AB24/AA24-1</f>
        <v>3.6044595335719576E-2</v>
      </c>
      <c r="AC47" s="1885">
        <f t="shared" si="21"/>
        <v>2.4086271464003328E-3</v>
      </c>
      <c r="AD47" s="1885">
        <f t="shared" si="21"/>
        <v>4.707697467276839E-3</v>
      </c>
      <c r="AE47" s="1885">
        <f t="shared" si="21"/>
        <v>1.0700686952469063E-2</v>
      </c>
      <c r="AF47" s="1885">
        <f t="shared" si="21"/>
        <v>3.9979912459041644E-2</v>
      </c>
      <c r="AG47" s="1885">
        <f t="shared" si="21"/>
        <v>2.2572113749085965E-2</v>
      </c>
      <c r="AH47" s="1885">
        <f t="shared" si="21"/>
        <v>3.9472000251513428E-2</v>
      </c>
      <c r="AI47" s="1885">
        <f t="shared" si="21"/>
        <v>3.0268109789165498E-2</v>
      </c>
      <c r="AJ47" s="1885">
        <f t="shared" si="21"/>
        <v>1.4430676087629379E-2</v>
      </c>
      <c r="AK47" s="1885">
        <f t="shared" si="21"/>
        <v>5.730750071837698E-2</v>
      </c>
      <c r="AL47" s="1885">
        <f t="shared" si="21"/>
        <v>2.693267861336035E-2</v>
      </c>
      <c r="AM47" s="1885">
        <f t="shared" si="21"/>
        <v>-0.23602936407906672</v>
      </c>
      <c r="AN47" s="1885">
        <f t="shared" si="21"/>
        <v>5.6075043658727619E-3</v>
      </c>
      <c r="AO47" s="1885">
        <f t="shared" si="21"/>
        <v>-2.518334768920294E-2</v>
      </c>
      <c r="AP47" s="1885">
        <f t="shared" si="21"/>
        <v>-8.1253080006558065E-3</v>
      </c>
      <c r="AQ47" s="1885">
        <f t="shared" si="21"/>
        <v>-4.8974198510632894E-3</v>
      </c>
      <c r="AR47" s="1885">
        <f t="shared" si="21"/>
        <v>-3.1423198500141192E-2</v>
      </c>
      <c r="AS47" s="1885">
        <f t="shared" si="21"/>
        <v>-1.5532744062457859E-2</v>
      </c>
      <c r="AT47" s="1885">
        <f t="shared" si="21"/>
        <v>-6.2102131074664002E-2</v>
      </c>
      <c r="AU47" s="1885">
        <f t="shared" si="21"/>
        <v>-1.1247734088530636E-2</v>
      </c>
      <c r="AV47" s="1885">
        <f t="shared" si="21"/>
        <v>-3.7689813459568233E-3</v>
      </c>
      <c r="AW47" s="1885">
        <f t="shared" si="21"/>
        <v>4.8985177976514693E-2</v>
      </c>
      <c r="AX47" s="1885">
        <f t="shared" si="21"/>
        <v>-2.4433280668143986E-2</v>
      </c>
      <c r="AY47" s="1885">
        <f t="shared" si="21"/>
        <v>1.9612216106039693E-3</v>
      </c>
      <c r="AZ47" s="1885">
        <f t="shared" si="21"/>
        <v>-4.5943156013771858E-2</v>
      </c>
      <c r="BA47" s="1885">
        <f t="shared" si="21"/>
        <v>0.1199507100711541</v>
      </c>
      <c r="BB47" s="1885">
        <f t="shared" si="21"/>
        <v>1.5219397896204079E-2</v>
      </c>
      <c r="BC47" s="1885">
        <f t="shared" si="21"/>
        <v>-6.2699759950129219E-2</v>
      </c>
      <c r="BD47" s="1885">
        <f t="shared" si="21"/>
        <v>1.9728165763173378E-2</v>
      </c>
      <c r="BE47" s="1885">
        <f t="shared" si="21"/>
        <v>-2.1915440275315556E-2</v>
      </c>
      <c r="BF47" s="805"/>
    </row>
    <row r="48" spans="21:58" ht="15" thickTop="1">
      <c r="U48" s="496" t="s">
        <v>47</v>
      </c>
      <c r="V48" s="1864"/>
      <c r="X48" s="496" t="s">
        <v>505</v>
      </c>
      <c r="Y48" s="1864"/>
      <c r="Z48" s="952"/>
      <c r="AA48" s="1290"/>
      <c r="AB48" s="1875">
        <f t="shared" ref="AB48:BE48" si="22">AB25/AA25-1</f>
        <v>-1.0048394925886606E-2</v>
      </c>
      <c r="AC48" s="1875">
        <f t="shared" si="22"/>
        <v>5.0783079809879617E-3</v>
      </c>
      <c r="AD48" s="1875">
        <f t="shared" si="22"/>
        <v>-3.6677102308959597E-3</v>
      </c>
      <c r="AE48" s="1875">
        <f t="shared" si="22"/>
        <v>3.8847828146638896E-2</v>
      </c>
      <c r="AF48" s="1875">
        <f t="shared" si="22"/>
        <v>8.224261988019288E-3</v>
      </c>
      <c r="AG48" s="1875">
        <f t="shared" si="22"/>
        <v>3.2888680201591969E-2</v>
      </c>
      <c r="AH48" s="1875">
        <f t="shared" si="22"/>
        <v>2.3085018609013241E-2</v>
      </c>
      <c r="AI48" s="1875">
        <f t="shared" si="22"/>
        <v>-4.4256308178501569E-2</v>
      </c>
      <c r="AJ48" s="1875">
        <f t="shared" si="22"/>
        <v>-0.18045672877735952</v>
      </c>
      <c r="AK48" s="1875">
        <f t="shared" si="22"/>
        <v>9.1199567693748262E-2</v>
      </c>
      <c r="AL48" s="1875">
        <f t="shared" si="22"/>
        <v>-0.11966246635121325</v>
      </c>
      <c r="AM48" s="1875">
        <f t="shared" si="22"/>
        <v>-2.1699754987501318E-2</v>
      </c>
      <c r="AN48" s="1875">
        <f t="shared" si="22"/>
        <v>-5.3036770843278846E-3</v>
      </c>
      <c r="AO48" s="1875">
        <f t="shared" si="22"/>
        <v>-6.4530032316609809E-3</v>
      </c>
      <c r="AP48" s="1875">
        <f t="shared" si="22"/>
        <v>-1.3160073262010519E-2</v>
      </c>
      <c r="AQ48" s="1875">
        <f t="shared" si="22"/>
        <v>-4.9934845301907727E-3</v>
      </c>
      <c r="AR48" s="1875">
        <f t="shared" si="22"/>
        <v>-2.2118070375150345E-2</v>
      </c>
      <c r="AS48" s="1875">
        <f t="shared" si="22"/>
        <v>-3.5986680323695341E-2</v>
      </c>
      <c r="AT48" s="1875">
        <f t="shared" si="22"/>
        <v>-2.4291185126063874E-2</v>
      </c>
      <c r="AU48" s="1875">
        <f t="shared" si="22"/>
        <v>-2.0829796155439562E-2</v>
      </c>
      <c r="AV48" s="1875">
        <f t="shared" si="22"/>
        <v>-1.71026964636396E-2</v>
      </c>
      <c r="AW48" s="1875">
        <f t="shared" si="22"/>
        <v>-1.6119761327905935E-2</v>
      </c>
      <c r="AX48" s="1875">
        <f t="shared" si="22"/>
        <v>-1.7952453325832396E-3</v>
      </c>
      <c r="AY48" s="1875">
        <f t="shared" si="22"/>
        <v>-1.9795055849775034E-2</v>
      </c>
      <c r="AZ48" s="1875">
        <f t="shared" si="22"/>
        <v>-1.3764629344596768E-2</v>
      </c>
      <c r="BA48" s="1875">
        <f t="shared" si="22"/>
        <v>-2.3981040518622154E-2</v>
      </c>
      <c r="BB48" s="1875">
        <f t="shared" si="22"/>
        <v>1.2446500740134869E-2</v>
      </c>
      <c r="BC48" s="1875">
        <f t="shared" si="22"/>
        <v>-2.1640276592952312E-2</v>
      </c>
      <c r="BD48" s="1875">
        <f t="shared" si="22"/>
        <v>-1.7225846992937832E-2</v>
      </c>
      <c r="BE48" s="1875">
        <f t="shared" si="22"/>
        <v>-1.3092750304896539E-2</v>
      </c>
      <c r="BF48" s="805"/>
    </row>
    <row r="49" spans="21:58">
      <c r="V49" s="157"/>
      <c r="X49" s="9"/>
    </row>
    <row r="50" spans="21:58">
      <c r="U50" s="157" t="s">
        <v>208</v>
      </c>
      <c r="V50" s="157"/>
      <c r="X50" s="1" t="s">
        <v>622</v>
      </c>
    </row>
    <row r="51" spans="21:58">
      <c r="U51" s="756"/>
      <c r="V51" s="37"/>
      <c r="X51" s="756"/>
      <c r="Y51" s="37"/>
      <c r="Z51" s="156"/>
      <c r="AA51" s="10">
        <v>1990</v>
      </c>
      <c r="AB51" s="10">
        <f t="shared" ref="AB51:AZ51" si="23">AA51+1</f>
        <v>1991</v>
      </c>
      <c r="AC51" s="10">
        <f t="shared" si="23"/>
        <v>1992</v>
      </c>
      <c r="AD51" s="10">
        <f t="shared" si="23"/>
        <v>1993</v>
      </c>
      <c r="AE51" s="10">
        <f t="shared" si="23"/>
        <v>1994</v>
      </c>
      <c r="AF51" s="10">
        <f t="shared" si="23"/>
        <v>1995</v>
      </c>
      <c r="AG51" s="10">
        <f t="shared" si="23"/>
        <v>1996</v>
      </c>
      <c r="AH51" s="10">
        <f t="shared" si="23"/>
        <v>1997</v>
      </c>
      <c r="AI51" s="10">
        <f t="shared" si="23"/>
        <v>1998</v>
      </c>
      <c r="AJ51" s="10">
        <f t="shared" si="23"/>
        <v>1999</v>
      </c>
      <c r="AK51" s="10">
        <f t="shared" si="23"/>
        <v>2000</v>
      </c>
      <c r="AL51" s="10">
        <f t="shared" si="23"/>
        <v>2001</v>
      </c>
      <c r="AM51" s="10">
        <f t="shared" si="23"/>
        <v>2002</v>
      </c>
      <c r="AN51" s="10">
        <f t="shared" si="23"/>
        <v>2003</v>
      </c>
      <c r="AO51" s="10">
        <f t="shared" si="23"/>
        <v>2004</v>
      </c>
      <c r="AP51" s="10">
        <f t="shared" si="23"/>
        <v>2005</v>
      </c>
      <c r="AQ51" s="10">
        <f t="shared" si="23"/>
        <v>2006</v>
      </c>
      <c r="AR51" s="10">
        <f t="shared" si="23"/>
        <v>2007</v>
      </c>
      <c r="AS51" s="10">
        <f t="shared" si="23"/>
        <v>2008</v>
      </c>
      <c r="AT51" s="10">
        <f t="shared" si="23"/>
        <v>2009</v>
      </c>
      <c r="AU51" s="10">
        <f t="shared" si="23"/>
        <v>2010</v>
      </c>
      <c r="AV51" s="10">
        <f t="shared" si="23"/>
        <v>2011</v>
      </c>
      <c r="AW51" s="10">
        <f t="shared" si="23"/>
        <v>2012</v>
      </c>
      <c r="AX51" s="10">
        <f t="shared" si="23"/>
        <v>2013</v>
      </c>
      <c r="AY51" s="10">
        <f t="shared" si="23"/>
        <v>2014</v>
      </c>
      <c r="AZ51" s="10">
        <f t="shared" si="23"/>
        <v>2015</v>
      </c>
      <c r="BA51" s="10">
        <f>AZ51+1</f>
        <v>2016</v>
      </c>
      <c r="BB51" s="10">
        <f>BA51+1</f>
        <v>2017</v>
      </c>
      <c r="BC51" s="10">
        <f>BB51+1</f>
        <v>2018</v>
      </c>
      <c r="BD51" s="10">
        <f>BC51+1</f>
        <v>2019</v>
      </c>
      <c r="BE51" s="10">
        <f>BD51+1</f>
        <v>2020</v>
      </c>
      <c r="BF51" s="1120"/>
    </row>
    <row r="52" spans="21:58">
      <c r="U52" s="498" t="s">
        <v>1199</v>
      </c>
      <c r="V52" s="1808"/>
      <c r="X52" s="498" t="s">
        <v>1202</v>
      </c>
      <c r="Y52" s="1808"/>
      <c r="Z52" s="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50">
        <f>AY5/$AX5-1</f>
        <v>-1.657214527495221E-2</v>
      </c>
      <c r="AZ52" s="1850">
        <f t="shared" ref="AZ52:BE52" si="24">AZ5/$AX5-1</f>
        <v>-8.8173821424135657E-3</v>
      </c>
      <c r="BA52" s="1850">
        <f t="shared" si="24"/>
        <v>-4.1272113466709337E-2</v>
      </c>
      <c r="BB52" s="1850">
        <f t="shared" si="24"/>
        <v>-7.7146113570375485E-3</v>
      </c>
      <c r="BC52" s="1850">
        <f t="shared" si="24"/>
        <v>-4.5488011128181571E-2</v>
      </c>
      <c r="BD52" s="1850">
        <f t="shared" si="24"/>
        <v>-0.11903437266916483</v>
      </c>
      <c r="BE52" s="1850">
        <f t="shared" si="24"/>
        <v>-0.17329688078034811</v>
      </c>
      <c r="BF52" s="805"/>
    </row>
    <row r="53" spans="21:58">
      <c r="U53" s="498" t="s">
        <v>1255</v>
      </c>
      <c r="V53" s="1808"/>
      <c r="X53" s="498" t="s">
        <v>1186</v>
      </c>
      <c r="Y53" s="1808"/>
      <c r="Z53" s="8"/>
      <c r="AA53" s="1325"/>
      <c r="AB53" s="1325"/>
      <c r="AC53" s="1325"/>
      <c r="AD53" s="1325"/>
      <c r="AE53" s="1325"/>
      <c r="AF53" s="1325"/>
      <c r="AG53" s="1325"/>
      <c r="AH53" s="1325"/>
      <c r="AI53" s="1325"/>
      <c r="AJ53" s="1325"/>
      <c r="AK53" s="1325"/>
      <c r="AL53" s="1325"/>
      <c r="AM53" s="1325"/>
      <c r="AN53" s="1325"/>
      <c r="AO53" s="1325"/>
      <c r="AP53" s="1325"/>
      <c r="AQ53" s="1325"/>
      <c r="AR53" s="1325"/>
      <c r="AS53" s="1325"/>
      <c r="AT53" s="1325"/>
      <c r="AU53" s="1325"/>
      <c r="AV53" s="1325"/>
      <c r="AW53" s="1325"/>
      <c r="AX53" s="1325"/>
      <c r="AY53" s="1876">
        <f>AY13/$AX13-1</f>
        <v>-7.4634010577897536E-3</v>
      </c>
      <c r="AZ53" s="1876">
        <f t="shared" ref="AZ53:BE53" si="25">AZ13/$AX13-1</f>
        <v>-0.25862275732738094</v>
      </c>
      <c r="BA53" s="1876">
        <f t="shared" si="25"/>
        <v>-0.31720221476131594</v>
      </c>
      <c r="BB53" s="1876">
        <f t="shared" si="25"/>
        <v>-0.36970902288336038</v>
      </c>
      <c r="BC53" s="1876">
        <f t="shared" si="25"/>
        <v>-0.45866114001081504</v>
      </c>
      <c r="BD53" s="1876">
        <f t="shared" si="25"/>
        <v>-0.41856233241349194</v>
      </c>
      <c r="BE53" s="1876">
        <f t="shared" si="25"/>
        <v>-0.3283711274366099</v>
      </c>
      <c r="BF53" s="805"/>
    </row>
    <row r="54" spans="21:58">
      <c r="U54" s="496" t="s">
        <v>1256</v>
      </c>
      <c r="V54" s="1808"/>
      <c r="X54" s="496" t="s">
        <v>1182</v>
      </c>
      <c r="Y54" s="1808"/>
      <c r="Z54" s="8"/>
      <c r="AA54" s="1325"/>
      <c r="AB54" s="1325"/>
      <c r="AC54" s="1325"/>
      <c r="AD54" s="1325"/>
      <c r="AE54" s="1325"/>
      <c r="AF54" s="1325"/>
      <c r="AG54" s="1325"/>
      <c r="AH54" s="1325"/>
      <c r="AI54" s="1325"/>
      <c r="AJ54" s="1325"/>
      <c r="AK54" s="1325"/>
      <c r="AL54" s="1325"/>
      <c r="AM54" s="1325"/>
      <c r="AN54" s="1325"/>
      <c r="AO54" s="1325"/>
      <c r="AP54" s="1325"/>
      <c r="AQ54" s="1325"/>
      <c r="AR54" s="1325"/>
      <c r="AS54" s="1325"/>
      <c r="AT54" s="1325"/>
      <c r="AU54" s="1325"/>
      <c r="AV54" s="1325"/>
      <c r="AW54" s="1325"/>
      <c r="AX54" s="1325"/>
      <c r="AY54" s="1850">
        <f>AY16/$AX16-1</f>
        <v>-1.7292268847066916E-2</v>
      </c>
      <c r="AZ54" s="1850">
        <f t="shared" ref="AZ54:BE54" si="26">AZ16/$AX16-1</f>
        <v>-1.6010227665226973E-2</v>
      </c>
      <c r="BA54" s="1850">
        <f t="shared" si="26"/>
        <v>-2.3190075975816349E-2</v>
      </c>
      <c r="BB54" s="1850">
        <f t="shared" si="26"/>
        <v>-1.3174851904715901E-2</v>
      </c>
      <c r="BC54" s="1850">
        <f t="shared" si="26"/>
        <v>-2.1197321277916514E-2</v>
      </c>
      <c r="BD54" s="1850">
        <f t="shared" si="26"/>
        <v>-2.8847052016143793E-2</v>
      </c>
      <c r="BE54" s="1850">
        <f t="shared" si="26"/>
        <v>-2.8340026807478602E-2</v>
      </c>
      <c r="BF54" s="805"/>
    </row>
    <row r="55" spans="21:58">
      <c r="U55" s="1859" t="s">
        <v>1257</v>
      </c>
      <c r="V55" s="1866"/>
      <c r="X55" s="1765" t="s">
        <v>1230</v>
      </c>
      <c r="Y55" s="1765"/>
      <c r="Z55" s="8"/>
      <c r="AA55" s="1843"/>
      <c r="AB55" s="1843"/>
      <c r="AC55" s="1843"/>
      <c r="AD55" s="1843"/>
      <c r="AE55" s="1843"/>
      <c r="AF55" s="1843"/>
      <c r="AG55" s="1843"/>
      <c r="AH55" s="1843"/>
      <c r="AI55" s="1843"/>
      <c r="AJ55" s="1843"/>
      <c r="AK55" s="1843"/>
      <c r="AL55" s="1843"/>
      <c r="AM55" s="1843"/>
      <c r="AN55" s="1843"/>
      <c r="AO55" s="1843"/>
      <c r="AP55" s="1843"/>
      <c r="AQ55" s="1843"/>
      <c r="AR55" s="1843"/>
      <c r="AS55" s="1843"/>
      <c r="AT55" s="1843"/>
      <c r="AU55" s="1843"/>
      <c r="AV55" s="1843"/>
      <c r="AW55" s="1843"/>
      <c r="AX55" s="1843"/>
      <c r="AY55" s="1844">
        <f>AY17/$AX17-1</f>
        <v>-2.5521899369516432E-2</v>
      </c>
      <c r="AZ55" s="1844">
        <f t="shared" ref="AZ55:BE55" si="27">AZ17/$AX17-1</f>
        <v>-3.469503862958534E-2</v>
      </c>
      <c r="BA55" s="1844">
        <f t="shared" si="27"/>
        <v>-4.1362381735435716E-2</v>
      </c>
      <c r="BB55" s="1844">
        <f t="shared" si="27"/>
        <v>-2.9516351749906078E-2</v>
      </c>
      <c r="BC55" s="1844">
        <f t="shared" si="27"/>
        <v>-4.1130261430054937E-2</v>
      </c>
      <c r="BD55" s="1844">
        <f t="shared" si="27"/>
        <v>-3.7797805834967613E-2</v>
      </c>
      <c r="BE55" s="1844">
        <f t="shared" si="27"/>
        <v>-3.1974660375257979E-2</v>
      </c>
      <c r="BF55" s="805"/>
    </row>
    <row r="56" spans="21:58" ht="18.75">
      <c r="U56" s="1860" t="s">
        <v>1258</v>
      </c>
      <c r="V56" s="1867"/>
      <c r="X56" s="1823" t="s">
        <v>1231</v>
      </c>
      <c r="Y56" s="1009"/>
      <c r="Z56" s="8"/>
      <c r="AA56" s="1847"/>
      <c r="AB56" s="1847"/>
      <c r="AC56" s="1847"/>
      <c r="AD56" s="1847"/>
      <c r="AE56" s="1847"/>
      <c r="AF56" s="1847"/>
      <c r="AG56" s="1847"/>
      <c r="AH56" s="1847"/>
      <c r="AI56" s="1847"/>
      <c r="AJ56" s="1847"/>
      <c r="AK56" s="1847"/>
      <c r="AL56" s="1847"/>
      <c r="AM56" s="1847"/>
      <c r="AN56" s="1847"/>
      <c r="AO56" s="1847"/>
      <c r="AP56" s="1847"/>
      <c r="AQ56" s="1847"/>
      <c r="AR56" s="1847"/>
      <c r="AS56" s="1847"/>
      <c r="AT56" s="1847"/>
      <c r="AU56" s="1847"/>
      <c r="AV56" s="1847"/>
      <c r="AW56" s="1847"/>
      <c r="AX56" s="1847"/>
      <c r="AY56" s="1849">
        <f>AY18/$AX18-1</f>
        <v>-1.1770605828409941E-2</v>
      </c>
      <c r="AZ56" s="1849">
        <f t="shared" ref="AZ56:BE56" si="28">AZ18/$AX18-1</f>
        <v>-3.3660706225661086E-3</v>
      </c>
      <c r="BA56" s="1849">
        <f t="shared" si="28"/>
        <v>-1.0914656069951456E-2</v>
      </c>
      <c r="BB56" s="1849">
        <f t="shared" si="28"/>
        <v>-1.9450048978776335E-3</v>
      </c>
      <c r="BC56" s="1849">
        <f t="shared" si="28"/>
        <v>-7.6318816301599313E-3</v>
      </c>
      <c r="BD56" s="1849">
        <f t="shared" si="28"/>
        <v>-2.2585070843831434E-2</v>
      </c>
      <c r="BE56" s="1849">
        <f t="shared" si="28"/>
        <v>-2.5601735803985171E-2</v>
      </c>
      <c r="BF56" s="805"/>
    </row>
    <row r="57" spans="21:58">
      <c r="U57" s="1861" t="s">
        <v>1259</v>
      </c>
      <c r="V57" s="1865"/>
      <c r="X57" s="1807" t="s">
        <v>1232</v>
      </c>
      <c r="Y57" s="1836"/>
      <c r="Z57" s="8"/>
      <c r="AA57" s="1845"/>
      <c r="AB57" s="1845"/>
      <c r="AC57" s="1845"/>
      <c r="AD57" s="1845"/>
      <c r="AE57" s="1845"/>
      <c r="AF57" s="1845"/>
      <c r="AG57" s="1845"/>
      <c r="AH57" s="1845"/>
      <c r="AI57" s="1845"/>
      <c r="AJ57" s="1845"/>
      <c r="AK57" s="1845"/>
      <c r="AL57" s="1845"/>
      <c r="AM57" s="1845"/>
      <c r="AN57" s="1845"/>
      <c r="AO57" s="1845"/>
      <c r="AP57" s="1845"/>
      <c r="AQ57" s="1845"/>
      <c r="AR57" s="1845"/>
      <c r="AS57" s="1845"/>
      <c r="AT57" s="1845"/>
      <c r="AU57" s="1845"/>
      <c r="AV57" s="1845"/>
      <c r="AW57" s="1845"/>
      <c r="AX57" s="1845"/>
      <c r="AY57" s="1846">
        <f t="shared" ref="AY57:BE57" si="29">AY19/$AX19-1</f>
        <v>-2.8178169598733316E-2</v>
      </c>
      <c r="AZ57" s="1846">
        <f t="shared" si="29"/>
        <v>-6.9510723696397658E-2</v>
      </c>
      <c r="BA57" s="1846">
        <f t="shared" si="29"/>
        <v>-6.9358924687182966E-2</v>
      </c>
      <c r="BB57" s="1846">
        <f t="shared" si="29"/>
        <v>-0.10582512417269374</v>
      </c>
      <c r="BC57" s="1846">
        <f t="shared" si="29"/>
        <v>-9.8780410995633172E-2</v>
      </c>
      <c r="BD57" s="1846">
        <f t="shared" si="29"/>
        <v>-0.10929962778321123</v>
      </c>
      <c r="BE57" s="1846">
        <f t="shared" si="29"/>
        <v>-0.11330547229772736</v>
      </c>
      <c r="BF57" s="805"/>
    </row>
    <row r="58" spans="21:58">
      <c r="U58" s="498" t="s">
        <v>1201</v>
      </c>
      <c r="V58" s="1808"/>
      <c r="X58" s="498" t="s">
        <v>1183</v>
      </c>
      <c r="Y58" s="1808"/>
      <c r="Z58" s="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50">
        <f t="shared" ref="AY58" si="30">AY20/$AX20-1</f>
        <v>-3.4918740221017375E-2</v>
      </c>
      <c r="AZ58" s="1850">
        <f t="shared" ref="AZ58:BE58" si="31">AZ20/$AX20-1</f>
        <v>-2.3706814866475523E-2</v>
      </c>
      <c r="BA58" s="1850">
        <f t="shared" si="31"/>
        <v>-5.730218879595872E-2</v>
      </c>
      <c r="BB58" s="1850">
        <f t="shared" si="31"/>
        <v>-4.8804297614608139E-2</v>
      </c>
      <c r="BC58" s="1850">
        <f t="shared" si="31"/>
        <v>-4.8379163443347473E-2</v>
      </c>
      <c r="BD58" s="1850">
        <f t="shared" si="31"/>
        <v>-2.2327063589903107E-2</v>
      </c>
      <c r="BE58" s="1850">
        <f t="shared" si="31"/>
        <v>-4.1028804041521649E-2</v>
      </c>
      <c r="BF58" s="805"/>
    </row>
    <row r="59" spans="21:58">
      <c r="U59" s="1874" t="s">
        <v>1249</v>
      </c>
      <c r="V59" s="1873"/>
      <c r="X59" s="1874" t="s">
        <v>1224</v>
      </c>
      <c r="Y59" s="1873"/>
      <c r="Z59" s="20"/>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4">
        <f>AY21/$AX21-1</f>
        <v>-4.5530692662918426E-3</v>
      </c>
      <c r="AZ59" s="1844">
        <f t="shared" ref="AZ59:BE59" si="32">AZ21/$AX21-1</f>
        <v>1.4518477453631551E-2</v>
      </c>
      <c r="BA59" s="1844">
        <f t="shared" si="32"/>
        <v>2.5683754202209252E-2</v>
      </c>
      <c r="BB59" s="1844">
        <f t="shared" si="32"/>
        <v>-0.10906955167870569</v>
      </c>
      <c r="BC59" s="1844">
        <f t="shared" si="32"/>
        <v>-0.11670740349902209</v>
      </c>
      <c r="BD59" s="1844">
        <f t="shared" si="32"/>
        <v>-0.18176361963617416</v>
      </c>
      <c r="BE59" s="1844">
        <f t="shared" si="32"/>
        <v>-0.18717776090190907</v>
      </c>
      <c r="BF59" s="805"/>
    </row>
    <row r="60" spans="21:58" ht="27" customHeight="1">
      <c r="U60" s="1994" t="s">
        <v>1252</v>
      </c>
      <c r="V60" s="1995"/>
      <c r="X60" s="1994" t="s">
        <v>1233</v>
      </c>
      <c r="Y60" s="1995"/>
      <c r="Z60" s="20"/>
      <c r="AA60" s="1847"/>
      <c r="AB60" s="1847"/>
      <c r="AC60" s="1847"/>
      <c r="AD60" s="1847"/>
      <c r="AE60" s="1847"/>
      <c r="AF60" s="1847"/>
      <c r="AG60" s="1847"/>
      <c r="AH60" s="1847"/>
      <c r="AI60" s="1847"/>
      <c r="AJ60" s="1847"/>
      <c r="AK60" s="1847"/>
      <c r="AL60" s="1847"/>
      <c r="AM60" s="1847"/>
      <c r="AN60" s="1847"/>
      <c r="AO60" s="1847"/>
      <c r="AP60" s="1847"/>
      <c r="AQ60" s="1847"/>
      <c r="AR60" s="1847"/>
      <c r="AS60" s="1847"/>
      <c r="AT60" s="1847"/>
      <c r="AU60" s="1847"/>
      <c r="AV60" s="1847"/>
      <c r="AW60" s="1847"/>
      <c r="AX60" s="1847"/>
      <c r="AY60" s="1849">
        <f>AY22/$AX22-1</f>
        <v>-7.3124888791925802E-2</v>
      </c>
      <c r="AZ60" s="1849">
        <f t="shared" ref="AZ60:BE60" si="33">AZ22/$AX22-1</f>
        <v>-2.416437052245568E-2</v>
      </c>
      <c r="BA60" s="1849">
        <f t="shared" si="33"/>
        <v>-0.14553315715956261</v>
      </c>
      <c r="BB60" s="1849">
        <f t="shared" si="33"/>
        <v>-7.2901052483616335E-2</v>
      </c>
      <c r="BC60" s="1849">
        <f t="shared" si="33"/>
        <v>-5.3603254983315862E-2</v>
      </c>
      <c r="BD60" s="1849">
        <f t="shared" si="33"/>
        <v>-4.0457361161005734E-2</v>
      </c>
      <c r="BE60" s="1849">
        <f t="shared" si="33"/>
        <v>-8.2823060614741206E-2</v>
      </c>
      <c r="BF60" s="805"/>
    </row>
    <row r="61" spans="21:58">
      <c r="U61" s="1009" t="s">
        <v>1250</v>
      </c>
      <c r="V61" s="1867"/>
      <c r="X61" s="1009" t="s">
        <v>1225</v>
      </c>
      <c r="Y61" s="1862"/>
      <c r="Z61" s="20"/>
      <c r="AA61" s="1847"/>
      <c r="AB61" s="1847"/>
      <c r="AC61" s="1847"/>
      <c r="AD61" s="1847"/>
      <c r="AE61" s="1847"/>
      <c r="AF61" s="1847"/>
      <c r="AG61" s="1847"/>
      <c r="AH61" s="1847"/>
      <c r="AI61" s="1847"/>
      <c r="AJ61" s="1847"/>
      <c r="AK61" s="1847"/>
      <c r="AL61" s="1847"/>
      <c r="AM61" s="1847"/>
      <c r="AN61" s="1847"/>
      <c r="AO61" s="1847"/>
      <c r="AP61" s="1847"/>
      <c r="AQ61" s="1847"/>
      <c r="AR61" s="1847"/>
      <c r="AS61" s="1847"/>
      <c r="AT61" s="1847"/>
      <c r="AU61" s="1847"/>
      <c r="AV61" s="1847"/>
      <c r="AW61" s="1847"/>
      <c r="AX61" s="1847"/>
      <c r="AY61" s="1849">
        <f>AY23/$AX23-1</f>
        <v>-1.7545263031054859E-2</v>
      </c>
      <c r="AZ61" s="1849">
        <f t="shared" ref="AZ61:BE61" si="34">AZ23/$AX23-1</f>
        <v>-2.6246755843202574E-2</v>
      </c>
      <c r="BA61" s="1849">
        <f t="shared" si="34"/>
        <v>-2.6102995324692957E-2</v>
      </c>
      <c r="BB61" s="1849">
        <f t="shared" si="34"/>
        <v>-4.3118255243110304E-2</v>
      </c>
      <c r="BC61" s="1849">
        <f t="shared" si="34"/>
        <v>-4.4311532867311043E-2</v>
      </c>
      <c r="BD61" s="1849">
        <f t="shared" si="34"/>
        <v>6.8575668254118316E-3</v>
      </c>
      <c r="BE61" s="1849">
        <f t="shared" si="34"/>
        <v>4.1207049914659954E-3</v>
      </c>
      <c r="BF61" s="805"/>
    </row>
    <row r="62" spans="21:58" ht="15" thickBot="1">
      <c r="U62" s="1884" t="s">
        <v>1251</v>
      </c>
      <c r="V62" s="1868"/>
      <c r="X62" s="1840" t="s">
        <v>1226</v>
      </c>
      <c r="Y62" s="1863"/>
      <c r="Z62" s="20"/>
      <c r="AA62" s="1848"/>
      <c r="AB62" s="1848"/>
      <c r="AC62" s="1848"/>
      <c r="AD62" s="1848"/>
      <c r="AE62" s="1848"/>
      <c r="AF62" s="1848"/>
      <c r="AG62" s="1848"/>
      <c r="AH62" s="1848"/>
      <c r="AI62" s="1848"/>
      <c r="AJ62" s="1848"/>
      <c r="AK62" s="1848"/>
      <c r="AL62" s="1848"/>
      <c r="AM62" s="1848"/>
      <c r="AN62" s="1848"/>
      <c r="AO62" s="1848"/>
      <c r="AP62" s="1848"/>
      <c r="AQ62" s="1848"/>
      <c r="AR62" s="1848"/>
      <c r="AS62" s="1848"/>
      <c r="AT62" s="1848"/>
      <c r="AU62" s="1848"/>
      <c r="AV62" s="1848"/>
      <c r="AW62" s="1848"/>
      <c r="AX62" s="1848"/>
      <c r="AY62" s="1885">
        <f>AY24/$AX24-1</f>
        <v>1.9612216106039693E-3</v>
      </c>
      <c r="AZ62" s="1885">
        <f t="shared" ref="AZ62:BE62" si="35">AZ24/$AX24-1</f>
        <v>-4.4072039113601469E-2</v>
      </c>
      <c r="BA62" s="1885">
        <f t="shared" si="35"/>
        <v>7.059219857159249E-2</v>
      </c>
      <c r="BB62" s="1885">
        <f t="shared" si="35"/>
        <v>8.6885967226225436E-2</v>
      </c>
      <c r="BC62" s="1885">
        <f t="shared" si="35"/>
        <v>1.8738477987976898E-2</v>
      </c>
      <c r="BD62" s="1885">
        <f t="shared" si="35"/>
        <v>3.8836319551046827E-2</v>
      </c>
      <c r="BE62" s="1885">
        <f t="shared" si="35"/>
        <v>1.6069764234097228E-2</v>
      </c>
      <c r="BF62" s="805"/>
    </row>
    <row r="63" spans="21:58" ht="15" thickTop="1">
      <c r="U63" s="496" t="s">
        <v>47</v>
      </c>
      <c r="V63" s="1864"/>
      <c r="X63" s="496" t="s">
        <v>438</v>
      </c>
      <c r="Y63" s="1864"/>
      <c r="Z63" s="20"/>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851">
        <f>AY25/$AX25-1</f>
        <v>-1.9795055849775034E-2</v>
      </c>
      <c r="AZ63" s="1851">
        <f t="shared" ref="AZ63:BE63" si="36">AZ25/$AX25-1</f>
        <v>-3.3287213587744113E-2</v>
      </c>
      <c r="BA63" s="1851">
        <f t="shared" si="36"/>
        <v>-5.6469992088566512E-2</v>
      </c>
      <c r="BB63" s="1851">
        <f t="shared" si="36"/>
        <v>-4.4726345146757329E-2</v>
      </c>
      <c r="BC63" s="1851">
        <f t="shared" si="36"/>
        <v>-6.5398731259741938E-2</v>
      </c>
      <c r="BD63" s="1851">
        <f t="shared" si="36"/>
        <v>-8.1498029714467179E-2</v>
      </c>
      <c r="BE63" s="1851">
        <f t="shared" si="36"/>
        <v>-9.3523746665971075E-2</v>
      </c>
      <c r="BF63" s="805"/>
    </row>
    <row r="64" spans="21:58">
      <c r="V64" s="157"/>
      <c r="X64" s="9"/>
    </row>
    <row r="68" spans="58:58">
      <c r="BF68" s="9"/>
    </row>
    <row r="69" spans="58:58">
      <c r="BF69" s="9"/>
    </row>
    <row r="70" spans="58:58">
      <c r="BF70" s="9"/>
    </row>
    <row r="71" spans="58:58">
      <c r="BF71" s="9"/>
    </row>
    <row r="72" spans="58:58">
      <c r="BF72" s="9"/>
    </row>
    <row r="73" spans="58:58">
      <c r="BF73" s="9"/>
    </row>
    <row r="74" spans="58:58">
      <c r="BF74" s="9"/>
    </row>
    <row r="75" spans="58:58">
      <c r="BF75" s="9"/>
    </row>
    <row r="76" spans="58:58">
      <c r="BF76" s="9"/>
    </row>
    <row r="77" spans="58:58">
      <c r="BF77" s="9"/>
    </row>
    <row r="78" spans="58:58">
      <c r="BF78" s="9"/>
    </row>
    <row r="79" spans="58:58">
      <c r="BF79" s="9"/>
    </row>
    <row r="80" spans="58:58">
      <c r="BF80" s="9"/>
    </row>
    <row r="81" spans="58:58">
      <c r="BF81" s="9"/>
    </row>
    <row r="82" spans="58:58">
      <c r="BF82" s="9"/>
    </row>
    <row r="83" spans="58:58">
      <c r="BF83" s="9"/>
    </row>
    <row r="84" spans="58:58">
      <c r="BF84" s="9"/>
    </row>
    <row r="85" spans="58:58">
      <c r="BF85" s="9"/>
    </row>
    <row r="86" spans="58:58">
      <c r="BF86" s="9"/>
    </row>
    <row r="87" spans="58:58">
      <c r="BF87" s="9"/>
    </row>
    <row r="88" spans="58:58">
      <c r="BF88" s="9"/>
    </row>
    <row r="89" spans="58:58">
      <c r="BF89" s="9"/>
    </row>
    <row r="90" spans="58:58">
      <c r="BF90" s="9"/>
    </row>
  </sheetData>
  <mergeCells count="7">
    <mergeCell ref="U60:V60"/>
    <mergeCell ref="X60:Y60"/>
    <mergeCell ref="U2:V2"/>
    <mergeCell ref="U1:V1"/>
    <mergeCell ref="X1:Y1"/>
    <mergeCell ref="U45:V45"/>
    <mergeCell ref="X45:Y45"/>
  </mergeCells>
  <phoneticPr fontId="9"/>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0.Contents</vt:lpstr>
      <vt:lpstr>Notes</vt:lpstr>
      <vt:lpstr>1.Total</vt:lpstr>
      <vt:lpstr>2.CO2-Sector</vt:lpstr>
      <vt:lpstr>3.Allocated_CO2-Sector</vt:lpstr>
      <vt:lpstr>4.CO2-Share</vt:lpstr>
      <vt:lpstr>5.CO2-fuel</vt:lpstr>
      <vt:lpstr>6.CH4</vt:lpstr>
      <vt:lpstr>7.N2O</vt:lpstr>
      <vt:lpstr>8.F-gas</vt:lpstr>
      <vt:lpstr>9.GHG-capita</vt:lpstr>
      <vt:lpstr>10.GHG-GDP</vt:lpstr>
      <vt:lpstr>11.Household (per household)</vt:lpstr>
      <vt:lpstr>12.Household (per capita)</vt:lpstr>
      <vt:lpstr>13.KP-LULUCF</vt:lpstr>
      <vt:lpstr>14.【Annex】GHG-bunker</vt:lpstr>
      <vt:lpstr>15.【Annex】CRF-CO2</vt:lpstr>
      <vt:lpstr>リンク切公表時非表示（グラフの添え物）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Hirata</cp:lastModifiedBy>
  <cp:lastPrinted>2020-03-31T08:18:33Z</cp:lastPrinted>
  <dcterms:created xsi:type="dcterms:W3CDTF">2003-03-19T00:52:35Z</dcterms:created>
  <dcterms:modified xsi:type="dcterms:W3CDTF">2022-05-25T08:53:39Z</dcterms:modified>
</cp:coreProperties>
</file>