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6F0381C3-D2CC-4BF2-8E7F-F50694968856}" xr6:coauthVersionLast="47" xr6:coauthVersionMax="47" xr10:uidLastSave="{00000000-0000-0000-0000-000000000000}"/>
  <bookViews>
    <workbookView xWindow="-120" yWindow="-120" windowWidth="38640" windowHeight="21120" tabRatio="767" xr2:uid="{CAEC02A5-A6AA-42D7-B85A-169E25F4D131}"/>
  </bookViews>
  <sheets>
    <sheet name="0.Contents" sheetId="61" r:id="rId1"/>
    <sheet name="Notes" sheetId="99" r:id="rId2"/>
    <sheet name="1.Summary" sheetId="64" r:id="rId3"/>
    <sheet name="2.CO2-sector" sheetId="130" r:id="rId4"/>
    <sheet name="3.Allocated_CO2-sector" sheetId="66" r:id="rId5"/>
    <sheet name="4.CO2-share" sheetId="112" r:id="rId6"/>
    <sheet name="5.CO2-fuel" sheetId="70" r:id="rId7"/>
    <sheet name="6.CH4" sheetId="74" r:id="rId8"/>
    <sheet name="7.N2O" sheetId="76" r:id="rId9"/>
    <sheet name="8.F-gas" sheetId="100" r:id="rId10"/>
    <sheet name="9.GHG-capita" sheetId="117" r:id="rId11"/>
    <sheet name="10.GHG-GDP" sheetId="118" r:id="rId12"/>
    <sheet name="11.Household (per household)" sheetId="97" r:id="rId13"/>
    <sheet name="12.Household (per capita)" sheetId="101" r:id="rId14"/>
    <sheet name="13.NDC-LULUCF" sheetId="119" r:id="rId15"/>
    <sheet name="14.【Annex】UN-GHGs" sheetId="127" r:id="rId16"/>
  </sheets>
  <definedNames>
    <definedName name="_1__123Graph_Aグラフ_2A" localSheetId="14" hidden="1">#REF!</definedName>
    <definedName name="_1__123Graph_Aグラフ_2A" localSheetId="5" hidden="1">#REF!</definedName>
    <definedName name="_1__123Graph_Aグラフ_2A" hidden="1">#REF!</definedName>
    <definedName name="_2__123Graph_Bグラフ_2A" localSheetId="14" hidden="1">#REF!</definedName>
    <definedName name="_2__123Graph_Bグラフ_2A" localSheetId="5" hidden="1">#REF!</definedName>
    <definedName name="_2__123Graph_Bグラフ_2A" hidden="1">#REF!</definedName>
    <definedName name="_3__123Graph_Cグラフ_2A" localSheetId="14" hidden="1">#REF!</definedName>
    <definedName name="_3__123Graph_Cグラフ_2A" localSheetId="5" hidden="1">#REF!</definedName>
    <definedName name="_3__123Graph_Cグラフ_2A" hidden="1">#REF!</definedName>
    <definedName name="_4__123Graph_Dグラフ_2A" localSheetId="14" hidden="1">#REF!</definedName>
    <definedName name="_4__123Graph_Dグラフ_2A" localSheetId="5" hidden="1">#REF!</definedName>
    <definedName name="_4__123Graph_Dグラフ_2A" hidden="1">#REF!</definedName>
    <definedName name="_5__123Graph_Eグラフ_2A" localSheetId="14" hidden="1">#REF!</definedName>
    <definedName name="_5__123Graph_Eグラフ_2A" localSheetId="5" hidden="1">#REF!</definedName>
    <definedName name="_5__123Graph_Eグラフ_2A" hidden="1">#REF!</definedName>
    <definedName name="_6__123Graph_Xグラフ_2A" localSheetId="14" hidden="1">#REF!</definedName>
    <definedName name="_6__123Graph_Xグラフ_2A" localSheetId="5" hidden="1">#REF!</definedName>
    <definedName name="_6__123Graph_Xグラフ_2A" hidden="1">#REF!</definedName>
    <definedName name="_Fill" localSheetId="14" hidden="1">#REF!</definedName>
    <definedName name="_Fill" localSheetId="5" hidden="1">#REF!</definedName>
    <definedName name="_Fill" hidden="1">#REF!</definedName>
    <definedName name="_Regression_Out" localSheetId="14" hidden="1">#REF!</definedName>
    <definedName name="_Regression_Out" localSheetId="5" hidden="1">#REF!</definedName>
    <definedName name="_Regression_Out" hidden="1">#REF!</definedName>
    <definedName name="_Regression_X" localSheetId="14" hidden="1">#REF!</definedName>
    <definedName name="_Regression_X" localSheetId="5" hidden="1">#REF!</definedName>
    <definedName name="_Regression_X" hidden="1">#REF!</definedName>
    <definedName name="_Regression_Y" localSheetId="14" hidden="1">#REF!</definedName>
    <definedName name="_Regression_Y" localSheetId="5" hidden="1">#REF!</definedName>
    <definedName name="_Regression_Y" hidden="1">#REF!</definedName>
    <definedName name="_xlnm.Print_Area" localSheetId="0">'0.Contents'!$A$1:$D$28</definedName>
    <definedName name="_xlnm.Print_Area" localSheetId="5">'4.CO2-share'!$A$1:$Y$57</definedName>
    <definedName name="_xlnm.Print_Area" localSheetId="7">'6.CH4'!$A$1:$CC$52</definedName>
    <definedName name="_xlnm.Print_Titles" localSheetId="7">'6.CH4'!$U:$V</definedName>
    <definedName name="regression" localSheetId="5" hidden="1">#REF!</definedName>
    <definedName name="regression" hidden="1">#REF!</definedName>
    <definedName name="regressiona1" localSheetId="5" hidden="1">#REF!</definedName>
    <definedName name="regressiona1"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85" i="100" l="1"/>
  <c r="O2" i="130"/>
  <c r="AB4" i="130"/>
  <c r="AC4" i="130" s="1"/>
  <c r="AD4" i="130" s="1"/>
  <c r="AE4" i="130" s="1"/>
  <c r="AF4" i="130" s="1"/>
  <c r="AG4" i="130" s="1"/>
  <c r="AH4" i="130" s="1"/>
  <c r="AI4" i="130" s="1"/>
  <c r="AJ4" i="130" s="1"/>
  <c r="AK4" i="130" s="1"/>
  <c r="AL4" i="130" s="1"/>
  <c r="AM4" i="130" s="1"/>
  <c r="AN4" i="130" s="1"/>
  <c r="AO4" i="130" s="1"/>
  <c r="AP4" i="130" s="1"/>
  <c r="AQ4" i="130" s="1"/>
  <c r="AR4" i="130" s="1"/>
  <c r="AS4" i="130" s="1"/>
  <c r="AT4" i="130" s="1"/>
  <c r="AU4" i="130" s="1"/>
  <c r="AV4" i="130" s="1"/>
  <c r="AW4" i="130" s="1"/>
  <c r="AX4" i="130" s="1"/>
  <c r="AY4" i="130" s="1"/>
  <c r="AZ4" i="130" s="1"/>
  <c r="BA4" i="130" s="1"/>
  <c r="BB4" i="130" s="1"/>
  <c r="BC4" i="130" s="1"/>
  <c r="BD4" i="130" s="1"/>
  <c r="BE4" i="130" s="1"/>
  <c r="BF4" i="130" s="1"/>
  <c r="BG4" i="130" s="1"/>
  <c r="BH4" i="130" s="1"/>
  <c r="BI4" i="130" s="1"/>
  <c r="AA80" i="130"/>
  <c r="AB92" i="130" s="1"/>
  <c r="AE80" i="130"/>
  <c r="AF80" i="130"/>
  <c r="AH80" i="130"/>
  <c r="AI80" i="130"/>
  <c r="AM80" i="130"/>
  <c r="AP80" i="130"/>
  <c r="AQ80" i="130"/>
  <c r="AU80" i="130"/>
  <c r="AX80" i="130"/>
  <c r="AY80" i="130"/>
  <c r="BC80" i="130"/>
  <c r="BF80" i="130"/>
  <c r="BG80" i="130"/>
  <c r="AA81" i="130"/>
  <c r="AB81" i="130"/>
  <c r="AD81" i="130"/>
  <c r="AE81" i="130"/>
  <c r="AG81" i="130"/>
  <c r="AH81" i="130"/>
  <c r="AI93" i="130" s="1"/>
  <c r="AI81" i="130"/>
  <c r="AK81" i="130"/>
  <c r="AL81" i="130"/>
  <c r="AM81" i="130"/>
  <c r="AO81" i="130"/>
  <c r="AP81" i="130"/>
  <c r="AQ93" i="130" s="1"/>
  <c r="AQ81" i="130"/>
  <c r="AR81" i="130"/>
  <c r="AR93" i="130" s="1"/>
  <c r="AS81" i="130"/>
  <c r="AU81" i="130"/>
  <c r="AW81" i="130"/>
  <c r="AX81" i="130"/>
  <c r="AY93" i="130" s="1"/>
  <c r="AY81" i="130"/>
  <c r="AZ81" i="130"/>
  <c r="BA81" i="130"/>
  <c r="BE81" i="130"/>
  <c r="BF81" i="130"/>
  <c r="BG81" i="130"/>
  <c r="BI81" i="130"/>
  <c r="AC114" i="66"/>
  <c r="AD82" i="130"/>
  <c r="AF82" i="130"/>
  <c r="AK114" i="66"/>
  <c r="AL82" i="130"/>
  <c r="AM82" i="130"/>
  <c r="AN82" i="130"/>
  <c r="AS114" i="66"/>
  <c r="AT82" i="130"/>
  <c r="AU82" i="130"/>
  <c r="AV114" i="66"/>
  <c r="AX114" i="66"/>
  <c r="BA114" i="66"/>
  <c r="BB82" i="130"/>
  <c r="BC114" i="66"/>
  <c r="BD82" i="130"/>
  <c r="BI114" i="66"/>
  <c r="AA116" i="66"/>
  <c r="AG116" i="66"/>
  <c r="AO116" i="66"/>
  <c r="AW116" i="66"/>
  <c r="AY116" i="66"/>
  <c r="BG116" i="66"/>
  <c r="AB117" i="66"/>
  <c r="AD117" i="66"/>
  <c r="AF117" i="66"/>
  <c r="AG117" i="66"/>
  <c r="AN117" i="66"/>
  <c r="AO117" i="66"/>
  <c r="AR117" i="66"/>
  <c r="AT117" i="66"/>
  <c r="AV117" i="66"/>
  <c r="AW117" i="66"/>
  <c r="BB117" i="66"/>
  <c r="BD117" i="66"/>
  <c r="BE117" i="66"/>
  <c r="AA118" i="66"/>
  <c r="AC118" i="66"/>
  <c r="AD118" i="66"/>
  <c r="AL118" i="66"/>
  <c r="AQ118" i="66"/>
  <c r="AS118" i="66"/>
  <c r="AT118" i="66"/>
  <c r="AY118" i="66"/>
  <c r="BA118" i="66"/>
  <c r="BB118" i="66"/>
  <c r="BG118" i="66"/>
  <c r="BI118" i="66"/>
  <c r="AA119" i="66"/>
  <c r="AF119" i="66"/>
  <c r="AH119" i="66"/>
  <c r="AI119" i="66"/>
  <c r="AL119" i="66"/>
  <c r="AN119" i="66"/>
  <c r="AP119" i="66"/>
  <c r="AQ119" i="66"/>
  <c r="AT119" i="66"/>
  <c r="AV119" i="66"/>
  <c r="AX119" i="66"/>
  <c r="AY119" i="66"/>
  <c r="BD119" i="66"/>
  <c r="BF119" i="66"/>
  <c r="BG119" i="66"/>
  <c r="AA120" i="66"/>
  <c r="AC120" i="66"/>
  <c r="AE57" i="130"/>
  <c r="AE122" i="66" s="1"/>
  <c r="AF120" i="66"/>
  <c r="AM120" i="66"/>
  <c r="AN120" i="66"/>
  <c r="AS120" i="66"/>
  <c r="AU57" i="130"/>
  <c r="AU122" i="66" s="1"/>
  <c r="AV120" i="66"/>
  <c r="BA120" i="66"/>
  <c r="BC120" i="66"/>
  <c r="BD120" i="66"/>
  <c r="BE57" i="130"/>
  <c r="BE122" i="66" s="1"/>
  <c r="BI120" i="66"/>
  <c r="AB121" i="66"/>
  <c r="AH57" i="130"/>
  <c r="AH122" i="66" s="1"/>
  <c r="AJ121" i="66"/>
  <c r="AK121" i="66"/>
  <c r="AP57" i="130"/>
  <c r="AP122" i="66" s="1"/>
  <c r="AR121" i="66"/>
  <c r="AX57" i="130"/>
  <c r="AX122" i="66" s="1"/>
  <c r="AZ121" i="66"/>
  <c r="BF121" i="66"/>
  <c r="BH121" i="66"/>
  <c r="AA123" i="66"/>
  <c r="AC123" i="66"/>
  <c r="AE123" i="66"/>
  <c r="AG123" i="66"/>
  <c r="AK123" i="66"/>
  <c r="AL123" i="66"/>
  <c r="AM123" i="66"/>
  <c r="AO123" i="66"/>
  <c r="AP123" i="66"/>
  <c r="AS123" i="66"/>
  <c r="AU123" i="66"/>
  <c r="AW123" i="66"/>
  <c r="AX123" i="66"/>
  <c r="AY123" i="66"/>
  <c r="BA123" i="66"/>
  <c r="BB123" i="66"/>
  <c r="BC123" i="66"/>
  <c r="BE123" i="66"/>
  <c r="BF123" i="66"/>
  <c r="BI123" i="66"/>
  <c r="AB124" i="66"/>
  <c r="AD124" i="66"/>
  <c r="AE124" i="66"/>
  <c r="AJ124" i="66"/>
  <c r="AL124" i="66"/>
  <c r="AM124" i="66"/>
  <c r="AP124" i="66"/>
  <c r="AR124" i="66"/>
  <c r="AT124" i="66"/>
  <c r="AU124" i="66"/>
  <c r="AY124" i="66"/>
  <c r="AZ124" i="66"/>
  <c r="BB124" i="66"/>
  <c r="BC124" i="66"/>
  <c r="BF124" i="66"/>
  <c r="BH124" i="66"/>
  <c r="AA125" i="66"/>
  <c r="AB125" i="66"/>
  <c r="AE125" i="66"/>
  <c r="AG125" i="66"/>
  <c r="AI125" i="66"/>
  <c r="AJ125" i="66"/>
  <c r="AM125" i="66"/>
  <c r="AN125" i="66"/>
  <c r="AO125" i="66"/>
  <c r="AQ125" i="66"/>
  <c r="AR125" i="66"/>
  <c r="AU125" i="66"/>
  <c r="AW125" i="66"/>
  <c r="AY125" i="66"/>
  <c r="AZ125" i="66"/>
  <c r="BA125" i="66"/>
  <c r="BC125" i="66"/>
  <c r="BE125" i="66"/>
  <c r="BG125" i="66"/>
  <c r="BH125" i="66"/>
  <c r="AB83" i="130"/>
  <c r="AC83" i="130"/>
  <c r="AD83" i="130"/>
  <c r="AF83" i="130"/>
  <c r="AG83" i="130"/>
  <c r="AJ83" i="130"/>
  <c r="AK83" i="130"/>
  <c r="AL83" i="130"/>
  <c r="AN83" i="130"/>
  <c r="AO83" i="130"/>
  <c r="AQ83" i="130"/>
  <c r="AR126" i="66"/>
  <c r="AS126" i="66"/>
  <c r="AT83" i="130"/>
  <c r="AU95" i="130" s="1"/>
  <c r="AU83" i="130"/>
  <c r="AV83" i="130"/>
  <c r="AW83" i="130"/>
  <c r="AY83" i="130"/>
  <c r="AZ83" i="130"/>
  <c r="BA83" i="130"/>
  <c r="BB83" i="130"/>
  <c r="BD83" i="130"/>
  <c r="BE83" i="130"/>
  <c r="BH83" i="130"/>
  <c r="BI83" i="130"/>
  <c r="F12" i="112" s="1"/>
  <c r="AA127" i="66"/>
  <c r="AC127" i="66"/>
  <c r="AD127" i="66"/>
  <c r="AG127" i="66"/>
  <c r="AI127" i="66"/>
  <c r="AK127" i="66"/>
  <c r="AL127" i="66"/>
  <c r="AO127" i="66"/>
  <c r="AP127" i="66"/>
  <c r="AQ127" i="66"/>
  <c r="AS127" i="66"/>
  <c r="AT127" i="66"/>
  <c r="AW127" i="66"/>
  <c r="AX127" i="66"/>
  <c r="AY127" i="66"/>
  <c r="BA127" i="66"/>
  <c r="BB127" i="66"/>
  <c r="BE127" i="66"/>
  <c r="BF127" i="66"/>
  <c r="BG127" i="66"/>
  <c r="BI127" i="66"/>
  <c r="AA128" i="66"/>
  <c r="AD128" i="66"/>
  <c r="AE128" i="66"/>
  <c r="AF128" i="66"/>
  <c r="AH128" i="66"/>
  <c r="AI128" i="66"/>
  <c r="AL128" i="66"/>
  <c r="AM128" i="66"/>
  <c r="AN128" i="66"/>
  <c r="AP128" i="66"/>
  <c r="AQ128" i="66"/>
  <c r="AR128" i="66"/>
  <c r="AT128" i="66"/>
  <c r="AV128" i="66"/>
  <c r="AX128" i="66"/>
  <c r="AY128" i="66"/>
  <c r="BB128" i="66"/>
  <c r="BD128" i="66"/>
  <c r="BG128" i="66"/>
  <c r="AA129" i="66"/>
  <c r="AC129" i="66"/>
  <c r="AE129" i="66"/>
  <c r="AF129" i="66"/>
  <c r="AI129" i="66"/>
  <c r="AK129" i="66"/>
  <c r="AM129" i="66"/>
  <c r="AN129" i="66"/>
  <c r="AQ129" i="66"/>
  <c r="AS129" i="66"/>
  <c r="AU129" i="66"/>
  <c r="AV129" i="66"/>
  <c r="AW129" i="66"/>
  <c r="AY129" i="66"/>
  <c r="BA129" i="66"/>
  <c r="BC129" i="66"/>
  <c r="BD129" i="66"/>
  <c r="BG129" i="66"/>
  <c r="BH129" i="66"/>
  <c r="BI129" i="66"/>
  <c r="AA84" i="130"/>
  <c r="AB84" i="130"/>
  <c r="AB96" i="130" s="1"/>
  <c r="AC84" i="130"/>
  <c r="AD84" i="130"/>
  <c r="AE96" i="130" s="1"/>
  <c r="AE84" i="130"/>
  <c r="AF84" i="130"/>
  <c r="AF96" i="130" s="1"/>
  <c r="AG84" i="130"/>
  <c r="AH84" i="130"/>
  <c r="AI84" i="130"/>
  <c r="AJ84" i="130"/>
  <c r="AJ96" i="130" s="1"/>
  <c r="AK84" i="130"/>
  <c r="AL84" i="130"/>
  <c r="AN84" i="130"/>
  <c r="AO84" i="130"/>
  <c r="AP84" i="130"/>
  <c r="AQ84" i="130"/>
  <c r="AR84" i="130"/>
  <c r="AS84" i="130"/>
  <c r="AT84" i="130"/>
  <c r="AV130" i="66"/>
  <c r="AW130" i="66"/>
  <c r="AX84" i="130"/>
  <c r="AY84" i="130"/>
  <c r="AZ84" i="130"/>
  <c r="BA84" i="130"/>
  <c r="BB84" i="130"/>
  <c r="BC84" i="130"/>
  <c r="BD84" i="130"/>
  <c r="BE130" i="66"/>
  <c r="BF84" i="130"/>
  <c r="BH84" i="130"/>
  <c r="BI84" i="130"/>
  <c r="F13" i="112" s="1"/>
  <c r="AA132" i="66"/>
  <c r="AC132" i="66"/>
  <c r="AG132" i="66"/>
  <c r="AH132" i="66"/>
  <c r="AK132" i="66"/>
  <c r="AL132" i="66"/>
  <c r="AO132" i="66"/>
  <c r="AP132" i="66"/>
  <c r="AS132" i="66"/>
  <c r="AT132" i="66"/>
  <c r="AW132" i="66"/>
  <c r="AX132" i="66"/>
  <c r="BA132" i="66"/>
  <c r="BE132" i="66"/>
  <c r="BF132" i="66"/>
  <c r="BI132" i="66"/>
  <c r="AA133" i="66"/>
  <c r="AB133" i="66"/>
  <c r="AD133" i="66"/>
  <c r="AE133" i="66"/>
  <c r="AG133" i="66"/>
  <c r="AH133" i="66"/>
  <c r="AI133" i="66"/>
  <c r="AJ133" i="66"/>
  <c r="AL133" i="66"/>
  <c r="AM133" i="66"/>
  <c r="AN133" i="66"/>
  <c r="AO133" i="66"/>
  <c r="AQ133" i="66"/>
  <c r="AR133" i="66"/>
  <c r="AT133" i="66"/>
  <c r="AU133" i="66"/>
  <c r="AV133" i="66"/>
  <c r="AW133" i="66"/>
  <c r="AX133" i="66"/>
  <c r="AY133" i="66"/>
  <c r="AZ133" i="66"/>
  <c r="BB133" i="66"/>
  <c r="BC133" i="66"/>
  <c r="BE133" i="66"/>
  <c r="BF133" i="66"/>
  <c r="BG133" i="66"/>
  <c r="BH133" i="66"/>
  <c r="AA134" i="66"/>
  <c r="AB134" i="66"/>
  <c r="AC134" i="66"/>
  <c r="AD134" i="66"/>
  <c r="AE134" i="66"/>
  <c r="AG134" i="66"/>
  <c r="AI134" i="66"/>
  <c r="AJ134" i="66"/>
  <c r="AK134" i="66"/>
  <c r="AL134" i="66"/>
  <c r="AM134" i="66"/>
  <c r="AN134" i="66"/>
  <c r="AO134" i="66"/>
  <c r="AQ134" i="66"/>
  <c r="AR134" i="66"/>
  <c r="AS134" i="66"/>
  <c r="AT134" i="66"/>
  <c r="AU134" i="66"/>
  <c r="AV134" i="66"/>
  <c r="AW134" i="66"/>
  <c r="AY134" i="66"/>
  <c r="AZ134" i="66"/>
  <c r="BA134" i="66"/>
  <c r="BB134" i="66"/>
  <c r="BC134" i="66"/>
  <c r="BD134" i="66"/>
  <c r="BE134" i="66"/>
  <c r="BG134" i="66"/>
  <c r="BH134" i="66"/>
  <c r="BI134" i="66"/>
  <c r="AA135" i="66"/>
  <c r="AB135" i="66"/>
  <c r="AC135" i="66"/>
  <c r="AD135" i="66"/>
  <c r="AF135" i="66"/>
  <c r="AG135" i="66"/>
  <c r="AH135" i="66"/>
  <c r="AI135" i="66"/>
  <c r="AJ135" i="66"/>
  <c r="AK135" i="66"/>
  <c r="AL135" i="66"/>
  <c r="AN135" i="66"/>
  <c r="AO135" i="66"/>
  <c r="AP135" i="66"/>
  <c r="AQ135" i="66"/>
  <c r="AR135" i="66"/>
  <c r="AS135" i="66"/>
  <c r="AT135" i="66"/>
  <c r="AV135" i="66"/>
  <c r="AW135" i="66"/>
  <c r="AX135" i="66"/>
  <c r="AY135" i="66"/>
  <c r="AZ135" i="66"/>
  <c r="BA135" i="66"/>
  <c r="BB135" i="66"/>
  <c r="BD135" i="66"/>
  <c r="BE135" i="66"/>
  <c r="BF135" i="66"/>
  <c r="BG135" i="66"/>
  <c r="BH135" i="66"/>
  <c r="BI135" i="66"/>
  <c r="AB76" i="130"/>
  <c r="AC76" i="130" s="1"/>
  <c r="AD76" i="130" s="1"/>
  <c r="AE76" i="130" s="1"/>
  <c r="AF76" i="130" s="1"/>
  <c r="AG76" i="130" s="1"/>
  <c r="AH76" i="130" s="1"/>
  <c r="AI76" i="130" s="1"/>
  <c r="AJ76" i="130" s="1"/>
  <c r="AK76" i="130" s="1"/>
  <c r="AL76" i="130" s="1"/>
  <c r="AM76" i="130" s="1"/>
  <c r="AN76" i="130" s="1"/>
  <c r="AO76" i="130" s="1"/>
  <c r="AP76" i="130" s="1"/>
  <c r="AQ76" i="130" s="1"/>
  <c r="AR76" i="130" s="1"/>
  <c r="AS76" i="130" s="1"/>
  <c r="AT76" i="130" s="1"/>
  <c r="AU76" i="130" s="1"/>
  <c r="AV76" i="130" s="1"/>
  <c r="AW76" i="130" s="1"/>
  <c r="AX76" i="130" s="1"/>
  <c r="AY76" i="130" s="1"/>
  <c r="AZ76" i="130" s="1"/>
  <c r="BA76" i="130" s="1"/>
  <c r="BB76" i="130" s="1"/>
  <c r="BC76" i="130" s="1"/>
  <c r="BD76" i="130" s="1"/>
  <c r="BE76" i="130" s="1"/>
  <c r="BF76" i="130" s="1"/>
  <c r="BG76" i="130" s="1"/>
  <c r="BH76" i="130" s="1"/>
  <c r="BI76" i="130" s="1"/>
  <c r="AB80" i="130"/>
  <c r="AC80" i="130"/>
  <c r="AD80" i="130"/>
  <c r="AG80" i="130"/>
  <c r="AG92" i="130" s="1"/>
  <c r="AJ80" i="130"/>
  <c r="AK80" i="130"/>
  <c r="AL80" i="130"/>
  <c r="AN80" i="130"/>
  <c r="AO80" i="130"/>
  <c r="AR80" i="130"/>
  <c r="AS80" i="130"/>
  <c r="AT80" i="130"/>
  <c r="AV80" i="130"/>
  <c r="AW80" i="130"/>
  <c r="AZ80" i="130"/>
  <c r="BA80" i="130"/>
  <c r="BB80" i="130"/>
  <c r="BD80" i="130"/>
  <c r="BE80" i="130"/>
  <c r="BH80" i="130"/>
  <c r="BI80" i="130"/>
  <c r="AC81" i="130"/>
  <c r="AD93" i="130" s="1"/>
  <c r="AF81" i="130"/>
  <c r="AJ81" i="130"/>
  <c r="AJ93" i="130" s="1"/>
  <c r="AN81" i="130"/>
  <c r="AT81" i="130"/>
  <c r="AV81" i="130"/>
  <c r="AV93" i="130" s="1"/>
  <c r="BB81" i="130"/>
  <c r="BC81" i="130"/>
  <c r="BD81" i="130"/>
  <c r="BH81" i="130"/>
  <c r="AB82" i="130"/>
  <c r="AG82" i="130"/>
  <c r="AG94" i="130" s="1"/>
  <c r="AI82" i="130"/>
  <c r="AJ82" i="130"/>
  <c r="AO82" i="130"/>
  <c r="AR82" i="130"/>
  <c r="AW82" i="130"/>
  <c r="AY82" i="130"/>
  <c r="AZ82" i="130"/>
  <c r="BE82" i="130"/>
  <c r="BH82" i="130"/>
  <c r="AA83" i="130"/>
  <c r="AE83" i="130"/>
  <c r="AH83" i="130"/>
  <c r="AI83" i="130"/>
  <c r="AM83" i="130"/>
  <c r="AP83" i="130"/>
  <c r="AQ95" i="130" s="1"/>
  <c r="AR83" i="130"/>
  <c r="AR95" i="130" s="1"/>
  <c r="AS83" i="130"/>
  <c r="AX83" i="130"/>
  <c r="BC83" i="130"/>
  <c r="BF83" i="130"/>
  <c r="BG83" i="130"/>
  <c r="AM84" i="130"/>
  <c r="AU84" i="130"/>
  <c r="BG84" i="130"/>
  <c r="AB88" i="130"/>
  <c r="AC88" i="130" s="1"/>
  <c r="AD88" i="130" s="1"/>
  <c r="AE88" i="130" s="1"/>
  <c r="AF88" i="130" s="1"/>
  <c r="AG88" i="130" s="1"/>
  <c r="AH88" i="130" s="1"/>
  <c r="AI88" i="130" s="1"/>
  <c r="AJ88" i="130" s="1"/>
  <c r="AK88" i="130" s="1"/>
  <c r="AL88" i="130" s="1"/>
  <c r="AM88" i="130" s="1"/>
  <c r="AN88" i="130" s="1"/>
  <c r="AO88" i="130" s="1"/>
  <c r="AP88" i="130" s="1"/>
  <c r="AQ88" i="130" s="1"/>
  <c r="AR88" i="130" s="1"/>
  <c r="AS88" i="130" s="1"/>
  <c r="AT88" i="130" s="1"/>
  <c r="AU88" i="130" s="1"/>
  <c r="AV88" i="130" s="1"/>
  <c r="AW88" i="130" s="1"/>
  <c r="AX88" i="130" s="1"/>
  <c r="AY88" i="130" s="1"/>
  <c r="AZ88" i="130" s="1"/>
  <c r="BA88" i="130" s="1"/>
  <c r="BB88" i="130" s="1"/>
  <c r="BC88" i="130" s="1"/>
  <c r="BD88" i="130" s="1"/>
  <c r="BE88" i="130" s="1"/>
  <c r="BF88" i="130" s="1"/>
  <c r="BG88" i="130" s="1"/>
  <c r="BH88" i="130" s="1"/>
  <c r="BI88" i="130" s="1"/>
  <c r="AB100" i="130"/>
  <c r="AC100" i="130" s="1"/>
  <c r="AD100" i="130" s="1"/>
  <c r="AE100" i="130" s="1"/>
  <c r="AF100" i="130" s="1"/>
  <c r="AG100" i="130" s="1"/>
  <c r="AH100" i="130" s="1"/>
  <c r="AI100" i="130" s="1"/>
  <c r="AJ100" i="130" s="1"/>
  <c r="AK100" i="130" s="1"/>
  <c r="AL100" i="130" s="1"/>
  <c r="AM100" i="130" s="1"/>
  <c r="AN100" i="130" s="1"/>
  <c r="AO100" i="130" s="1"/>
  <c r="AP100" i="130" s="1"/>
  <c r="AQ100" i="130" s="1"/>
  <c r="AR100" i="130" s="1"/>
  <c r="AS100" i="130" s="1"/>
  <c r="AT100" i="130" s="1"/>
  <c r="AU100" i="130" s="1"/>
  <c r="AV100" i="130" s="1"/>
  <c r="AW100" i="130" s="1"/>
  <c r="AX100" i="130" s="1"/>
  <c r="AY100" i="130" s="1"/>
  <c r="AZ100" i="130" s="1"/>
  <c r="BA100" i="130" s="1"/>
  <c r="BB100" i="130" s="1"/>
  <c r="BC100" i="130" s="1"/>
  <c r="BD100" i="130" s="1"/>
  <c r="BE100" i="130" s="1"/>
  <c r="BF100" i="130" s="1"/>
  <c r="BG100" i="130" s="1"/>
  <c r="BH100" i="130" s="1"/>
  <c r="BI100" i="130" s="1"/>
  <c r="AG128" i="66"/>
  <c r="AO128" i="66"/>
  <c r="AW128" i="66"/>
  <c r="BE128" i="66"/>
  <c r="BC135" i="66"/>
  <c r="AU135" i="66"/>
  <c r="AM135" i="66"/>
  <c r="AE135" i="66"/>
  <c r="BF134" i="66"/>
  <c r="AX134" i="66"/>
  <c r="AP134" i="66"/>
  <c r="AH134" i="66"/>
  <c r="AF134" i="66"/>
  <c r="BI133" i="66"/>
  <c r="BD133" i="66"/>
  <c r="BA133" i="66"/>
  <c r="AS133" i="66"/>
  <c r="AP133" i="66"/>
  <c r="AK133" i="66"/>
  <c r="AF133" i="66"/>
  <c r="AC133" i="66"/>
  <c r="BD132" i="66"/>
  <c r="BB132" i="66"/>
  <c r="AV132" i="66"/>
  <c r="AN132" i="66"/>
  <c r="AF132" i="66"/>
  <c r="AD132" i="66"/>
  <c r="BG130" i="66"/>
  <c r="BC130" i="66"/>
  <c r="BB130" i="66"/>
  <c r="AY130" i="66"/>
  <c r="AU130" i="66"/>
  <c r="AQ130" i="66"/>
  <c r="AM130" i="66"/>
  <c r="AL130" i="66"/>
  <c r="AI130" i="66"/>
  <c r="AE130" i="66"/>
  <c r="AD130" i="66"/>
  <c r="BF129" i="66"/>
  <c r="BE129" i="66"/>
  <c r="BB129" i="66"/>
  <c r="AZ129" i="66"/>
  <c r="AX129" i="66"/>
  <c r="AT129" i="66"/>
  <c r="AR129" i="66"/>
  <c r="AP129" i="66"/>
  <c r="AO129" i="66"/>
  <c r="AL129" i="66"/>
  <c r="AJ129" i="66"/>
  <c r="AH129" i="66"/>
  <c r="AG129" i="66"/>
  <c r="AD129" i="66"/>
  <c r="AB129" i="66"/>
  <c r="BI128" i="66"/>
  <c r="BH128" i="66"/>
  <c r="BF128" i="66"/>
  <c r="BC128" i="66"/>
  <c r="BA128" i="66"/>
  <c r="AZ128" i="66"/>
  <c r="AU128" i="66"/>
  <c r="AS128" i="66"/>
  <c r="AK128" i="66"/>
  <c r="AJ128" i="66"/>
  <c r="AC128" i="66"/>
  <c r="AB128" i="66"/>
  <c r="BH127" i="66"/>
  <c r="BD127" i="66"/>
  <c r="BC127" i="66"/>
  <c r="AZ127" i="66"/>
  <c r="AV127" i="66"/>
  <c r="AU127" i="66"/>
  <c r="AR127" i="66"/>
  <c r="AN127" i="66"/>
  <c r="AM127" i="66"/>
  <c r="AJ127" i="66"/>
  <c r="AH127" i="66"/>
  <c r="AF127" i="66"/>
  <c r="AE127" i="66"/>
  <c r="AB127" i="66"/>
  <c r="BI126" i="66"/>
  <c r="BG126" i="66"/>
  <c r="BF126" i="66"/>
  <c r="BC126" i="66"/>
  <c r="AZ126" i="66"/>
  <c r="AY126" i="66"/>
  <c r="AX126" i="66"/>
  <c r="AU126" i="66"/>
  <c r="AQ126" i="66"/>
  <c r="AP126" i="66"/>
  <c r="AM126" i="66"/>
  <c r="AK126" i="66"/>
  <c r="AI126" i="66"/>
  <c r="AH126" i="66"/>
  <c r="AE126" i="66"/>
  <c r="AC126" i="66"/>
  <c r="BI125" i="66"/>
  <c r="BF125" i="66"/>
  <c r="BD125" i="66"/>
  <c r="BB125" i="66"/>
  <c r="AX125" i="66"/>
  <c r="AV125" i="66"/>
  <c r="AT125" i="66"/>
  <c r="AS125" i="66"/>
  <c r="AP125" i="66"/>
  <c r="AL125" i="66"/>
  <c r="AK125" i="66"/>
  <c r="AH125" i="66"/>
  <c r="AF125" i="66"/>
  <c r="AD125" i="66"/>
  <c r="AC125" i="66"/>
  <c r="BI124" i="66"/>
  <c r="BG124" i="66"/>
  <c r="BE124" i="66"/>
  <c r="BD124" i="66"/>
  <c r="BA124" i="66"/>
  <c r="AX124" i="66"/>
  <c r="AW124" i="66"/>
  <c r="AV124" i="66"/>
  <c r="AS124" i="66"/>
  <c r="AQ124" i="66"/>
  <c r="AO124" i="66"/>
  <c r="AN124" i="66"/>
  <c r="AK124" i="66"/>
  <c r="AI124" i="66"/>
  <c r="AH124" i="66"/>
  <c r="AG124" i="66"/>
  <c r="AF124" i="66"/>
  <c r="AC124" i="66"/>
  <c r="BH123" i="66"/>
  <c r="BG123" i="66"/>
  <c r="BD123" i="66"/>
  <c r="AZ123" i="66"/>
  <c r="AV123" i="66"/>
  <c r="AT123" i="66"/>
  <c r="AR123" i="66"/>
  <c r="AQ123" i="66"/>
  <c r="AN123" i="66"/>
  <c r="AJ123" i="66"/>
  <c r="AI123" i="66"/>
  <c r="AH123" i="66"/>
  <c r="AF123" i="66"/>
  <c r="AD123" i="66"/>
  <c r="AB123" i="66"/>
  <c r="BG121" i="66"/>
  <c r="BE121" i="66"/>
  <c r="BD121" i="66"/>
  <c r="BC121" i="66"/>
  <c r="BB121" i="66"/>
  <c r="AY121" i="66"/>
  <c r="AW121" i="66"/>
  <c r="AV121" i="66"/>
  <c r="AU121" i="66"/>
  <c r="AT121" i="66"/>
  <c r="AQ121" i="66"/>
  <c r="AO121" i="66"/>
  <c r="AN121" i="66"/>
  <c r="AM121" i="66"/>
  <c r="AL121" i="66"/>
  <c r="AI121" i="66"/>
  <c r="AG121" i="66"/>
  <c r="AF121" i="66"/>
  <c r="AE121" i="66"/>
  <c r="AD121" i="66"/>
  <c r="BH120" i="66"/>
  <c r="BG120" i="66"/>
  <c r="BF120" i="66"/>
  <c r="BE120" i="66"/>
  <c r="BB120" i="66"/>
  <c r="AZ120" i="66"/>
  <c r="AY120" i="66"/>
  <c r="AX120" i="66"/>
  <c r="AW120" i="66"/>
  <c r="AT120" i="66"/>
  <c r="AR120" i="66"/>
  <c r="AQ120" i="66"/>
  <c r="AP120" i="66"/>
  <c r="AO120" i="66"/>
  <c r="AL120" i="66"/>
  <c r="AJ120" i="66"/>
  <c r="AI120" i="66"/>
  <c r="AH120" i="66"/>
  <c r="AG120" i="66"/>
  <c r="AD120" i="66"/>
  <c r="AB120" i="66"/>
  <c r="BI119" i="66"/>
  <c r="BH119" i="66"/>
  <c r="BE119" i="66"/>
  <c r="BC119" i="66"/>
  <c r="BB119" i="66"/>
  <c r="BA119" i="66"/>
  <c r="AZ119" i="66"/>
  <c r="AW119" i="66"/>
  <c r="AU119" i="66"/>
  <c r="AS119" i="66"/>
  <c r="AR119" i="66"/>
  <c r="AO119" i="66"/>
  <c r="AM119" i="66"/>
  <c r="AK119" i="66"/>
  <c r="AJ119" i="66"/>
  <c r="AG119" i="66"/>
  <c r="AE119" i="66"/>
  <c r="AD119" i="66"/>
  <c r="AC119" i="66"/>
  <c r="AB119" i="66"/>
  <c r="BH118" i="66"/>
  <c r="BF118" i="66"/>
  <c r="BE118" i="66"/>
  <c r="BD118" i="66"/>
  <c r="BC118" i="66"/>
  <c r="AZ118" i="66"/>
  <c r="AX118" i="66"/>
  <c r="AW118" i="66"/>
  <c r="AV118" i="66"/>
  <c r="AU118" i="66"/>
  <c r="AR118" i="66"/>
  <c r="AP118" i="66"/>
  <c r="AO118" i="66"/>
  <c r="AN118" i="66"/>
  <c r="AM118" i="66"/>
  <c r="AK118" i="66"/>
  <c r="AJ118" i="66"/>
  <c r="AI118" i="66"/>
  <c r="AH118" i="66"/>
  <c r="AG118" i="66"/>
  <c r="AF118" i="66"/>
  <c r="AE118" i="66"/>
  <c r="AB118" i="66"/>
  <c r="BI117" i="66"/>
  <c r="BH117" i="66"/>
  <c r="BG117" i="66"/>
  <c r="BF117" i="66"/>
  <c r="BC117" i="66"/>
  <c r="BA117" i="66"/>
  <c r="AZ117" i="66"/>
  <c r="AY117" i="66"/>
  <c r="AX117" i="66"/>
  <c r="AU117" i="66"/>
  <c r="AS117" i="66"/>
  <c r="AQ117" i="66"/>
  <c r="AP117" i="66"/>
  <c r="AM117" i="66"/>
  <c r="AL117" i="66"/>
  <c r="AK117" i="66"/>
  <c r="AJ117" i="66"/>
  <c r="AI117" i="66"/>
  <c r="AH117" i="66"/>
  <c r="AE117" i="66"/>
  <c r="AC117" i="66"/>
  <c r="BI116" i="66"/>
  <c r="BF116" i="66"/>
  <c r="BE116" i="66"/>
  <c r="BD116" i="66"/>
  <c r="BC116" i="66"/>
  <c r="BB116" i="66"/>
  <c r="BA116" i="66"/>
  <c r="AX116" i="66"/>
  <c r="AV116" i="66"/>
  <c r="AU116" i="66"/>
  <c r="AT116" i="66"/>
  <c r="AS116" i="66"/>
  <c r="AQ116" i="66"/>
  <c r="AP116" i="66"/>
  <c r="AN116" i="66"/>
  <c r="AM116" i="66"/>
  <c r="AL116" i="66"/>
  <c r="AK116" i="66"/>
  <c r="AI116" i="66"/>
  <c r="AH116" i="66"/>
  <c r="AF116" i="66"/>
  <c r="AE116" i="66"/>
  <c r="AD116" i="66"/>
  <c r="AC116" i="66"/>
  <c r="BH114" i="66"/>
  <c r="BG114" i="66"/>
  <c r="BF114" i="66"/>
  <c r="BE114" i="66"/>
  <c r="AZ114" i="66"/>
  <c r="AY114" i="66"/>
  <c r="AW114" i="66"/>
  <c r="AU114" i="66"/>
  <c r="AT114" i="66"/>
  <c r="AR114" i="66"/>
  <c r="AQ114" i="66"/>
  <c r="AP114" i="66"/>
  <c r="AO114" i="66"/>
  <c r="AJ114" i="66"/>
  <c r="AI114" i="66"/>
  <c r="AH114" i="66"/>
  <c r="AG114" i="66"/>
  <c r="AE114" i="66"/>
  <c r="AB114" i="66"/>
  <c r="AA117" i="66"/>
  <c r="AA121" i="66"/>
  <c r="AA124" i="66"/>
  <c r="AA126" i="66"/>
  <c r="AA130" i="66"/>
  <c r="AA114" i="66"/>
  <c r="AF130" i="66" l="1"/>
  <c r="AV126" i="66"/>
  <c r="AM114" i="66"/>
  <c r="BH92" i="130"/>
  <c r="AO93" i="130"/>
  <c r="AQ92" i="130"/>
  <c r="AH92" i="130"/>
  <c r="AT130" i="66"/>
  <c r="AW84" i="130"/>
  <c r="BB57" i="130"/>
  <c r="BB122" i="66" s="1"/>
  <c r="AH95" i="130"/>
  <c r="BC66" i="130"/>
  <c r="AU66" i="130"/>
  <c r="AM66" i="130"/>
  <c r="AE66" i="130"/>
  <c r="AM93" i="130"/>
  <c r="AL93" i="130"/>
  <c r="AN40" i="130"/>
  <c r="AN79" i="130" s="1"/>
  <c r="AO126" i="66"/>
  <c r="AG57" i="130"/>
  <c r="AG122" i="66" s="1"/>
  <c r="AN126" i="66"/>
  <c r="AG130" i="66"/>
  <c r="AT96" i="130"/>
  <c r="AX95" i="130"/>
  <c r="AT57" i="130"/>
  <c r="AT122" i="66" s="1"/>
  <c r="AE93" i="130"/>
  <c r="AB130" i="66"/>
  <c r="AO130" i="66"/>
  <c r="AO113" i="66" s="1"/>
  <c r="AK92" i="130"/>
  <c r="BI130" i="66"/>
  <c r="BI113" i="66" s="1"/>
  <c r="AI95" i="130"/>
  <c r="AD114" i="66"/>
  <c r="BB114" i="66"/>
  <c r="AV40" i="130"/>
  <c r="AV79" i="130" s="1"/>
  <c r="AP121" i="66"/>
  <c r="AO96" i="130"/>
  <c r="AU94" i="130"/>
  <c r="AU120" i="66"/>
  <c r="BE92" i="130"/>
  <c r="AT92" i="130"/>
  <c r="BH57" i="130"/>
  <c r="BH122" i="66" s="1"/>
  <c r="AZ57" i="130"/>
  <c r="AZ122" i="66" s="1"/>
  <c r="AL114" i="66"/>
  <c r="BH126" i="66"/>
  <c r="BD104" i="130"/>
  <c r="BI105" i="130"/>
  <c r="BA105" i="130"/>
  <c r="AP131" i="66"/>
  <c r="BH95" i="130"/>
  <c r="AE120" i="66"/>
  <c r="BD107" i="130"/>
  <c r="AV95" i="130"/>
  <c r="BH96" i="130"/>
  <c r="AF126" i="66"/>
  <c r="BA126" i="66"/>
  <c r="BE84" i="130"/>
  <c r="AZ92" i="130"/>
  <c r="AO92" i="130"/>
  <c r="AC92" i="130"/>
  <c r="BG92" i="130"/>
  <c r="BA104" i="130"/>
  <c r="AO94" i="130"/>
  <c r="BD126" i="66"/>
  <c r="AN131" i="66"/>
  <c r="BG105" i="130"/>
  <c r="BI92" i="130"/>
  <c r="BH50" i="130"/>
  <c r="AZ50" i="130"/>
  <c r="AR50" i="130"/>
  <c r="AJ50" i="130"/>
  <c r="AB50" i="130"/>
  <c r="BH40" i="130"/>
  <c r="BH79" i="130" s="1"/>
  <c r="AZ40" i="130"/>
  <c r="AZ79" i="130" s="1"/>
  <c r="AR40" i="130"/>
  <c r="AR79" i="130" s="1"/>
  <c r="AJ40" i="130"/>
  <c r="AJ79" i="130" s="1"/>
  <c r="AB40" i="130"/>
  <c r="AB79" i="130" s="1"/>
  <c r="BF105" i="130"/>
  <c r="BI107" i="130"/>
  <c r="BC57" i="130"/>
  <c r="BC122" i="66" s="1"/>
  <c r="BE93" i="130"/>
  <c r="AG93" i="130"/>
  <c r="BG40" i="130"/>
  <c r="BG79" i="130" s="1"/>
  <c r="AY40" i="130"/>
  <c r="AY79" i="130" s="1"/>
  <c r="AQ40" i="130"/>
  <c r="AQ79" i="130" s="1"/>
  <c r="AR91" i="130" s="1"/>
  <c r="AI40" i="130"/>
  <c r="AI79" i="130" s="1"/>
  <c r="AA40" i="130"/>
  <c r="AA79" i="130" s="1"/>
  <c r="AE92" i="130"/>
  <c r="AU19" i="130"/>
  <c r="BH105" i="130"/>
  <c r="AY105" i="130"/>
  <c r="BH66" i="130"/>
  <c r="AZ66" i="130"/>
  <c r="AR66" i="130"/>
  <c r="AJ66" i="130"/>
  <c r="AB66" i="130"/>
  <c r="AL57" i="130"/>
  <c r="AL122" i="66" s="1"/>
  <c r="AP50" i="130"/>
  <c r="BG66" i="130"/>
  <c r="AY66" i="130"/>
  <c r="AQ66" i="130"/>
  <c r="AI66" i="130"/>
  <c r="AA66" i="130"/>
  <c r="AK57" i="130"/>
  <c r="AT93" i="130"/>
  <c r="AU113" i="66"/>
  <c r="D10" i="112"/>
  <c r="BF66" i="130"/>
  <c r="AX66" i="130"/>
  <c r="AP66" i="130"/>
  <c r="AH66" i="130"/>
  <c r="BA96" i="130"/>
  <c r="AS96" i="130"/>
  <c r="AC96" i="130"/>
  <c r="BE95" i="130"/>
  <c r="AP95" i="130"/>
  <c r="AG95" i="130"/>
  <c r="AW57" i="130"/>
  <c r="AW122" i="66" s="1"/>
  <c r="AO57" i="130"/>
  <c r="AO122" i="66" s="1"/>
  <c r="AR57" i="130"/>
  <c r="AR122" i="66" s="1"/>
  <c r="AJ57" i="130"/>
  <c r="AJ122" i="66" s="1"/>
  <c r="AB57" i="130"/>
  <c r="AB122" i="66" s="1"/>
  <c r="AX50" i="130"/>
  <c r="AB93" i="130"/>
  <c r="AC93" i="130"/>
  <c r="BA57" i="130"/>
  <c r="BA122" i="66" s="1"/>
  <c r="AX121" i="66"/>
  <c r="AG126" i="66"/>
  <c r="AG113" i="66" s="1"/>
  <c r="AL131" i="66"/>
  <c r="BC132" i="66"/>
  <c r="BC131" i="66" s="1"/>
  <c r="D9" i="112"/>
  <c r="BH107" i="130"/>
  <c r="AZ104" i="130"/>
  <c r="AN94" i="130"/>
  <c r="AP92" i="130"/>
  <c r="BC104" i="130"/>
  <c r="AN114" i="66"/>
  <c r="AK130" i="66"/>
  <c r="AK113" i="66" s="1"/>
  <c r="AO131" i="66"/>
  <c r="D12" i="112"/>
  <c r="BA107" i="130"/>
  <c r="BI104" i="130"/>
  <c r="BH93" i="130"/>
  <c r="AL96" i="130"/>
  <c r="BF95" i="130"/>
  <c r="AF95" i="130"/>
  <c r="BF93" i="130"/>
  <c r="AL95" i="130"/>
  <c r="AW93" i="130"/>
  <c r="AF114" i="66"/>
  <c r="AH121" i="66"/>
  <c r="AD131" i="66"/>
  <c r="AZ107" i="130"/>
  <c r="BH104" i="130"/>
  <c r="AS93" i="130"/>
  <c r="AN96" i="130"/>
  <c r="BI95" i="130"/>
  <c r="BA95" i="130"/>
  <c r="AJ95" i="130"/>
  <c r="AB95" i="130"/>
  <c r="AY48" i="130"/>
  <c r="AQ48" i="130"/>
  <c r="AI48" i="130"/>
  <c r="AU93" i="130"/>
  <c r="BE40" i="130"/>
  <c r="BE79" i="130" s="1"/>
  <c r="AW40" i="130"/>
  <c r="AW79" i="130" s="1"/>
  <c r="AW91" i="130" s="1"/>
  <c r="AO40" i="130"/>
  <c r="AO79" i="130" s="1"/>
  <c r="AO91" i="130" s="1"/>
  <c r="AG40" i="130"/>
  <c r="AG79" i="130" s="1"/>
  <c r="AP96" i="130"/>
  <c r="BD114" i="66"/>
  <c r="F9" i="112"/>
  <c r="BE126" i="66"/>
  <c r="BE113" i="66" s="1"/>
  <c r="AC130" i="66"/>
  <c r="AC113" i="66" s="1"/>
  <c r="BA130" i="66"/>
  <c r="F10" i="112"/>
  <c r="BE104" i="130"/>
  <c r="BD92" i="130"/>
  <c r="AV84" i="130"/>
  <c r="AV96" i="130" s="1"/>
  <c r="AV82" i="130"/>
  <c r="AW94" i="130" s="1"/>
  <c r="BC105" i="130"/>
  <c r="AD92" i="130"/>
  <c r="AP48" i="130"/>
  <c r="AH48" i="130"/>
  <c r="BD48" i="130"/>
  <c r="AV115" i="66"/>
  <c r="AW126" i="66"/>
  <c r="AW113" i="66" s="1"/>
  <c r="AT131" i="66"/>
  <c r="AY95" i="130"/>
  <c r="AY92" i="130"/>
  <c r="AU96" i="130"/>
  <c r="AD96" i="130"/>
  <c r="BB93" i="130"/>
  <c r="BB96" i="130"/>
  <c r="AD57" i="130"/>
  <c r="AD122" i="66" s="1"/>
  <c r="BG104" i="130"/>
  <c r="AY104" i="130"/>
  <c r="AV7" i="130"/>
  <c r="AV6" i="130" s="1"/>
  <c r="BB104" i="130"/>
  <c r="BE94" i="130"/>
  <c r="AX92" i="130"/>
  <c r="BF57" i="130"/>
  <c r="BF122" i="66" s="1"/>
  <c r="AK120" i="66"/>
  <c r="AS130" i="66"/>
  <c r="BE105" i="130"/>
  <c r="BI96" i="130"/>
  <c r="AW95" i="130"/>
  <c r="AM57" i="130"/>
  <c r="AM122" i="66" s="1"/>
  <c r="BG108" i="130"/>
  <c r="AY96" i="130"/>
  <c r="AY108" i="130"/>
  <c r="AZ96" i="130"/>
  <c r="BF108" i="130"/>
  <c r="BE108" i="130"/>
  <c r="D13" i="112"/>
  <c r="AZ108" i="130"/>
  <c r="BA108" i="130"/>
  <c r="BI108" i="130"/>
  <c r="BB108" i="130"/>
  <c r="BB107" i="130"/>
  <c r="BB95" i="130"/>
  <c r="AD95" i="130"/>
  <c r="AE95" i="130"/>
  <c r="AU92" i="130"/>
  <c r="AV92" i="130"/>
  <c r="AN92" i="130"/>
  <c r="AM92" i="130"/>
  <c r="BD108" i="130"/>
  <c r="BD96" i="130"/>
  <c r="BC96" i="130"/>
  <c r="BC108" i="130"/>
  <c r="AN19" i="130"/>
  <c r="AN14" i="130" s="1"/>
  <c r="AN78" i="130" s="1"/>
  <c r="BG107" i="130"/>
  <c r="BC92" i="130"/>
  <c r="AS95" i="130"/>
  <c r="BD130" i="66"/>
  <c r="AY132" i="66"/>
  <c r="AY131" i="66" s="1"/>
  <c r="BH132" i="66"/>
  <c r="BH131" i="66" s="1"/>
  <c r="BA121" i="66"/>
  <c r="BF107" i="130"/>
  <c r="AM96" i="130"/>
  <c r="BG93" i="130"/>
  <c r="BC95" i="130"/>
  <c r="AQ82" i="130"/>
  <c r="AR94" i="130" s="1"/>
  <c r="AR92" i="130"/>
  <c r="AS92" i="130"/>
  <c r="BE66" i="130"/>
  <c r="AW66" i="130"/>
  <c r="AO66" i="130"/>
  <c r="AG66" i="130"/>
  <c r="AY107" i="130"/>
  <c r="BG50" i="130"/>
  <c r="AY50" i="130"/>
  <c r="AQ50" i="130"/>
  <c r="AI50" i="130"/>
  <c r="AA50" i="130"/>
  <c r="AV48" i="130"/>
  <c r="AF48" i="130"/>
  <c r="BD40" i="130"/>
  <c r="BD79" i="130" s="1"/>
  <c r="AF40" i="130"/>
  <c r="AF79" i="130" s="1"/>
  <c r="AX48" i="130"/>
  <c r="AX82" i="130"/>
  <c r="BE106" i="130" s="1"/>
  <c r="BD19" i="130"/>
  <c r="AG96" i="130"/>
  <c r="AJ126" i="66"/>
  <c r="AB126" i="66"/>
  <c r="AQ132" i="66"/>
  <c r="AQ131" i="66" s="1"/>
  <c r="AZ132" i="66"/>
  <c r="AM132" i="66"/>
  <c r="AM131" i="66" s="1"/>
  <c r="BE107" i="130"/>
  <c r="BB105" i="130"/>
  <c r="BD95" i="130"/>
  <c r="AN95" i="130"/>
  <c r="AO95" i="130"/>
  <c r="AZ94" i="130"/>
  <c r="AP82" i="130"/>
  <c r="AP94" i="130" s="1"/>
  <c r="AP93" i="130"/>
  <c r="BB92" i="130"/>
  <c r="BA92" i="130"/>
  <c r="BD66" i="130"/>
  <c r="AV66" i="130"/>
  <c r="AN66" i="130"/>
  <c r="AF66" i="130"/>
  <c r="BF50" i="130"/>
  <c r="AH50" i="130"/>
  <c r="BC48" i="130"/>
  <c r="BC82" i="130"/>
  <c r="BC94" i="130" s="1"/>
  <c r="AU48" i="130"/>
  <c r="AM48" i="130"/>
  <c r="AE48" i="130"/>
  <c r="AE82" i="130"/>
  <c r="AV19" i="130"/>
  <c r="AV14" i="130" s="1"/>
  <c r="AV78" i="130" s="1"/>
  <c r="BG132" i="66"/>
  <c r="BG131" i="66" s="1"/>
  <c r="AI132" i="66"/>
  <c r="AI131" i="66" s="1"/>
  <c r="AR132" i="66"/>
  <c r="AR131" i="66" s="1"/>
  <c r="AH130" i="66"/>
  <c r="AH113" i="66" s="1"/>
  <c r="AK96" i="130"/>
  <c r="AM95" i="130"/>
  <c r="BD93" i="130"/>
  <c r="BA93" i="130"/>
  <c r="AZ105" i="130"/>
  <c r="BI57" i="130"/>
  <c r="BI122" i="66" s="1"/>
  <c r="AS57" i="130"/>
  <c r="AS122" i="66" s="1"/>
  <c r="AC57" i="130"/>
  <c r="AC122" i="66" s="1"/>
  <c r="BE50" i="130"/>
  <c r="AW50" i="130"/>
  <c r="AO50" i="130"/>
  <c r="AG50" i="130"/>
  <c r="AI92" i="130"/>
  <c r="AJ92" i="130"/>
  <c r="AM19" i="130"/>
  <c r="AM14" i="130" s="1"/>
  <c r="AM78" i="130" s="1"/>
  <c r="AE19" i="130"/>
  <c r="AE14" i="130" s="1"/>
  <c r="AE78" i="130" s="1"/>
  <c r="BD7" i="130"/>
  <c r="BD77" i="130" s="1"/>
  <c r="AN7" i="130"/>
  <c r="AN77" i="130" s="1"/>
  <c r="AF7" i="130"/>
  <c r="AF77" i="130" s="1"/>
  <c r="BF48" i="130"/>
  <c r="BF82" i="130"/>
  <c r="AF19" i="130"/>
  <c r="AF14" i="130" s="1"/>
  <c r="AF78" i="130" s="1"/>
  <c r="BE96" i="130"/>
  <c r="AF93" i="130"/>
  <c r="AN48" i="130"/>
  <c r="AJ132" i="66"/>
  <c r="AJ131" i="66" s="1"/>
  <c r="BH108" i="130"/>
  <c r="BC107" i="130"/>
  <c r="AZ95" i="130"/>
  <c r="AJ94" i="130"/>
  <c r="BC93" i="130"/>
  <c r="AN93" i="130"/>
  <c r="AK95" i="130"/>
  <c r="AM94" i="130"/>
  <c r="BI93" i="130"/>
  <c r="BD105" i="130"/>
  <c r="AX93" i="130"/>
  <c r="AW92" i="130"/>
  <c r="BD50" i="130"/>
  <c r="AV50" i="130"/>
  <c r="AN50" i="130"/>
  <c r="AF50" i="130"/>
  <c r="BG96" i="130"/>
  <c r="AH82" i="130"/>
  <c r="AH94" i="130" s="1"/>
  <c r="AN130" i="66"/>
  <c r="AB132" i="66"/>
  <c r="AB131" i="66" s="1"/>
  <c r="AZ93" i="130"/>
  <c r="AV94" i="130"/>
  <c r="AK93" i="130"/>
  <c r="AQ96" i="130"/>
  <c r="AR96" i="130"/>
  <c r="AI96" i="130"/>
  <c r="AH93" i="130"/>
  <c r="BH91" i="130"/>
  <c r="BC19" i="130"/>
  <c r="BC14" i="130" s="1"/>
  <c r="BC78" i="130" s="1"/>
  <c r="BB7" i="130"/>
  <c r="AT7" i="130"/>
  <c r="AL7" i="130"/>
  <c r="AD7" i="130"/>
  <c r="BG95" i="130"/>
  <c r="AT95" i="130"/>
  <c r="BF104" i="130"/>
  <c r="BF92" i="130"/>
  <c r="BG48" i="130"/>
  <c r="BG82" i="130"/>
  <c r="AA48" i="130"/>
  <c r="AA82" i="130"/>
  <c r="AB94" i="130" s="1"/>
  <c r="AF92" i="130"/>
  <c r="BE19" i="130"/>
  <c r="BE14" i="130" s="1"/>
  <c r="BE78" i="130" s="1"/>
  <c r="AW19" i="130"/>
  <c r="AW14" i="130" s="1"/>
  <c r="AW78" i="130" s="1"/>
  <c r="AO19" i="130"/>
  <c r="AO14" i="130" s="1"/>
  <c r="AO78" i="130" s="1"/>
  <c r="AG19" i="130"/>
  <c r="AG14" i="130" s="1"/>
  <c r="AG78" i="130" s="1"/>
  <c r="BI7" i="130"/>
  <c r="BI6" i="130" s="1"/>
  <c r="BA7" i="130"/>
  <c r="BA6" i="130" s="1"/>
  <c r="AS7" i="130"/>
  <c r="AS6" i="130" s="1"/>
  <c r="AK7" i="130"/>
  <c r="AK6" i="130" s="1"/>
  <c r="AC7" i="130"/>
  <c r="AC6" i="130" s="1"/>
  <c r="BE48" i="130"/>
  <c r="AW48" i="130"/>
  <c r="AO48" i="130"/>
  <c r="AG48" i="130"/>
  <c r="BF40" i="130"/>
  <c r="BF79" i="130" s="1"/>
  <c r="BG91" i="130" s="1"/>
  <c r="AX40" i="130"/>
  <c r="AX79" i="130" s="1"/>
  <c r="AY91" i="130" s="1"/>
  <c r="AP40" i="130"/>
  <c r="AP79" i="130" s="1"/>
  <c r="AQ91" i="130" s="1"/>
  <c r="AH40" i="130"/>
  <c r="AH79" i="130" s="1"/>
  <c r="BF19" i="130"/>
  <c r="BF14" i="130" s="1"/>
  <c r="BF78" i="130" s="1"/>
  <c r="AX19" i="130"/>
  <c r="AX14" i="130" s="1"/>
  <c r="AX78" i="130" s="1"/>
  <c r="AP19" i="130"/>
  <c r="AP14" i="130" s="1"/>
  <c r="AP78" i="130" s="1"/>
  <c r="AH19" i="130"/>
  <c r="AH14" i="130" s="1"/>
  <c r="AH78" i="130" s="1"/>
  <c r="BD57" i="130"/>
  <c r="BD122" i="66" s="1"/>
  <c r="AV57" i="130"/>
  <c r="AV122" i="66" s="1"/>
  <c r="AN57" i="130"/>
  <c r="AN122" i="66" s="1"/>
  <c r="AF57" i="130"/>
  <c r="AF122" i="66" s="1"/>
  <c r="BG57" i="130"/>
  <c r="BG122" i="66" s="1"/>
  <c r="AY57" i="130"/>
  <c r="AY122" i="66" s="1"/>
  <c r="AQ57" i="130"/>
  <c r="AQ122" i="66" s="1"/>
  <c r="AI57" i="130"/>
  <c r="AI122" i="66" s="1"/>
  <c r="AA57" i="130"/>
  <c r="AA122" i="66" s="1"/>
  <c r="BC50" i="130"/>
  <c r="AU50" i="130"/>
  <c r="AM50" i="130"/>
  <c r="AE50" i="130"/>
  <c r="BB48" i="130"/>
  <c r="AT48" i="130"/>
  <c r="AL48" i="130"/>
  <c r="AD48" i="130"/>
  <c r="BC40" i="130"/>
  <c r="BC79" i="130" s="1"/>
  <c r="BC103" i="130" s="1"/>
  <c r="AU40" i="130"/>
  <c r="AU79" i="130" s="1"/>
  <c r="AM40" i="130"/>
  <c r="AM79" i="130" s="1"/>
  <c r="AN91" i="130" s="1"/>
  <c r="AE40" i="130"/>
  <c r="AE79" i="130" s="1"/>
  <c r="AL92" i="130"/>
  <c r="BB66" i="130"/>
  <c r="AT66" i="130"/>
  <c r="AL66" i="130"/>
  <c r="AD66" i="130"/>
  <c r="BB40" i="130"/>
  <c r="BB79" i="130" s="1"/>
  <c r="AT40" i="130"/>
  <c r="AT79" i="130" s="1"/>
  <c r="AL40" i="130"/>
  <c r="AL79" i="130" s="1"/>
  <c r="AD40" i="130"/>
  <c r="AD79" i="130" s="1"/>
  <c r="BG7" i="130"/>
  <c r="AY7" i="130"/>
  <c r="AQ7" i="130"/>
  <c r="AI7" i="130"/>
  <c r="AI77" i="130" s="1"/>
  <c r="AA7" i="130"/>
  <c r="BI66" i="130"/>
  <c r="BA66" i="130"/>
  <c r="AS66" i="130"/>
  <c r="AK66" i="130"/>
  <c r="AC66" i="130"/>
  <c r="BI50" i="130"/>
  <c r="BA50" i="130"/>
  <c r="AS50" i="130"/>
  <c r="AK50" i="130"/>
  <c r="AC50" i="130"/>
  <c r="BH48" i="130"/>
  <c r="AZ48" i="130"/>
  <c r="AR48" i="130"/>
  <c r="AJ48" i="130"/>
  <c r="AB48" i="130"/>
  <c r="BI40" i="130"/>
  <c r="BI79" i="130" s="1"/>
  <c r="F8" i="112" s="1"/>
  <c r="BA40" i="130"/>
  <c r="BA79" i="130" s="1"/>
  <c r="BA91" i="130" s="1"/>
  <c r="AS40" i="130"/>
  <c r="AS79" i="130" s="1"/>
  <c r="AS91" i="130" s="1"/>
  <c r="AK40" i="130"/>
  <c r="AK79" i="130" s="1"/>
  <c r="AC40" i="130"/>
  <c r="AC79" i="130" s="1"/>
  <c r="BI19" i="130"/>
  <c r="BI14" i="130" s="1"/>
  <c r="BI78" i="130" s="1"/>
  <c r="BA19" i="130"/>
  <c r="BA14" i="130" s="1"/>
  <c r="BA78" i="130" s="1"/>
  <c r="AS19" i="130"/>
  <c r="AS14" i="130" s="1"/>
  <c r="AS78" i="130" s="1"/>
  <c r="AK19" i="130"/>
  <c r="AK14" i="130" s="1"/>
  <c r="AK78" i="130" s="1"/>
  <c r="AC19" i="130"/>
  <c r="AC14" i="130" s="1"/>
  <c r="AC78" i="130" s="1"/>
  <c r="BH7" i="130"/>
  <c r="AJ7" i="130"/>
  <c r="BG19" i="130"/>
  <c r="BG14" i="130" s="1"/>
  <c r="BG78" i="130" s="1"/>
  <c r="AY19" i="130"/>
  <c r="AY14" i="130" s="1"/>
  <c r="AQ19" i="130"/>
  <c r="AQ14" i="130" s="1"/>
  <c r="AI19" i="130"/>
  <c r="AI14" i="130" s="1"/>
  <c r="AI78" i="130" s="1"/>
  <c r="AA19" i="130"/>
  <c r="AA14" i="130" s="1"/>
  <c r="AA78" i="130" s="1"/>
  <c r="AC95" i="130"/>
  <c r="BD14" i="130"/>
  <c r="BD78" i="130" s="1"/>
  <c r="BF96" i="130"/>
  <c r="AX96" i="130"/>
  <c r="AH96" i="130"/>
  <c r="AU14" i="130"/>
  <c r="AU78" i="130" s="1"/>
  <c r="BF7" i="130"/>
  <c r="AX7" i="130"/>
  <c r="AP7" i="130"/>
  <c r="AH7" i="130"/>
  <c r="AB7" i="130"/>
  <c r="BB50" i="130"/>
  <c r="AT50" i="130"/>
  <c r="AL50" i="130"/>
  <c r="AD50" i="130"/>
  <c r="BI48" i="130"/>
  <c r="BI82" i="130"/>
  <c r="BA48" i="130"/>
  <c r="BA82" i="130"/>
  <c r="AS48" i="130"/>
  <c r="AS82" i="130"/>
  <c r="AK48" i="130"/>
  <c r="AK82" i="130"/>
  <c r="AC48" i="130"/>
  <c r="AC82" i="130"/>
  <c r="BB19" i="130"/>
  <c r="BB14" i="130" s="1"/>
  <c r="BB78" i="130" s="1"/>
  <c r="AT19" i="130"/>
  <c r="AT14" i="130" s="1"/>
  <c r="AT78" i="130" s="1"/>
  <c r="AL19" i="130"/>
  <c r="AL14" i="130" s="1"/>
  <c r="AL78" i="130" s="1"/>
  <c r="AD19" i="130"/>
  <c r="AD14" i="130" s="1"/>
  <c r="AD78" i="130" s="1"/>
  <c r="BE7" i="130"/>
  <c r="AW7" i="130"/>
  <c r="AO7" i="130"/>
  <c r="AG7" i="130"/>
  <c r="AR7" i="130"/>
  <c r="AZ7" i="130"/>
  <c r="AG131" i="66"/>
  <c r="BH19" i="130"/>
  <c r="BH14" i="130" s="1"/>
  <c r="BH78" i="130" s="1"/>
  <c r="AZ19" i="130"/>
  <c r="AZ14" i="130" s="1"/>
  <c r="AZ78" i="130" s="1"/>
  <c r="AR19" i="130"/>
  <c r="AR14" i="130" s="1"/>
  <c r="AR78" i="130" s="1"/>
  <c r="AJ19" i="130"/>
  <c r="AJ14" i="130" s="1"/>
  <c r="AJ78" i="130" s="1"/>
  <c r="AB19" i="130"/>
  <c r="AB14" i="130" s="1"/>
  <c r="AB78" i="130" s="1"/>
  <c r="BC7" i="130"/>
  <c r="AU7" i="130"/>
  <c r="AM7" i="130"/>
  <c r="AE7" i="130"/>
  <c r="AF6" i="130"/>
  <c r="AF115" i="66"/>
  <c r="BB131" i="66"/>
  <c r="AW131" i="66"/>
  <c r="BE131" i="66"/>
  <c r="AF131" i="66"/>
  <c r="BD131" i="66"/>
  <c r="BC113" i="66"/>
  <c r="BD115" i="66"/>
  <c r="AM113" i="66"/>
  <c r="AV113" i="66"/>
  <c r="BF131" i="66"/>
  <c r="AN115" i="66"/>
  <c r="AG115" i="66"/>
  <c r="AO115" i="66"/>
  <c r="AW115" i="66"/>
  <c r="BE115" i="66"/>
  <c r="AH131" i="66"/>
  <c r="AS113" i="66"/>
  <c r="BF130" i="66"/>
  <c r="BF113" i="66" s="1"/>
  <c r="AV131" i="66"/>
  <c r="AI113" i="66"/>
  <c r="AQ113" i="66"/>
  <c r="AY113" i="66"/>
  <c r="BG113" i="66"/>
  <c r="AE113" i="66"/>
  <c r="AH115" i="66"/>
  <c r="AP115" i="66"/>
  <c r="AX115" i="66"/>
  <c r="BF115" i="66"/>
  <c r="AD126" i="66"/>
  <c r="AL126" i="66"/>
  <c r="AT126" i="66"/>
  <c r="BB126" i="66"/>
  <c r="AP130" i="66"/>
  <c r="AX130" i="66"/>
  <c r="AX113" i="66" s="1"/>
  <c r="AB116" i="66"/>
  <c r="AB115" i="66" s="1"/>
  <c r="AJ116" i="66"/>
  <c r="AJ115" i="66" s="1"/>
  <c r="AR116" i="66"/>
  <c r="AR115" i="66" s="1"/>
  <c r="AZ116" i="66"/>
  <c r="AZ115" i="66" s="1"/>
  <c r="BH116" i="66"/>
  <c r="BH115" i="66" s="1"/>
  <c r="AJ130" i="66"/>
  <c r="AR130" i="66"/>
  <c r="AR113" i="66" s="1"/>
  <c r="AZ130" i="66"/>
  <c r="AZ113" i="66" s="1"/>
  <c r="BH130" i="66"/>
  <c r="AX131" i="66"/>
  <c r="AU132" i="66"/>
  <c r="AU131" i="66" s="1"/>
  <c r="AE132" i="66"/>
  <c r="AE131" i="66" s="1"/>
  <c r="AC115" i="66"/>
  <c r="AK115" i="66"/>
  <c r="AS115" i="66"/>
  <c r="BA115" i="66"/>
  <c r="BI115" i="66"/>
  <c r="AD115" i="66"/>
  <c r="AL115" i="66"/>
  <c r="AT115" i="66"/>
  <c r="BB115" i="66"/>
  <c r="AK122" i="66"/>
  <c r="AE115" i="66"/>
  <c r="AM115" i="66"/>
  <c r="AU115" i="66"/>
  <c r="BC115" i="66"/>
  <c r="AI115" i="66"/>
  <c r="AQ115" i="66"/>
  <c r="AY115" i="66"/>
  <c r="BG115" i="66"/>
  <c r="AC121" i="66"/>
  <c r="AS121" i="66"/>
  <c r="BI121" i="66"/>
  <c r="AZ131" i="66"/>
  <c r="AC131" i="66"/>
  <c r="AK131" i="66"/>
  <c r="AS131" i="66"/>
  <c r="BA131" i="66"/>
  <c r="BI131" i="66"/>
  <c r="AD113" i="66" l="1"/>
  <c r="AN113" i="66"/>
  <c r="AJ113" i="66"/>
  <c r="BD6" i="130"/>
  <c r="BA113" i="66"/>
  <c r="AH91" i="130"/>
  <c r="AV77" i="130"/>
  <c r="AZ91" i="130"/>
  <c r="AC77" i="130"/>
  <c r="AC85" i="130" s="1"/>
  <c r="BH113" i="66"/>
  <c r="AB113" i="66"/>
  <c r="AK91" i="130"/>
  <c r="AF113" i="66"/>
  <c r="AJ91" i="130"/>
  <c r="BH103" i="130"/>
  <c r="BB103" i="130"/>
  <c r="AP91" i="130"/>
  <c r="BF91" i="130"/>
  <c r="AB91" i="130"/>
  <c r="AY103" i="130"/>
  <c r="AI91" i="130"/>
  <c r="BA103" i="130"/>
  <c r="AG91" i="130"/>
  <c r="BD103" i="130"/>
  <c r="BI103" i="130"/>
  <c r="AY94" i="130"/>
  <c r="BE103" i="130"/>
  <c r="AN6" i="130"/>
  <c r="AN5" i="130" s="1"/>
  <c r="AN71" i="130" s="1"/>
  <c r="AB90" i="130"/>
  <c r="AK77" i="130"/>
  <c r="AK85" i="130" s="1"/>
  <c r="AS77" i="130"/>
  <c r="BI91" i="130"/>
  <c r="AI6" i="130"/>
  <c r="AI5" i="130" s="1"/>
  <c r="AM90" i="130"/>
  <c r="AC91" i="130"/>
  <c r="AP90" i="130"/>
  <c r="BI5" i="130"/>
  <c r="BI7" i="118" s="1"/>
  <c r="AL91" i="130"/>
  <c r="AE91" i="130"/>
  <c r="BG103" i="130"/>
  <c r="AZ103" i="130"/>
  <c r="AW96" i="130"/>
  <c r="AY106" i="130"/>
  <c r="BD91" i="130"/>
  <c r="BB106" i="130"/>
  <c r="BD113" i="66"/>
  <c r="BD5" i="130"/>
  <c r="AU90" i="130"/>
  <c r="BI77" i="130"/>
  <c r="BI85" i="130" s="1"/>
  <c r="AD91" i="130"/>
  <c r="AT6" i="130"/>
  <c r="AT5" i="130" s="1"/>
  <c r="AT77" i="130"/>
  <c r="BE91" i="130"/>
  <c r="BD94" i="130"/>
  <c r="BC106" i="130"/>
  <c r="AY77" i="130"/>
  <c r="AY6" i="130"/>
  <c r="AY5" i="130" s="1"/>
  <c r="AD6" i="130"/>
  <c r="AD5" i="130" s="1"/>
  <c r="AD77" i="130"/>
  <c r="BG94" i="130"/>
  <c r="BG106" i="130"/>
  <c r="BB6" i="130"/>
  <c r="BB5" i="130" s="1"/>
  <c r="BB77" i="130"/>
  <c r="AL6" i="130"/>
  <c r="AL5" i="130" s="1"/>
  <c r="AL77" i="130"/>
  <c r="BA77" i="130"/>
  <c r="AT91" i="130"/>
  <c r="AM91" i="130"/>
  <c r="AF90" i="130"/>
  <c r="AA77" i="130"/>
  <c r="AA85" i="130" s="1"/>
  <c r="AA6" i="130"/>
  <c r="AA5" i="130" s="1"/>
  <c r="BB91" i="130"/>
  <c r="AU91" i="130"/>
  <c r="BH94" i="130"/>
  <c r="AI94" i="130"/>
  <c r="AX94" i="130"/>
  <c r="D11" i="112"/>
  <c r="BH106" i="130"/>
  <c r="BB85" i="130"/>
  <c r="BG77" i="130"/>
  <c r="BG85" i="130" s="1"/>
  <c r="BG6" i="130"/>
  <c r="BG5" i="130" s="1"/>
  <c r="AS90" i="130"/>
  <c r="AD90" i="130"/>
  <c r="BC91" i="130"/>
  <c r="AX91" i="130"/>
  <c r="D8" i="112"/>
  <c r="AV91" i="130"/>
  <c r="AE94" i="130"/>
  <c r="AF94" i="130"/>
  <c r="AK5" i="130"/>
  <c r="AL90" i="130"/>
  <c r="AV90" i="130"/>
  <c r="AQ77" i="130"/>
  <c r="AQ6" i="130"/>
  <c r="AQ5" i="130" s="1"/>
  <c r="BF103" i="130"/>
  <c r="BF106" i="130"/>
  <c r="BF94" i="130"/>
  <c r="AZ106" i="130"/>
  <c r="AF91" i="130"/>
  <c r="AQ94" i="130"/>
  <c r="BD106" i="130"/>
  <c r="AY78" i="130"/>
  <c r="AZ90" i="130" s="1"/>
  <c r="BH90" i="130"/>
  <c r="BH102" i="130"/>
  <c r="AI90" i="130"/>
  <c r="AI85" i="130"/>
  <c r="AQ78" i="130"/>
  <c r="AR90" i="130" s="1"/>
  <c r="AZ102" i="130"/>
  <c r="AJ90" i="130"/>
  <c r="AS85" i="130"/>
  <c r="AF5" i="130"/>
  <c r="BI102" i="130"/>
  <c r="BI90" i="130"/>
  <c r="F7" i="112"/>
  <c r="AV5" i="130"/>
  <c r="AT85" i="130"/>
  <c r="AT90" i="130"/>
  <c r="BA94" i="130"/>
  <c r="BB94" i="130"/>
  <c r="BA106" i="130"/>
  <c r="AS5" i="130"/>
  <c r="AE90" i="130"/>
  <c r="AN90" i="130"/>
  <c r="BF102" i="130"/>
  <c r="BF90" i="130"/>
  <c r="AG90" i="130"/>
  <c r="AZ6" i="130"/>
  <c r="AZ5" i="130" s="1"/>
  <c r="AZ77" i="130"/>
  <c r="AG77" i="130"/>
  <c r="AG6" i="130"/>
  <c r="AG5" i="130" s="1"/>
  <c r="F11" i="112"/>
  <c r="BI94" i="130"/>
  <c r="BI106" i="130"/>
  <c r="BD102" i="130"/>
  <c r="BD90" i="130"/>
  <c r="AF85" i="130"/>
  <c r="AV85" i="130"/>
  <c r="AE77" i="130"/>
  <c r="AE6" i="130"/>
  <c r="AE5" i="130" s="1"/>
  <c r="AC94" i="130"/>
  <c r="AD94" i="130"/>
  <c r="AM77" i="130"/>
  <c r="AN89" i="130" s="1"/>
  <c r="AM6" i="130"/>
  <c r="AM5" i="130" s="1"/>
  <c r="AN85" i="130"/>
  <c r="AO77" i="130"/>
  <c r="AO6" i="130"/>
  <c r="AO5" i="130" s="1"/>
  <c r="BD85" i="130"/>
  <c r="BC102" i="130"/>
  <c r="BC90" i="130"/>
  <c r="BE102" i="130"/>
  <c r="BE90" i="130"/>
  <c r="AO90" i="130"/>
  <c r="BA85" i="130"/>
  <c r="AC90" i="130"/>
  <c r="AW77" i="130"/>
  <c r="AW6" i="130"/>
  <c r="AW5" i="130" s="1"/>
  <c r="AK94" i="130"/>
  <c r="AL94" i="130"/>
  <c r="BA5" i="130"/>
  <c r="BB102" i="130"/>
  <c r="BB90" i="130"/>
  <c r="AW90" i="130"/>
  <c r="AU77" i="130"/>
  <c r="AU6" i="130"/>
  <c r="AU5" i="130" s="1"/>
  <c r="AH77" i="130"/>
  <c r="AH6" i="130"/>
  <c r="AH5" i="130" s="1"/>
  <c r="BC77" i="130"/>
  <c r="BC6" i="130"/>
  <c r="BC5" i="130" s="1"/>
  <c r="AK90" i="130"/>
  <c r="AR6" i="130"/>
  <c r="AR5" i="130" s="1"/>
  <c r="AR77" i="130"/>
  <c r="AS89" i="130" s="1"/>
  <c r="BE77" i="130"/>
  <c r="BE6" i="130"/>
  <c r="BE5" i="130" s="1"/>
  <c r="AP77" i="130"/>
  <c r="AP6" i="130"/>
  <c r="AP5" i="130" s="1"/>
  <c r="AC5" i="130"/>
  <c r="AH90" i="130"/>
  <c r="AS94" i="130"/>
  <c r="AT94" i="130"/>
  <c r="AB6" i="130"/>
  <c r="AB5" i="130" s="1"/>
  <c r="AB77" i="130"/>
  <c r="AX77" i="130"/>
  <c r="BD101" i="130" s="1"/>
  <c r="AX6" i="130"/>
  <c r="AX5" i="130" s="1"/>
  <c r="BG90" i="130"/>
  <c r="BG102" i="130"/>
  <c r="AJ6" i="130"/>
  <c r="AJ5" i="130" s="1"/>
  <c r="AJ77" i="130"/>
  <c r="AX90" i="130"/>
  <c r="D7" i="112"/>
  <c r="BA102" i="130"/>
  <c r="BA90" i="130"/>
  <c r="BF77" i="130"/>
  <c r="BF6" i="130"/>
  <c r="BF5" i="130" s="1"/>
  <c r="BH6" i="130"/>
  <c r="BH5" i="130" s="1"/>
  <c r="BH77" i="130"/>
  <c r="AL113" i="66"/>
  <c r="AP113" i="66"/>
  <c r="AT113" i="66"/>
  <c r="BB113" i="66"/>
  <c r="AT89" i="130" l="1"/>
  <c r="AD89" i="130"/>
  <c r="AK89" i="130"/>
  <c r="AN7" i="117"/>
  <c r="AN7" i="118"/>
  <c r="BI7" i="117"/>
  <c r="BA89" i="130"/>
  <c r="AL89" i="130"/>
  <c r="BI71" i="130"/>
  <c r="BB89" i="130"/>
  <c r="AL85" i="130"/>
  <c r="F6" i="112"/>
  <c r="BI89" i="130"/>
  <c r="BA101" i="130"/>
  <c r="AQ71" i="130"/>
  <c r="AQ7" i="118"/>
  <c r="AQ7" i="117"/>
  <c r="AD71" i="130"/>
  <c r="AD7" i="117"/>
  <c r="AD7" i="118"/>
  <c r="AT71" i="130"/>
  <c r="AT7" i="117"/>
  <c r="AT7" i="118"/>
  <c r="AU71" i="130"/>
  <c r="AU7" i="117"/>
  <c r="AU7" i="118"/>
  <c r="AB71" i="130"/>
  <c r="AB7" i="118"/>
  <c r="AB7" i="117"/>
  <c r="AP71" i="130"/>
  <c r="AP7" i="118"/>
  <c r="AP7" i="117"/>
  <c r="AH71" i="130"/>
  <c r="AH7" i="118"/>
  <c r="AH7" i="117"/>
  <c r="BA71" i="130"/>
  <c r="BA7" i="117"/>
  <c r="BA7" i="118"/>
  <c r="BG71" i="130"/>
  <c r="BG7" i="118"/>
  <c r="BG7" i="117"/>
  <c r="AO71" i="130"/>
  <c r="AO7" i="117"/>
  <c r="AO7" i="118"/>
  <c r="AY71" i="130"/>
  <c r="AY7" i="118"/>
  <c r="AY7" i="117"/>
  <c r="AG71" i="130"/>
  <c r="AG7" i="117"/>
  <c r="AG7" i="118"/>
  <c r="AA71" i="130"/>
  <c r="AA7" i="118"/>
  <c r="AA7" i="117"/>
  <c r="BB71" i="130"/>
  <c r="BB7" i="117"/>
  <c r="BB7" i="118"/>
  <c r="AT97" i="130"/>
  <c r="AV71" i="130"/>
  <c r="AV7" i="118"/>
  <c r="AV7" i="117"/>
  <c r="BH71" i="130"/>
  <c r="BH7" i="118"/>
  <c r="BH7" i="117"/>
  <c r="AR71" i="130"/>
  <c r="AR7" i="118"/>
  <c r="AR7" i="117"/>
  <c r="AS71" i="130"/>
  <c r="AS7" i="117"/>
  <c r="AS7" i="118"/>
  <c r="BB97" i="130"/>
  <c r="AW71" i="130"/>
  <c r="AW7" i="117"/>
  <c r="AW7" i="118"/>
  <c r="BD71" i="130"/>
  <c r="BD7" i="118"/>
  <c r="BD7" i="117"/>
  <c r="AI71" i="130"/>
  <c r="AI7" i="118"/>
  <c r="AI7" i="117"/>
  <c r="AD85" i="130"/>
  <c r="AJ71" i="130"/>
  <c r="AJ7" i="118"/>
  <c r="AJ7" i="117"/>
  <c r="AC71" i="130"/>
  <c r="AC7" i="117"/>
  <c r="AC7" i="118"/>
  <c r="BC71" i="130"/>
  <c r="BC7" i="117"/>
  <c r="BC7" i="118"/>
  <c r="AM71" i="130"/>
  <c r="AM7" i="117"/>
  <c r="AM7" i="118"/>
  <c r="AZ71" i="130"/>
  <c r="AZ7" i="118"/>
  <c r="AZ7" i="117"/>
  <c r="BE71" i="130"/>
  <c r="BE7" i="117"/>
  <c r="BE7" i="118"/>
  <c r="AX71" i="130"/>
  <c r="AX7" i="118"/>
  <c r="AX7" i="117"/>
  <c r="AE71" i="130"/>
  <c r="AE7" i="117"/>
  <c r="AE7" i="118"/>
  <c r="BF71" i="130"/>
  <c r="BF7" i="118"/>
  <c r="BF7" i="117"/>
  <c r="AL71" i="130"/>
  <c r="AL7" i="117"/>
  <c r="AL7" i="118"/>
  <c r="AF71" i="130"/>
  <c r="AF7" i="118"/>
  <c r="AF7" i="117"/>
  <c r="AK71" i="130"/>
  <c r="AK7" i="117"/>
  <c r="AK7" i="118"/>
  <c r="F14" i="112"/>
  <c r="G6" i="112" s="1"/>
  <c r="AU85" i="130"/>
  <c r="AU89" i="130"/>
  <c r="AE89" i="130"/>
  <c r="AE85" i="130"/>
  <c r="BC85" i="130"/>
  <c r="BC89" i="130"/>
  <c r="BC101" i="130"/>
  <c r="AO85" i="130"/>
  <c r="AO89" i="130"/>
  <c r="AW85" i="130"/>
  <c r="AW89" i="130"/>
  <c r="AV89" i="130"/>
  <c r="AL97" i="130"/>
  <c r="AP85" i="130"/>
  <c r="AP89" i="130"/>
  <c r="AQ89" i="130"/>
  <c r="BH85" i="130"/>
  <c r="BH101" i="130"/>
  <c r="BH89" i="130"/>
  <c r="D6" i="112"/>
  <c r="AY101" i="130"/>
  <c r="BG101" i="130"/>
  <c r="AX85" i="130"/>
  <c r="BD109" i="130" s="1"/>
  <c r="AX89" i="130"/>
  <c r="AY89" i="130"/>
  <c r="BB101" i="130"/>
  <c r="AH85" i="130"/>
  <c r="AI89" i="130"/>
  <c r="AH89" i="130"/>
  <c r="AG89" i="130"/>
  <c r="AG85" i="130"/>
  <c r="AJ85" i="130"/>
  <c r="AJ89" i="130"/>
  <c r="AB85" i="130"/>
  <c r="AB89" i="130"/>
  <c r="BE101" i="130"/>
  <c r="BE85" i="130"/>
  <c r="BE89" i="130"/>
  <c r="AC89" i="130"/>
  <c r="BD89" i="130"/>
  <c r="AM85" i="130"/>
  <c r="AM89" i="130"/>
  <c r="AF89" i="130"/>
  <c r="AZ85" i="130"/>
  <c r="BA97" i="130" s="1"/>
  <c r="AZ101" i="130"/>
  <c r="AZ89" i="130"/>
  <c r="AR85" i="130"/>
  <c r="AR89" i="130"/>
  <c r="BF101" i="130"/>
  <c r="BF85" i="130"/>
  <c r="BG97" i="130" s="1"/>
  <c r="BF89" i="130"/>
  <c r="BG89" i="130"/>
  <c r="BI101" i="130"/>
  <c r="AQ90" i="130"/>
  <c r="AQ85" i="130"/>
  <c r="AY90" i="130"/>
  <c r="AY102" i="130"/>
  <c r="AY85" i="130"/>
  <c r="BG109" i="130" l="1"/>
  <c r="BA109" i="130"/>
  <c r="BD97" i="130"/>
  <c r="AU97" i="130"/>
  <c r="AB97" i="130"/>
  <c r="AS97" i="130"/>
  <c r="AJ97" i="130"/>
  <c r="AW97" i="130"/>
  <c r="AG97" i="130"/>
  <c r="AV97" i="130"/>
  <c r="AQ97" i="130"/>
  <c r="AH97" i="130"/>
  <c r="AE97" i="130"/>
  <c r="AC97" i="130"/>
  <c r="AO97" i="130"/>
  <c r="AM97" i="130"/>
  <c r="AD97" i="130"/>
  <c r="AR97" i="130"/>
  <c r="AP97" i="130"/>
  <c r="AK97" i="130"/>
  <c r="BC97" i="130"/>
  <c r="BC109" i="130"/>
  <c r="AZ109" i="130"/>
  <c r="AZ97" i="130"/>
  <c r="BH109" i="130"/>
  <c r="BH97" i="130"/>
  <c r="BE109" i="130"/>
  <c r="BE97" i="130"/>
  <c r="AY109" i="130"/>
  <c r="AY97" i="130"/>
  <c r="BF109" i="130"/>
  <c r="BF97" i="130"/>
  <c r="AF97" i="130"/>
  <c r="D14" i="112"/>
  <c r="AX97" i="130"/>
  <c r="BB109" i="130"/>
  <c r="AN97" i="130"/>
  <c r="AI97" i="130"/>
  <c r="BI109" i="130"/>
  <c r="BI97" i="130"/>
  <c r="BI173" i="127" l="1"/>
  <c r="BI161" i="127"/>
  <c r="BI186" i="127" l="1"/>
  <c r="BI152" i="127"/>
  <c r="BI70" i="127"/>
  <c r="BI110" i="127"/>
  <c r="BI36" i="127"/>
  <c r="BI142" i="127"/>
  <c r="BI30" i="127"/>
  <c r="BI76" i="127"/>
  <c r="BI106" i="127"/>
  <c r="BI73" i="127"/>
  <c r="BI132" i="127"/>
  <c r="T3" i="127"/>
  <c r="AB4" i="127"/>
  <c r="AC4" i="127" s="1"/>
  <c r="AD4" i="127" s="1"/>
  <c r="AE4" i="127" s="1"/>
  <c r="AF4" i="127" s="1"/>
  <c r="AG4" i="127" s="1"/>
  <c r="AH4" i="127" s="1"/>
  <c r="AI4" i="127" s="1"/>
  <c r="AJ4" i="127" s="1"/>
  <c r="AK4" i="127" s="1"/>
  <c r="AL4" i="127" s="1"/>
  <c r="AM4" i="127" s="1"/>
  <c r="AN4" i="127" s="1"/>
  <c r="AO4" i="127" s="1"/>
  <c r="AP4" i="127" s="1"/>
  <c r="AQ4" i="127" s="1"/>
  <c r="AR4" i="127" s="1"/>
  <c r="AS4" i="127" s="1"/>
  <c r="AT4" i="127" s="1"/>
  <c r="AU4" i="127" s="1"/>
  <c r="AV4" i="127" s="1"/>
  <c r="AW4" i="127" s="1"/>
  <c r="AX4" i="127" s="1"/>
  <c r="AY4" i="127" s="1"/>
  <c r="AZ4" i="127" s="1"/>
  <c r="BA4" i="127" s="1"/>
  <c r="BB4" i="127" s="1"/>
  <c r="BC4" i="127" s="1"/>
  <c r="BD4" i="127" s="1"/>
  <c r="BE4" i="127" s="1"/>
  <c r="BF4" i="127" s="1"/>
  <c r="BG4" i="127" s="1"/>
  <c r="BH4" i="127" s="1"/>
  <c r="BI4" i="127" s="1"/>
  <c r="AB6" i="127"/>
  <c r="AC6" i="127" s="1"/>
  <c r="AD6" i="127" s="1"/>
  <c r="AE6" i="127" s="1"/>
  <c r="AF6" i="127" s="1"/>
  <c r="AG6" i="127" s="1"/>
  <c r="AH6" i="127" s="1"/>
  <c r="AI6" i="127" s="1"/>
  <c r="AJ6" i="127" s="1"/>
  <c r="AK6" i="127" s="1"/>
  <c r="AL6" i="127" s="1"/>
  <c r="AM6" i="127" s="1"/>
  <c r="AN6" i="127" s="1"/>
  <c r="AO6" i="127" s="1"/>
  <c r="AP6" i="127" s="1"/>
  <c r="AQ6" i="127" s="1"/>
  <c r="AR6" i="127" s="1"/>
  <c r="AS6" i="127" s="1"/>
  <c r="AT6" i="127" s="1"/>
  <c r="AU6" i="127" s="1"/>
  <c r="AV6" i="127" s="1"/>
  <c r="AW6" i="127" s="1"/>
  <c r="AX6" i="127" s="1"/>
  <c r="AY6" i="127" s="1"/>
  <c r="AZ6" i="127" s="1"/>
  <c r="BA6" i="127" s="1"/>
  <c r="BB6" i="127" s="1"/>
  <c r="BC6" i="127" s="1"/>
  <c r="BD6" i="127" s="1"/>
  <c r="BE6" i="127" s="1"/>
  <c r="BF6" i="127" s="1"/>
  <c r="BG6" i="127" s="1"/>
  <c r="BH6" i="127" s="1"/>
  <c r="BI6" i="127" s="1"/>
  <c r="AA173" i="127"/>
  <c r="AB173" i="127"/>
  <c r="AC173" i="127"/>
  <c r="AD173" i="127"/>
  <c r="AE173" i="127"/>
  <c r="AF173" i="127"/>
  <c r="AG173" i="127"/>
  <c r="AH173" i="127"/>
  <c r="AI173" i="127"/>
  <c r="AJ173" i="127"/>
  <c r="AK173" i="127"/>
  <c r="AL173" i="127"/>
  <c r="AM173" i="127"/>
  <c r="AN173" i="127"/>
  <c r="AO173" i="127"/>
  <c r="AP173" i="127"/>
  <c r="AQ173" i="127"/>
  <c r="AR173" i="127"/>
  <c r="AS173" i="127"/>
  <c r="AT173" i="127"/>
  <c r="AU173" i="127"/>
  <c r="AV173" i="127"/>
  <c r="AW173" i="127"/>
  <c r="AX173" i="127"/>
  <c r="AY173" i="127"/>
  <c r="AZ173" i="127"/>
  <c r="BA173" i="127"/>
  <c r="BB173" i="127"/>
  <c r="BC173" i="127"/>
  <c r="BD173" i="127"/>
  <c r="BE173" i="127"/>
  <c r="BF173" i="127"/>
  <c r="BG173" i="127"/>
  <c r="BH173" i="127"/>
  <c r="AB63" i="127"/>
  <c r="AC63" i="127" s="1"/>
  <c r="AD63" i="127" s="1"/>
  <c r="AE63" i="127" s="1"/>
  <c r="AF63" i="127" s="1"/>
  <c r="AG63" i="127" s="1"/>
  <c r="AH63" i="127" s="1"/>
  <c r="AI63" i="127" s="1"/>
  <c r="AJ63" i="127" s="1"/>
  <c r="AK63" i="127" s="1"/>
  <c r="AL63" i="127" s="1"/>
  <c r="AM63" i="127" s="1"/>
  <c r="AN63" i="127" s="1"/>
  <c r="AO63" i="127" s="1"/>
  <c r="AP63" i="127" s="1"/>
  <c r="AQ63" i="127" s="1"/>
  <c r="AR63" i="127" s="1"/>
  <c r="AS63" i="127" s="1"/>
  <c r="AT63" i="127" s="1"/>
  <c r="AU63" i="127" s="1"/>
  <c r="AV63" i="127" s="1"/>
  <c r="AW63" i="127" s="1"/>
  <c r="AX63" i="127" s="1"/>
  <c r="AY63" i="127" s="1"/>
  <c r="AZ63" i="127" s="1"/>
  <c r="BA63" i="127" s="1"/>
  <c r="BB63" i="127" s="1"/>
  <c r="BC63" i="127" s="1"/>
  <c r="BD63" i="127" s="1"/>
  <c r="BE63" i="127" s="1"/>
  <c r="BF63" i="127" s="1"/>
  <c r="BG63" i="127" s="1"/>
  <c r="BH63" i="127" s="1"/>
  <c r="BI63" i="127" s="1"/>
  <c r="AB98" i="127"/>
  <c r="AC98" i="127" s="1"/>
  <c r="AD98" i="127" s="1"/>
  <c r="AE98" i="127" s="1"/>
  <c r="AF98" i="127" s="1"/>
  <c r="AG98" i="127" s="1"/>
  <c r="AH98" i="127" s="1"/>
  <c r="AI98" i="127" s="1"/>
  <c r="AJ98" i="127" s="1"/>
  <c r="AK98" i="127" s="1"/>
  <c r="AL98" i="127" s="1"/>
  <c r="AM98" i="127" s="1"/>
  <c r="AN98" i="127" s="1"/>
  <c r="AO98" i="127" s="1"/>
  <c r="AP98" i="127" s="1"/>
  <c r="AQ98" i="127" s="1"/>
  <c r="AR98" i="127" s="1"/>
  <c r="AS98" i="127" s="1"/>
  <c r="AT98" i="127" s="1"/>
  <c r="AU98" i="127" s="1"/>
  <c r="AV98" i="127" s="1"/>
  <c r="AW98" i="127" s="1"/>
  <c r="AX98" i="127" s="1"/>
  <c r="AY98" i="127" s="1"/>
  <c r="AZ98" i="127" s="1"/>
  <c r="BA98" i="127" s="1"/>
  <c r="BB98" i="127" s="1"/>
  <c r="BC98" i="127" s="1"/>
  <c r="BD98" i="127" s="1"/>
  <c r="BE98" i="127" s="1"/>
  <c r="BF98" i="127" s="1"/>
  <c r="BG98" i="127" s="1"/>
  <c r="BH98" i="127" s="1"/>
  <c r="BI98" i="127" s="1"/>
  <c r="AB131" i="127"/>
  <c r="AC131" i="127" s="1"/>
  <c r="AD131" i="127" s="1"/>
  <c r="AE131" i="127" s="1"/>
  <c r="AF131" i="127" s="1"/>
  <c r="AG131" i="127" s="1"/>
  <c r="AH131" i="127" s="1"/>
  <c r="AI131" i="127" s="1"/>
  <c r="AJ131" i="127" s="1"/>
  <c r="AK131" i="127" s="1"/>
  <c r="AL131" i="127" s="1"/>
  <c r="AM131" i="127" s="1"/>
  <c r="AN131" i="127" s="1"/>
  <c r="AO131" i="127" s="1"/>
  <c r="AP131" i="127" s="1"/>
  <c r="AQ131" i="127" s="1"/>
  <c r="AR131" i="127" s="1"/>
  <c r="AS131" i="127" s="1"/>
  <c r="AT131" i="127" s="1"/>
  <c r="AU131" i="127" s="1"/>
  <c r="AV131" i="127" s="1"/>
  <c r="AW131" i="127" s="1"/>
  <c r="AX131" i="127" s="1"/>
  <c r="AY131" i="127" s="1"/>
  <c r="AZ131" i="127" s="1"/>
  <c r="BA131" i="127" s="1"/>
  <c r="BB131" i="127" s="1"/>
  <c r="BC131" i="127" s="1"/>
  <c r="BD131" i="127" s="1"/>
  <c r="BE131" i="127" s="1"/>
  <c r="BF131" i="127" s="1"/>
  <c r="BG131" i="127" s="1"/>
  <c r="BH131" i="127" s="1"/>
  <c r="BI131" i="127" s="1"/>
  <c r="AB141" i="127"/>
  <c r="AC141" i="127" s="1"/>
  <c r="AD141" i="127" s="1"/>
  <c r="AE141" i="127" s="1"/>
  <c r="AF141" i="127" s="1"/>
  <c r="AG141" i="127" s="1"/>
  <c r="AH141" i="127" s="1"/>
  <c r="AI141" i="127" s="1"/>
  <c r="AJ141" i="127" s="1"/>
  <c r="AK141" i="127" s="1"/>
  <c r="AL141" i="127" s="1"/>
  <c r="AM141" i="127" s="1"/>
  <c r="AN141" i="127" s="1"/>
  <c r="AO141" i="127" s="1"/>
  <c r="AP141" i="127" s="1"/>
  <c r="AQ141" i="127" s="1"/>
  <c r="AR141" i="127" s="1"/>
  <c r="AS141" i="127" s="1"/>
  <c r="AT141" i="127" s="1"/>
  <c r="AU141" i="127" s="1"/>
  <c r="AV141" i="127" s="1"/>
  <c r="AW141" i="127" s="1"/>
  <c r="AX141" i="127" s="1"/>
  <c r="AY141" i="127" s="1"/>
  <c r="AZ141" i="127" s="1"/>
  <c r="BA141" i="127" s="1"/>
  <c r="BB141" i="127" s="1"/>
  <c r="BC141" i="127" s="1"/>
  <c r="BD141" i="127" s="1"/>
  <c r="BE141" i="127" s="1"/>
  <c r="BF141" i="127" s="1"/>
  <c r="BG141" i="127" s="1"/>
  <c r="BH141" i="127" s="1"/>
  <c r="BI141" i="127" s="1"/>
  <c r="AB151" i="127"/>
  <c r="AC151" i="127" s="1"/>
  <c r="AD151" i="127" s="1"/>
  <c r="AE151" i="127" s="1"/>
  <c r="AF151" i="127" s="1"/>
  <c r="AG151" i="127" s="1"/>
  <c r="AH151" i="127" s="1"/>
  <c r="AI151" i="127" s="1"/>
  <c r="AJ151" i="127" s="1"/>
  <c r="AK151" i="127" s="1"/>
  <c r="AL151" i="127" s="1"/>
  <c r="AM151" i="127" s="1"/>
  <c r="AN151" i="127" s="1"/>
  <c r="AO151" i="127" s="1"/>
  <c r="AP151" i="127" s="1"/>
  <c r="AQ151" i="127" s="1"/>
  <c r="AR151" i="127" s="1"/>
  <c r="AS151" i="127" s="1"/>
  <c r="AT151" i="127" s="1"/>
  <c r="AU151" i="127" s="1"/>
  <c r="AV151" i="127" s="1"/>
  <c r="AW151" i="127" s="1"/>
  <c r="AX151" i="127" s="1"/>
  <c r="AY151" i="127" s="1"/>
  <c r="AZ151" i="127" s="1"/>
  <c r="BA151" i="127" s="1"/>
  <c r="BB151" i="127" s="1"/>
  <c r="BC151" i="127" s="1"/>
  <c r="BD151" i="127" s="1"/>
  <c r="BE151" i="127" s="1"/>
  <c r="BF151" i="127" s="1"/>
  <c r="BG151" i="127" s="1"/>
  <c r="BH151" i="127" s="1"/>
  <c r="BI151" i="127" s="1"/>
  <c r="AB160" i="127"/>
  <c r="AC160" i="127" s="1"/>
  <c r="AD160" i="127" s="1"/>
  <c r="AE160" i="127" s="1"/>
  <c r="AF160" i="127" s="1"/>
  <c r="AG160" i="127" s="1"/>
  <c r="AH160" i="127" s="1"/>
  <c r="AI160" i="127" s="1"/>
  <c r="AJ160" i="127" s="1"/>
  <c r="AK160" i="127" s="1"/>
  <c r="AL160" i="127" s="1"/>
  <c r="AM160" i="127" s="1"/>
  <c r="AN160" i="127" s="1"/>
  <c r="AO160" i="127" s="1"/>
  <c r="AP160" i="127" s="1"/>
  <c r="AQ160" i="127" s="1"/>
  <c r="AR160" i="127" s="1"/>
  <c r="AS160" i="127" s="1"/>
  <c r="AT160" i="127" s="1"/>
  <c r="AU160" i="127" s="1"/>
  <c r="AV160" i="127" s="1"/>
  <c r="AW160" i="127" s="1"/>
  <c r="AX160" i="127" s="1"/>
  <c r="AY160" i="127" s="1"/>
  <c r="AZ160" i="127" s="1"/>
  <c r="BA160" i="127" s="1"/>
  <c r="BB160" i="127" s="1"/>
  <c r="BC160" i="127" s="1"/>
  <c r="BD160" i="127" s="1"/>
  <c r="BE160" i="127" s="1"/>
  <c r="BF160" i="127" s="1"/>
  <c r="BG160" i="127" s="1"/>
  <c r="BH160" i="127" s="1"/>
  <c r="BI160" i="127" s="1"/>
  <c r="AB167" i="127"/>
  <c r="AC167" i="127" s="1"/>
  <c r="AD167" i="127" s="1"/>
  <c r="AE167" i="127" s="1"/>
  <c r="AF167" i="127" s="1"/>
  <c r="AG167" i="127" s="1"/>
  <c r="AH167" i="127" s="1"/>
  <c r="AI167" i="127" s="1"/>
  <c r="AJ167" i="127" s="1"/>
  <c r="AK167" i="127" s="1"/>
  <c r="AL167" i="127" s="1"/>
  <c r="AM167" i="127" s="1"/>
  <c r="AN167" i="127" s="1"/>
  <c r="AO167" i="127" s="1"/>
  <c r="AP167" i="127" s="1"/>
  <c r="AQ167" i="127" s="1"/>
  <c r="AR167" i="127" s="1"/>
  <c r="AS167" i="127" s="1"/>
  <c r="AT167" i="127" s="1"/>
  <c r="AU167" i="127" s="1"/>
  <c r="AV167" i="127" s="1"/>
  <c r="AW167" i="127" s="1"/>
  <c r="AX167" i="127" s="1"/>
  <c r="AY167" i="127" s="1"/>
  <c r="AZ167" i="127" s="1"/>
  <c r="BA167" i="127" s="1"/>
  <c r="BB167" i="127" s="1"/>
  <c r="BC167" i="127" s="1"/>
  <c r="BD167" i="127" s="1"/>
  <c r="BE167" i="127" s="1"/>
  <c r="BF167" i="127" s="1"/>
  <c r="BG167" i="127" s="1"/>
  <c r="BH167" i="127" s="1"/>
  <c r="BI167" i="127" s="1"/>
  <c r="AB183" i="127"/>
  <c r="AC183" i="127" s="1"/>
  <c r="AD183" i="127" s="1"/>
  <c r="AE183" i="127" s="1"/>
  <c r="AF183" i="127" s="1"/>
  <c r="AG183" i="127" s="1"/>
  <c r="AH183" i="127" s="1"/>
  <c r="AI183" i="127" s="1"/>
  <c r="AJ183" i="127" s="1"/>
  <c r="AK183" i="127" s="1"/>
  <c r="AL183" i="127" s="1"/>
  <c r="AM183" i="127" s="1"/>
  <c r="AN183" i="127" s="1"/>
  <c r="AO183" i="127" s="1"/>
  <c r="AP183" i="127" s="1"/>
  <c r="AQ183" i="127" s="1"/>
  <c r="AR183" i="127" s="1"/>
  <c r="AS183" i="127" s="1"/>
  <c r="AT183" i="127" s="1"/>
  <c r="AU183" i="127" s="1"/>
  <c r="AV183" i="127" s="1"/>
  <c r="AW183" i="127" s="1"/>
  <c r="AX183" i="127" s="1"/>
  <c r="AY183" i="127" s="1"/>
  <c r="AZ183" i="127" s="1"/>
  <c r="BA183" i="127" s="1"/>
  <c r="BB183" i="127" s="1"/>
  <c r="BC183" i="127" s="1"/>
  <c r="BD183" i="127" s="1"/>
  <c r="BE183" i="127" s="1"/>
  <c r="BF183" i="127" s="1"/>
  <c r="BG183" i="127" s="1"/>
  <c r="BH183" i="127" s="1"/>
  <c r="BI183" i="127" s="1"/>
  <c r="BI24" i="118"/>
  <c r="BI99" i="100"/>
  <c r="AA48" i="100"/>
  <c r="BI45" i="74"/>
  <c r="AC49" i="100"/>
  <c r="BI86" i="100" l="1"/>
  <c r="BI104" i="100"/>
  <c r="BI170" i="127"/>
  <c r="BI24" i="117"/>
  <c r="BI169" i="127"/>
  <c r="AY161" i="127"/>
  <c r="BI144" i="100"/>
  <c r="BI41" i="64"/>
  <c r="BI122" i="100"/>
  <c r="BI97" i="100"/>
  <c r="BI58" i="64"/>
  <c r="BI139" i="100"/>
  <c r="BI48" i="100"/>
  <c r="AU110" i="127"/>
  <c r="BI100" i="100"/>
  <c r="BI153" i="100"/>
  <c r="BI113" i="100"/>
  <c r="BI57" i="64"/>
  <c r="BI56" i="64"/>
  <c r="BI89" i="100"/>
  <c r="BI46" i="74"/>
  <c r="BI34" i="76"/>
  <c r="BI102" i="100"/>
  <c r="BI33" i="76"/>
  <c r="BI135" i="100"/>
  <c r="BI84" i="100"/>
  <c r="BI137" i="100"/>
  <c r="BA161" i="127"/>
  <c r="BI128" i="100"/>
  <c r="BI83" i="100"/>
  <c r="BI37" i="74"/>
  <c r="BI121" i="100"/>
  <c r="BI115" i="100"/>
  <c r="BI138" i="100"/>
  <c r="BI88" i="100"/>
  <c r="BI55" i="64"/>
  <c r="BI101" i="100"/>
  <c r="BI152" i="100"/>
  <c r="BI39" i="74"/>
  <c r="BI36" i="74"/>
  <c r="BI35" i="76"/>
  <c r="BI47" i="100"/>
  <c r="BI48" i="74"/>
  <c r="BI151" i="100"/>
  <c r="BI92" i="100"/>
  <c r="BI47" i="74"/>
  <c r="BI91" i="100"/>
  <c r="BI123" i="100"/>
  <c r="BI108" i="100"/>
  <c r="BI90" i="100"/>
  <c r="BI35" i="100"/>
  <c r="BI44" i="64"/>
  <c r="BI148" i="66"/>
  <c r="F24" i="112" s="1"/>
  <c r="BI85" i="100"/>
  <c r="BI107" i="100"/>
  <c r="BI127" i="100"/>
  <c r="BI38" i="74"/>
  <c r="BI43" i="64"/>
  <c r="BI41" i="76"/>
  <c r="BI42" i="76"/>
  <c r="BI106" i="100"/>
  <c r="BI126" i="100"/>
  <c r="BI42" i="64"/>
  <c r="BI142" i="100"/>
  <c r="BI124" i="100"/>
  <c r="BI150" i="66"/>
  <c r="BI141" i="100"/>
  <c r="BI140" i="100"/>
  <c r="BI10" i="100"/>
  <c r="BI49" i="100" s="1"/>
  <c r="BI5" i="100"/>
  <c r="BI55" i="100" s="1"/>
  <c r="BI114" i="100"/>
  <c r="BI46" i="100"/>
  <c r="AU161" i="127"/>
  <c r="AE161" i="127"/>
  <c r="AJ142" i="127"/>
  <c r="BI103" i="100"/>
  <c r="BI21" i="100"/>
  <c r="BI34" i="118"/>
  <c r="BI34" i="117"/>
  <c r="AJ161" i="127"/>
  <c r="BI66" i="100"/>
  <c r="BI134" i="100"/>
  <c r="BI149" i="100"/>
  <c r="BI133" i="100"/>
  <c r="BI146" i="100"/>
  <c r="BI130" i="100"/>
  <c r="BI96" i="100"/>
  <c r="BI131" i="100"/>
  <c r="BI145" i="100"/>
  <c r="BI129" i="100"/>
  <c r="BI111" i="100"/>
  <c r="BI95" i="100"/>
  <c r="BI110" i="100"/>
  <c r="BI94" i="100"/>
  <c r="BI28" i="100"/>
  <c r="BI73" i="100" s="1"/>
  <c r="BI147" i="100"/>
  <c r="BI109" i="100"/>
  <c r="BI93" i="100"/>
  <c r="BI148" i="100"/>
  <c r="BI132" i="100"/>
  <c r="BI43" i="76"/>
  <c r="BI10" i="64"/>
  <c r="AB161" i="127"/>
  <c r="BG161" i="127"/>
  <c r="AW70" i="127"/>
  <c r="AG70" i="127"/>
  <c r="BH161" i="127"/>
  <c r="BH73" i="127"/>
  <c r="AR73" i="127"/>
  <c r="AB73" i="127"/>
  <c r="AV70" i="127"/>
  <c r="AF70" i="127"/>
  <c r="AM152" i="127"/>
  <c r="AQ161" i="127"/>
  <c r="AU70" i="127"/>
  <c r="AR161" i="127"/>
  <c r="AA161" i="127"/>
  <c r="AM70" i="127"/>
  <c r="AU106" i="127"/>
  <c r="AE106" i="127"/>
  <c r="AW73" i="127"/>
  <c r="AU152" i="127"/>
  <c r="AZ70" i="127"/>
  <c r="AJ70" i="127"/>
  <c r="BD161" i="127"/>
  <c r="AN161" i="127"/>
  <c r="BC161" i="127"/>
  <c r="AM161" i="127"/>
  <c r="AZ161" i="127"/>
  <c r="BG73" i="127"/>
  <c r="AQ73" i="127"/>
  <c r="AA73" i="127"/>
  <c r="AT110" i="127"/>
  <c r="AM106" i="127"/>
  <c r="AZ76" i="127"/>
  <c r="AJ76" i="127"/>
  <c r="BD73" i="127"/>
  <c r="AN73" i="127"/>
  <c r="BH70" i="127"/>
  <c r="AR70" i="127"/>
  <c r="AB70" i="127"/>
  <c r="BG70" i="127"/>
  <c r="AQ70" i="127"/>
  <c r="AA70" i="127"/>
  <c r="AC161" i="127"/>
  <c r="AK161" i="127"/>
  <c r="AG73" i="127"/>
  <c r="BA152" i="127"/>
  <c r="AJ73" i="127"/>
  <c r="AK132" i="127"/>
  <c r="AT106" i="127"/>
  <c r="AY73" i="127"/>
  <c r="AC106" i="127"/>
  <c r="BH76" i="127"/>
  <c r="AY70" i="127"/>
  <c r="AI70" i="127"/>
  <c r="AK152" i="127"/>
  <c r="BD110" i="127"/>
  <c r="AO70" i="127"/>
  <c r="BE132" i="127"/>
  <c r="AM110" i="127"/>
  <c r="BD70" i="127"/>
  <c r="AH161" i="127"/>
  <c r="AS106" i="127"/>
  <c r="AV161" i="127"/>
  <c r="AR76" i="127"/>
  <c r="AF73" i="127"/>
  <c r="AS161" i="127"/>
  <c r="AE152" i="127"/>
  <c r="AN110" i="127"/>
  <c r="AZ73" i="127"/>
  <c r="BE70" i="127"/>
  <c r="BA132" i="127"/>
  <c r="AD106" i="127"/>
  <c r="AX161" i="127"/>
  <c r="AB76" i="127"/>
  <c r="AS152" i="127"/>
  <c r="AV110" i="127"/>
  <c r="AN142" i="127"/>
  <c r="AS132" i="127"/>
  <c r="AC132" i="127"/>
  <c r="AW132" i="127"/>
  <c r="AG132" i="127"/>
  <c r="AE110" i="127"/>
  <c r="BB106" i="127"/>
  <c r="AL106" i="127"/>
  <c r="AI161" i="127"/>
  <c r="AO132" i="127"/>
  <c r="BC110" i="127"/>
  <c r="AI73" i="127"/>
  <c r="AN70" i="127"/>
  <c r="AF161" i="127"/>
  <c r="AV73" i="127"/>
  <c r="BC152" i="127"/>
  <c r="AF110" i="127"/>
  <c r="BC106" i="127"/>
  <c r="BF161" i="127"/>
  <c r="AP161" i="127"/>
  <c r="BA106" i="127"/>
  <c r="AK106" i="127"/>
  <c r="AC152" i="127"/>
  <c r="BE73" i="127"/>
  <c r="AO73" i="127"/>
  <c r="BB110" i="127"/>
  <c r="AL110" i="127"/>
  <c r="AD110" i="127"/>
  <c r="BC70" i="127"/>
  <c r="AE70" i="127"/>
  <c r="BB161" i="127"/>
  <c r="AT161" i="127"/>
  <c r="AL161" i="127"/>
  <c r="AD161" i="127"/>
  <c r="BB152" i="127"/>
  <c r="AT152" i="127"/>
  <c r="AL152" i="127"/>
  <c r="AD152" i="127"/>
  <c r="BH152" i="127"/>
  <c r="AZ152" i="127"/>
  <c r="AR152" i="127"/>
  <c r="AJ152" i="127"/>
  <c r="AB152" i="127"/>
  <c r="BF106" i="127"/>
  <c r="AX106" i="127"/>
  <c r="AP106" i="127"/>
  <c r="AH106" i="127"/>
  <c r="BH106" i="127"/>
  <c r="AZ106" i="127"/>
  <c r="AR106" i="127"/>
  <c r="AJ106" i="127"/>
  <c r="AB106" i="127"/>
  <c r="BC73" i="127"/>
  <c r="AU73" i="127"/>
  <c r="AM73" i="127"/>
  <c r="AE73" i="127"/>
  <c r="BG152" i="127"/>
  <c r="AY152" i="127"/>
  <c r="AQ152" i="127"/>
  <c r="AI152" i="127"/>
  <c r="AA152" i="127"/>
  <c r="BA110" i="127"/>
  <c r="AS110" i="127"/>
  <c r="AK110" i="127"/>
  <c r="AC110" i="127"/>
  <c r="BF76" i="127"/>
  <c r="AX76" i="127"/>
  <c r="AP76" i="127"/>
  <c r="AH76" i="127"/>
  <c r="BB73" i="127"/>
  <c r="AT73" i="127"/>
  <c r="AL73" i="127"/>
  <c r="AD73" i="127"/>
  <c r="BB70" i="127"/>
  <c r="AT70" i="127"/>
  <c r="AL70" i="127"/>
  <c r="AD70" i="127"/>
  <c r="BH142" i="127"/>
  <c r="AF142" i="127"/>
  <c r="BF110" i="127"/>
  <c r="AX110" i="127"/>
  <c r="AP110" i="127"/>
  <c r="AH110" i="127"/>
  <c r="BH110" i="127"/>
  <c r="AZ110" i="127"/>
  <c r="AR110" i="127"/>
  <c r="AJ110" i="127"/>
  <c r="AB110" i="127"/>
  <c r="BG76" i="127"/>
  <c r="AY76" i="127"/>
  <c r="AQ76" i="127"/>
  <c r="AI76" i="127"/>
  <c r="AA76" i="127"/>
  <c r="BE76" i="127"/>
  <c r="AW76" i="127"/>
  <c r="AO76" i="127"/>
  <c r="AG76" i="127"/>
  <c r="BA70" i="127"/>
  <c r="AS70" i="127"/>
  <c r="AK70" i="127"/>
  <c r="AC70" i="127"/>
  <c r="BE142" i="127"/>
  <c r="BD76" i="127"/>
  <c r="AV76" i="127"/>
  <c r="AN76" i="127"/>
  <c r="AF76" i="127"/>
  <c r="BD142" i="127"/>
  <c r="AV142" i="127"/>
  <c r="BE161" i="127"/>
  <c r="AW161" i="127"/>
  <c r="AO161" i="127"/>
  <c r="AG161" i="127"/>
  <c r="BB132" i="127"/>
  <c r="AT132" i="127"/>
  <c r="AL132" i="127"/>
  <c r="AD132" i="127"/>
  <c r="BB76" i="127"/>
  <c r="AT76" i="127"/>
  <c r="AL76" i="127"/>
  <c r="AD76" i="127"/>
  <c r="BF73" i="127"/>
  <c r="AX73" i="127"/>
  <c r="AP73" i="127"/>
  <c r="AH73" i="127"/>
  <c r="BF70" i="127"/>
  <c r="AX70" i="127"/>
  <c r="AP70" i="127"/>
  <c r="AH70" i="127"/>
  <c r="BD152" i="127"/>
  <c r="AV152" i="127"/>
  <c r="AN152" i="127"/>
  <c r="AF152" i="127"/>
  <c r="BF152" i="127"/>
  <c r="AX152" i="127"/>
  <c r="AP152" i="127"/>
  <c r="AH152" i="127"/>
  <c r="AB142" i="127"/>
  <c r="BE152" i="127"/>
  <c r="AW152" i="127"/>
  <c r="AO152" i="127"/>
  <c r="AG152" i="127"/>
  <c r="AZ142" i="127"/>
  <c r="AR142" i="127"/>
  <c r="BH132" i="127"/>
  <c r="AZ132" i="127"/>
  <c r="AR132" i="127"/>
  <c r="AJ132" i="127"/>
  <c r="AB132" i="127"/>
  <c r="BF142" i="127"/>
  <c r="AX142" i="127"/>
  <c r="AP142" i="127"/>
  <c r="AH142" i="127"/>
  <c r="BG132" i="127"/>
  <c r="AY132" i="127"/>
  <c r="AQ132" i="127"/>
  <c r="AI132" i="127"/>
  <c r="AA132" i="127"/>
  <c r="AW142" i="127"/>
  <c r="AO142" i="127"/>
  <c r="AG142" i="127"/>
  <c r="BG142" i="127"/>
  <c r="AY142" i="127"/>
  <c r="AQ142" i="127"/>
  <c r="AI142" i="127"/>
  <c r="AA142" i="127"/>
  <c r="BF132" i="127"/>
  <c r="AX132" i="127"/>
  <c r="AP132" i="127"/>
  <c r="AH132" i="127"/>
  <c r="BG106" i="127"/>
  <c r="AY106" i="127"/>
  <c r="AQ106" i="127"/>
  <c r="AI106" i="127"/>
  <c r="AA106" i="127"/>
  <c r="BC142" i="127"/>
  <c r="AU142" i="127"/>
  <c r="AM142" i="127"/>
  <c r="AE142" i="127"/>
  <c r="BB142" i="127"/>
  <c r="AT142" i="127"/>
  <c r="AL142" i="127"/>
  <c r="AD142" i="127"/>
  <c r="BD132" i="127"/>
  <c r="AV132" i="127"/>
  <c r="AN132" i="127"/>
  <c r="AF132" i="127"/>
  <c r="BG110" i="127"/>
  <c r="AY110" i="127"/>
  <c r="AQ110" i="127"/>
  <c r="AI110" i="127"/>
  <c r="AA110" i="127"/>
  <c r="BE106" i="127"/>
  <c r="AW106" i="127"/>
  <c r="AO106" i="127"/>
  <c r="AG106" i="127"/>
  <c r="BA142" i="127"/>
  <c r="AS142" i="127"/>
  <c r="AK142" i="127"/>
  <c r="AC142" i="127"/>
  <c r="BC132" i="127"/>
  <c r="AU132" i="127"/>
  <c r="AM132" i="127"/>
  <c r="AE132" i="127"/>
  <c r="BD106" i="127"/>
  <c r="AV106" i="127"/>
  <c r="AN106" i="127"/>
  <c r="AF106" i="127"/>
  <c r="BE110" i="127"/>
  <c r="AW110" i="127"/>
  <c r="AO110" i="127"/>
  <c r="AG110" i="127"/>
  <c r="BC76" i="127"/>
  <c r="AU76" i="127"/>
  <c r="AM76" i="127"/>
  <c r="AE76" i="127"/>
  <c r="BA76" i="127"/>
  <c r="AS76" i="127"/>
  <c r="AK76" i="127"/>
  <c r="AC76" i="127"/>
  <c r="BA73" i="127"/>
  <c r="AS73" i="127"/>
  <c r="AK73" i="127"/>
  <c r="AC73" i="127"/>
  <c r="AB48" i="100"/>
  <c r="AH47" i="100"/>
  <c r="AG47" i="100"/>
  <c r="AF47" i="100"/>
  <c r="AE47" i="100"/>
  <c r="AD47" i="100"/>
  <c r="AC47" i="100"/>
  <c r="AB47" i="100"/>
  <c r="AB46" i="100"/>
  <c r="AA47" i="100"/>
  <c r="AA46" i="100"/>
  <c r="BI72" i="100" l="1"/>
  <c r="BI51" i="100"/>
  <c r="BI50" i="100"/>
  <c r="BI54" i="100"/>
  <c r="BI75" i="100"/>
  <c r="BI65" i="100"/>
  <c r="BI76" i="100"/>
  <c r="BI64" i="100"/>
  <c r="BI56" i="100"/>
  <c r="BI61" i="100"/>
  <c r="BI63" i="100"/>
  <c r="BI57" i="100"/>
  <c r="BI52" i="100"/>
  <c r="BI58" i="100"/>
  <c r="BI45" i="100"/>
  <c r="BI62" i="100"/>
  <c r="BI59" i="100"/>
  <c r="BI77" i="100"/>
  <c r="BI53" i="100"/>
  <c r="F26" i="112"/>
  <c r="BI69" i="100"/>
  <c r="BI70" i="100"/>
  <c r="BI68" i="100"/>
  <c r="BI71" i="100"/>
  <c r="BI39" i="100"/>
  <c r="BF124" i="100"/>
  <c r="BC122" i="100"/>
  <c r="BA123" i="100"/>
  <c r="AY124" i="100"/>
  <c r="BE123" i="100"/>
  <c r="AZ124" i="100"/>
  <c r="BH124" i="100"/>
  <c r="BH122" i="100"/>
  <c r="BF123" i="100"/>
  <c r="BA124" i="100"/>
  <c r="BE124" i="100"/>
  <c r="BG124" i="100"/>
  <c r="AY122" i="100"/>
  <c r="BD122" i="100"/>
  <c r="AZ123" i="100"/>
  <c r="BG122" i="100"/>
  <c r="BC123" i="100"/>
  <c r="BG123" i="100"/>
  <c r="BB124" i="100"/>
  <c r="AZ122" i="100"/>
  <c r="BB122" i="100"/>
  <c r="AY123" i="100"/>
  <c r="BB123" i="100"/>
  <c r="BH123" i="100"/>
  <c r="BC124" i="100"/>
  <c r="BA122" i="100"/>
  <c r="BE122" i="100"/>
  <c r="BF122" i="100"/>
  <c r="BD123" i="100"/>
  <c r="BD124" i="100"/>
  <c r="AM84" i="100"/>
  <c r="AG86" i="100"/>
  <c r="AO85" i="100"/>
  <c r="BG86" i="100"/>
  <c r="AM86" i="100"/>
  <c r="AC86" i="100"/>
  <c r="AR84" i="100"/>
  <c r="AO86" i="100"/>
  <c r="AJ85" i="100"/>
  <c r="AH86" i="100"/>
  <c r="AU85" i="100"/>
  <c r="AD86" i="100"/>
  <c r="AQ84" i="100"/>
  <c r="AW85" i="100"/>
  <c r="BF86" i="100"/>
  <c r="AE86" i="100"/>
  <c r="AI86" i="100"/>
  <c r="AU84" i="100"/>
  <c r="AX84" i="100"/>
  <c r="AY84" i="100"/>
  <c r="BA84" i="100"/>
  <c r="BB84" i="100"/>
  <c r="AS86" i="100"/>
  <c r="BD84" i="100"/>
  <c r="AZ85" i="100"/>
  <c r="AE84" i="100"/>
  <c r="AY86" i="100"/>
  <c r="AH85" i="100"/>
  <c r="AP84" i="100"/>
  <c r="AJ86" i="100"/>
  <c r="AL86" i="100"/>
  <c r="AB84" i="100"/>
  <c r="BB85" i="100"/>
  <c r="BC85" i="100"/>
  <c r="AC85" i="100"/>
  <c r="BE85" i="100"/>
  <c r="AZ86" i="100"/>
  <c r="AN84" i="100"/>
  <c r="AK85" i="100"/>
  <c r="AN85" i="100"/>
  <c r="AT84" i="100"/>
  <c r="AQ85" i="100"/>
  <c r="AW84" i="100"/>
  <c r="AN86" i="100"/>
  <c r="AZ84" i="100"/>
  <c r="AV85" i="100"/>
  <c r="AX85" i="100"/>
  <c r="AT86" i="100"/>
  <c r="BE84" i="100"/>
  <c r="BA85" i="100"/>
  <c r="AH84" i="100"/>
  <c r="AI84" i="100"/>
  <c r="AD85" i="100"/>
  <c r="BF85" i="100"/>
  <c r="BA86" i="100"/>
  <c r="BH86" i="100"/>
  <c r="AM85" i="100"/>
  <c r="AP85" i="100"/>
  <c r="AV84" i="100"/>
  <c r="AS85" i="100"/>
  <c r="AT85" i="100"/>
  <c r="AP86" i="100"/>
  <c r="AQ86" i="100"/>
  <c r="AD84" i="100"/>
  <c r="AW86" i="100"/>
  <c r="AX86" i="100"/>
  <c r="AG84" i="100"/>
  <c r="AJ84" i="100"/>
  <c r="AE85" i="100"/>
  <c r="BG85" i="100"/>
  <c r="BB86" i="100"/>
  <c r="BE86" i="100"/>
  <c r="AF86" i="100"/>
  <c r="AK86" i="100"/>
  <c r="AR85" i="100"/>
  <c r="AR86" i="100"/>
  <c r="BC84" i="100"/>
  <c r="AC84" i="100"/>
  <c r="BF84" i="100"/>
  <c r="AF84" i="100"/>
  <c r="BD85" i="100"/>
  <c r="AK84" i="100"/>
  <c r="AF85" i="100"/>
  <c r="BH85" i="100"/>
  <c r="BC86" i="100"/>
  <c r="AO84" i="100"/>
  <c r="AL85" i="100"/>
  <c r="AS84" i="100"/>
  <c r="AY85" i="100"/>
  <c r="AU86" i="100"/>
  <c r="AV86" i="100"/>
  <c r="BG84" i="100"/>
  <c r="BH84" i="100"/>
  <c r="AB85" i="100"/>
  <c r="AL84" i="100"/>
  <c r="AG85" i="100"/>
  <c r="AB86" i="100"/>
  <c r="BD86" i="100"/>
  <c r="BI74" i="100" l="1"/>
  <c r="BI60" i="100"/>
  <c r="BI44" i="100"/>
  <c r="BI67" i="100"/>
  <c r="AY134" i="100"/>
  <c r="AY126" i="100"/>
  <c r="AY130" i="100"/>
  <c r="BB47" i="100"/>
  <c r="BB48" i="100"/>
  <c r="BB46" i="100"/>
  <c r="BC46" i="100"/>
  <c r="BC47" i="100"/>
  <c r="BC48" i="100"/>
  <c r="BD46" i="100"/>
  <c r="BD48" i="100"/>
  <c r="BD47" i="100"/>
  <c r="AD48" i="100"/>
  <c r="AD46" i="100"/>
  <c r="BF48" i="100"/>
  <c r="BF46" i="100"/>
  <c r="BF47" i="100"/>
  <c r="AY131" i="100"/>
  <c r="AE48" i="100"/>
  <c r="AE46" i="100"/>
  <c r="BG46" i="100"/>
  <c r="BG48" i="100"/>
  <c r="BG47" i="100"/>
  <c r="AC46" i="100"/>
  <c r="AC48" i="100"/>
  <c r="BE47" i="100"/>
  <c r="BE48" i="100"/>
  <c r="BE46" i="100"/>
  <c r="AF48" i="100"/>
  <c r="AF46" i="100"/>
  <c r="BH47" i="100"/>
  <c r="BH48" i="100"/>
  <c r="BH46" i="100"/>
  <c r="AG46" i="100"/>
  <c r="AG48" i="100"/>
  <c r="AH48" i="100"/>
  <c r="AH46" i="100"/>
  <c r="AI46" i="100"/>
  <c r="AI48" i="100"/>
  <c r="AI47" i="100"/>
  <c r="AY127" i="100"/>
  <c r="AJ47" i="100"/>
  <c r="AJ48" i="100"/>
  <c r="AJ46" i="100"/>
  <c r="AY132" i="100"/>
  <c r="AP48" i="100"/>
  <c r="AP46" i="100"/>
  <c r="AP47" i="100"/>
  <c r="AY133" i="100"/>
  <c r="AK48" i="100"/>
  <c r="AK46" i="100"/>
  <c r="AK47" i="100"/>
  <c r="AL47" i="100"/>
  <c r="AL48" i="100"/>
  <c r="AL46" i="100"/>
  <c r="AN47" i="100"/>
  <c r="AN48" i="100"/>
  <c r="AN46" i="100"/>
  <c r="AO47" i="100"/>
  <c r="AO46" i="100"/>
  <c r="AO48" i="100"/>
  <c r="AY128" i="100"/>
  <c r="AQ48" i="100"/>
  <c r="AQ47" i="100"/>
  <c r="AQ46" i="100"/>
  <c r="AR48" i="100"/>
  <c r="AR46" i="100"/>
  <c r="AR47" i="100"/>
  <c r="AS46" i="100"/>
  <c r="AS48" i="100"/>
  <c r="AS47" i="100"/>
  <c r="AT47" i="100"/>
  <c r="AT48" i="100"/>
  <c r="AT46" i="100"/>
  <c r="AU47" i="100"/>
  <c r="AU48" i="100"/>
  <c r="AU46" i="100"/>
  <c r="AY129" i="100"/>
  <c r="AV46" i="100"/>
  <c r="AV47" i="100"/>
  <c r="AV48" i="100"/>
  <c r="AW46" i="100"/>
  <c r="AW48" i="100"/>
  <c r="AW47" i="100"/>
  <c r="AX48" i="100"/>
  <c r="AX46" i="100"/>
  <c r="AX47" i="100"/>
  <c r="AY121" i="100"/>
  <c r="AY47" i="100"/>
  <c r="AY46" i="100"/>
  <c r="AY48" i="100"/>
  <c r="AZ47" i="100"/>
  <c r="AZ46" i="100"/>
  <c r="AZ48" i="100"/>
  <c r="AM46" i="100"/>
  <c r="AM47" i="100"/>
  <c r="AM48" i="100"/>
  <c r="BA48" i="100"/>
  <c r="BA47" i="100"/>
  <c r="BA46" i="100"/>
  <c r="AA10" i="100"/>
  <c r="AA49" i="100" s="1"/>
  <c r="AA5" i="100"/>
  <c r="BC10" i="100"/>
  <c r="BC5" i="100"/>
  <c r="AB10" i="100"/>
  <c r="AB49" i="100" s="1"/>
  <c r="AB5" i="100"/>
  <c r="BD10" i="100"/>
  <c r="BD5" i="100"/>
  <c r="AC5" i="100"/>
  <c r="BE10" i="100"/>
  <c r="BE5" i="100"/>
  <c r="AD10" i="100"/>
  <c r="AD5" i="100"/>
  <c r="BF10" i="100"/>
  <c r="BF5" i="100"/>
  <c r="AE10" i="100"/>
  <c r="AE49" i="100" s="1"/>
  <c r="AE5" i="100"/>
  <c r="BG10" i="100"/>
  <c r="BG5" i="100"/>
  <c r="AF10" i="100"/>
  <c r="AF5" i="100"/>
  <c r="BH10" i="100"/>
  <c r="BI87" i="100" s="1"/>
  <c r="BH5" i="100"/>
  <c r="BI82" i="100" s="1"/>
  <c r="AG10" i="100"/>
  <c r="AG49" i="100" s="1"/>
  <c r="AG5" i="100"/>
  <c r="AH10" i="100"/>
  <c r="AH5" i="100"/>
  <c r="AI10" i="100"/>
  <c r="AI49" i="100" s="1"/>
  <c r="AI5" i="100"/>
  <c r="AJ10" i="100"/>
  <c r="AJ49" i="100" s="1"/>
  <c r="AJ5" i="100"/>
  <c r="AK10" i="100"/>
  <c r="AK49" i="100" s="1"/>
  <c r="AK5" i="100"/>
  <c r="AL10" i="100"/>
  <c r="AL5" i="100"/>
  <c r="AM10" i="100"/>
  <c r="AM5" i="100"/>
  <c r="AN10" i="100"/>
  <c r="AN49" i="100" s="1"/>
  <c r="AN5" i="100"/>
  <c r="AO10" i="100"/>
  <c r="AO49" i="100" s="1"/>
  <c r="AO5" i="100"/>
  <c r="AP10" i="100"/>
  <c r="AP5" i="100"/>
  <c r="AQ10" i="100"/>
  <c r="AQ49" i="100" s="1"/>
  <c r="AQ5" i="100"/>
  <c r="AR10" i="100"/>
  <c r="AR49" i="100" s="1"/>
  <c r="AR5" i="100"/>
  <c r="AS10" i="100"/>
  <c r="AS5" i="100"/>
  <c r="AT10" i="100"/>
  <c r="AT49" i="100" s="1"/>
  <c r="AT5" i="100"/>
  <c r="AU10" i="100"/>
  <c r="AU49" i="100" s="1"/>
  <c r="AU5" i="100"/>
  <c r="AV10" i="100"/>
  <c r="AV5" i="100"/>
  <c r="AW10" i="100"/>
  <c r="AW49" i="100" s="1"/>
  <c r="AW5" i="100"/>
  <c r="AX10" i="100"/>
  <c r="AX5" i="100"/>
  <c r="BI120" i="100" s="1"/>
  <c r="AY10" i="100"/>
  <c r="AY5" i="100"/>
  <c r="AZ10" i="100"/>
  <c r="AZ5" i="100"/>
  <c r="BA10" i="100"/>
  <c r="BA5" i="100"/>
  <c r="BB10" i="100"/>
  <c r="BB5" i="100"/>
  <c r="AX49" i="100" l="1"/>
  <c r="BI125" i="100"/>
  <c r="BB87" i="100"/>
  <c r="AC87" i="100"/>
  <c r="AZ87" i="100"/>
  <c r="BC87" i="100"/>
  <c r="AK87" i="100"/>
  <c r="AJ87" i="100"/>
  <c r="AD49" i="100"/>
  <c r="AD87" i="100"/>
  <c r="BA87" i="100"/>
  <c r="BA125" i="100"/>
  <c r="BA49" i="100"/>
  <c r="AM87" i="100"/>
  <c r="AM49" i="100"/>
  <c r="BD49" i="100"/>
  <c r="BD125" i="100"/>
  <c r="AY49" i="100"/>
  <c r="AY125" i="100"/>
  <c r="AF87" i="100"/>
  <c r="AF49" i="100"/>
  <c r="AP87" i="100"/>
  <c r="AP49" i="100"/>
  <c r="BE87" i="100"/>
  <c r="BE49" i="100"/>
  <c r="BE125" i="100"/>
  <c r="AW87" i="100"/>
  <c r="AV49" i="100"/>
  <c r="BF87" i="100"/>
  <c r="BF125" i="100"/>
  <c r="BF49" i="100"/>
  <c r="AB87" i="100"/>
  <c r="BG125" i="100"/>
  <c r="BG49" i="100"/>
  <c r="AL87" i="100"/>
  <c r="AL49" i="100"/>
  <c r="BC49" i="100"/>
  <c r="BC125" i="100"/>
  <c r="BH87" i="100"/>
  <c r="BH49" i="100"/>
  <c r="BH125" i="100"/>
  <c r="AN87" i="100"/>
  <c r="BD87" i="100"/>
  <c r="AY87" i="100"/>
  <c r="BB49" i="100"/>
  <c r="BB125" i="100"/>
  <c r="AZ125" i="100"/>
  <c r="AZ49" i="100"/>
  <c r="AI87" i="100"/>
  <c r="AH49" i="100"/>
  <c r="AS87" i="100"/>
  <c r="AS49" i="100"/>
  <c r="AX87" i="100"/>
  <c r="AO87" i="100"/>
  <c r="BG87" i="100"/>
  <c r="AT87" i="100"/>
  <c r="AE87" i="100"/>
  <c r="AG87" i="100"/>
  <c r="AQ87" i="100"/>
  <c r="AR87" i="100"/>
  <c r="AH87" i="100"/>
  <c r="AV87" i="100"/>
  <c r="BH45" i="100"/>
  <c r="AU87" i="100"/>
  <c r="BH66" i="100" l="1"/>
  <c r="BH21" i="100" l="1"/>
  <c r="BI98" i="100" s="1"/>
  <c r="BH28" i="100"/>
  <c r="BH35" i="100"/>
  <c r="BH76" i="100" l="1"/>
  <c r="BI112" i="100"/>
  <c r="BH69" i="100"/>
  <c r="BI105" i="100"/>
  <c r="BH58" i="100"/>
  <c r="BH63" i="100"/>
  <c r="BH72" i="100"/>
  <c r="BH75" i="100"/>
  <c r="BH61" i="100"/>
  <c r="BH51" i="100"/>
  <c r="BH54" i="100"/>
  <c r="BH62" i="100"/>
  <c r="BH53" i="100"/>
  <c r="BH65" i="100"/>
  <c r="BH50" i="100"/>
  <c r="BH57" i="100"/>
  <c r="BH73" i="100"/>
  <c r="BH70" i="100"/>
  <c r="BH52" i="100"/>
  <c r="BH56" i="100"/>
  <c r="BH64" i="100"/>
  <c r="BH71" i="100"/>
  <c r="BH77" i="100"/>
  <c r="BH59" i="100"/>
  <c r="BH39" i="100"/>
  <c r="BH55" i="100"/>
  <c r="BH68" i="100"/>
  <c r="BI116" i="100" l="1"/>
  <c r="BH60" i="100"/>
  <c r="BH44" i="100"/>
  <c r="BH74" i="100"/>
  <c r="BH67" i="100"/>
  <c r="BH10" i="64" l="1"/>
  <c r="BI40" i="64" s="1"/>
  <c r="BH24" i="118"/>
  <c r="BH34" i="118"/>
  <c r="BH24" i="117"/>
  <c r="BH34" i="117"/>
  <c r="BH115" i="100"/>
  <c r="BH153" i="100"/>
  <c r="BH114" i="100"/>
  <c r="BH152" i="100"/>
  <c r="BH113" i="100"/>
  <c r="BH151" i="100"/>
  <c r="BH111" i="100"/>
  <c r="BH149" i="100"/>
  <c r="BH110" i="100"/>
  <c r="BH148" i="100"/>
  <c r="BH109" i="100"/>
  <c r="BH147" i="100"/>
  <c r="BH108" i="100"/>
  <c r="BH146" i="100"/>
  <c r="BH107" i="100"/>
  <c r="BH145" i="100"/>
  <c r="BH106" i="100"/>
  <c r="BH144" i="100"/>
  <c r="BH104" i="100"/>
  <c r="BH142" i="100"/>
  <c r="BH103" i="100"/>
  <c r="BH141" i="100"/>
  <c r="BH102" i="100"/>
  <c r="BH140" i="100"/>
  <c r="BH101" i="100"/>
  <c r="BH139" i="100"/>
  <c r="BH100" i="100"/>
  <c r="BH138" i="100"/>
  <c r="BH99" i="100"/>
  <c r="BH137" i="100"/>
  <c r="BH97" i="100"/>
  <c r="BH135" i="100"/>
  <c r="BH96" i="100"/>
  <c r="BH134" i="100"/>
  <c r="BH95" i="100"/>
  <c r="BH133" i="100"/>
  <c r="BH94" i="100"/>
  <c r="BH132" i="100"/>
  <c r="BH93" i="100"/>
  <c r="BH131" i="100"/>
  <c r="BH92" i="100"/>
  <c r="BH130" i="100"/>
  <c r="BH91" i="100"/>
  <c r="BH129" i="100"/>
  <c r="BH90" i="100"/>
  <c r="BH128" i="100"/>
  <c r="BH89" i="100"/>
  <c r="BH127" i="100"/>
  <c r="BH88" i="100"/>
  <c r="BH126" i="100"/>
  <c r="BH83" i="100"/>
  <c r="BH121" i="100"/>
  <c r="BH35" i="76"/>
  <c r="BH43" i="76"/>
  <c r="BH34" i="76"/>
  <c r="BH42" i="76"/>
  <c r="BH33" i="76"/>
  <c r="BH41" i="76"/>
  <c r="BH39" i="74"/>
  <c r="BH48" i="74"/>
  <c r="BH38" i="74"/>
  <c r="BH47" i="74"/>
  <c r="BH37" i="74"/>
  <c r="BH46" i="74"/>
  <c r="BH36" i="74"/>
  <c r="BH45" i="74"/>
  <c r="BH44" i="64"/>
  <c r="BH58" i="64"/>
  <c r="BH43" i="64"/>
  <c r="BH57" i="64"/>
  <c r="BH42" i="64"/>
  <c r="BH56" i="64"/>
  <c r="BH41" i="64"/>
  <c r="BH55" i="64"/>
  <c r="AB39" i="74" l="1"/>
  <c r="V7" i="101"/>
  <c r="BG36" i="74" l="1"/>
  <c r="BG45" i="74"/>
  <c r="BG43" i="76"/>
  <c r="BG35" i="76"/>
  <c r="BG37" i="74"/>
  <c r="BG46" i="74"/>
  <c r="BG48" i="74"/>
  <c r="BG39" i="74"/>
  <c r="BG41" i="76"/>
  <c r="BG33" i="76"/>
  <c r="AB24" i="118" l="1"/>
  <c r="AC24" i="118"/>
  <c r="AD24" i="118"/>
  <c r="AE24" i="118" l="1"/>
  <c r="BG34" i="118" l="1"/>
  <c r="BG34" i="117"/>
  <c r="BG24" i="118" l="1"/>
  <c r="BG24" i="117"/>
  <c r="AY34" i="117" l="1"/>
  <c r="AZ34" i="117"/>
  <c r="BA34" i="117"/>
  <c r="BB34" i="117"/>
  <c r="BC34" i="117"/>
  <c r="BD34" i="117"/>
  <c r="BE34" i="117"/>
  <c r="BF34" i="117"/>
  <c r="AB4" i="100" l="1"/>
  <c r="AC4" i="100" s="1"/>
  <c r="AD4" i="100" s="1"/>
  <c r="AE4" i="100" s="1"/>
  <c r="AF4" i="100" s="1"/>
  <c r="AG4" i="100" s="1"/>
  <c r="AH4" i="100" s="1"/>
  <c r="AI4" i="100" s="1"/>
  <c r="AJ4" i="100" s="1"/>
  <c r="AK4" i="100" s="1"/>
  <c r="AL4" i="100" s="1"/>
  <c r="AM4" i="100" s="1"/>
  <c r="AN4" i="100" s="1"/>
  <c r="AO4" i="100" s="1"/>
  <c r="AP4" i="100" s="1"/>
  <c r="AQ4" i="100" s="1"/>
  <c r="AR4" i="100" s="1"/>
  <c r="AS4" i="100" s="1"/>
  <c r="AT4" i="100" s="1"/>
  <c r="AU4" i="100" s="1"/>
  <c r="AV4" i="100" s="1"/>
  <c r="AW4" i="100" s="1"/>
  <c r="AX4" i="100" s="1"/>
  <c r="AY4" i="100" s="1"/>
  <c r="AZ4" i="100" s="1"/>
  <c r="BA4" i="100" s="1"/>
  <c r="BB4" i="100" s="1"/>
  <c r="BC4" i="100" s="1"/>
  <c r="BD4" i="100" s="1"/>
  <c r="BE4" i="100" s="1"/>
  <c r="BF4" i="100" s="1"/>
  <c r="BG4" i="100" s="1"/>
  <c r="BH4" i="100" s="1"/>
  <c r="BI4" i="100" s="1"/>
  <c r="AB4" i="76"/>
  <c r="AC4" i="76" s="1"/>
  <c r="AD4" i="76" s="1"/>
  <c r="AE4" i="76" s="1"/>
  <c r="AF4" i="76" s="1"/>
  <c r="AG4" i="76" s="1"/>
  <c r="AH4" i="76" s="1"/>
  <c r="AI4" i="76" s="1"/>
  <c r="AJ4" i="76" s="1"/>
  <c r="AK4" i="76" s="1"/>
  <c r="AL4" i="76" s="1"/>
  <c r="AM4" i="76" s="1"/>
  <c r="AN4" i="76" s="1"/>
  <c r="AO4" i="76" s="1"/>
  <c r="AP4" i="76" s="1"/>
  <c r="AQ4" i="76" s="1"/>
  <c r="AR4" i="76" s="1"/>
  <c r="AS4" i="76" s="1"/>
  <c r="AT4" i="76" s="1"/>
  <c r="AU4" i="76" s="1"/>
  <c r="AV4" i="76" s="1"/>
  <c r="AW4" i="76" s="1"/>
  <c r="AX4" i="76" s="1"/>
  <c r="AY4" i="76" s="1"/>
  <c r="AZ4" i="76" s="1"/>
  <c r="BA4" i="76" s="1"/>
  <c r="BB4" i="76" s="1"/>
  <c r="BC4" i="76" s="1"/>
  <c r="BD4" i="76" s="1"/>
  <c r="BE4" i="76" s="1"/>
  <c r="BF4" i="76" s="1"/>
  <c r="BG4" i="76" s="1"/>
  <c r="BH4" i="76" s="1"/>
  <c r="BI4" i="76" s="1"/>
  <c r="AB4" i="74"/>
  <c r="AC4" i="74" s="1"/>
  <c r="AD4" i="74" s="1"/>
  <c r="AE4" i="74" s="1"/>
  <c r="AF4" i="74" s="1"/>
  <c r="AG4" i="74" s="1"/>
  <c r="AH4" i="74" s="1"/>
  <c r="AI4" i="74" s="1"/>
  <c r="AJ4" i="74" s="1"/>
  <c r="AK4" i="74" s="1"/>
  <c r="AL4" i="74" s="1"/>
  <c r="AM4" i="74" s="1"/>
  <c r="AN4" i="74" s="1"/>
  <c r="AO4" i="74" s="1"/>
  <c r="AP4" i="74" s="1"/>
  <c r="AQ4" i="74" s="1"/>
  <c r="AR4" i="74" s="1"/>
  <c r="AS4" i="74" s="1"/>
  <c r="AT4" i="74" s="1"/>
  <c r="AU4" i="74" s="1"/>
  <c r="AV4" i="74" s="1"/>
  <c r="AW4" i="74" s="1"/>
  <c r="AX4" i="74" s="1"/>
  <c r="AY4" i="74" s="1"/>
  <c r="AZ4" i="74" s="1"/>
  <c r="BA4" i="74" s="1"/>
  <c r="BB4" i="74" s="1"/>
  <c r="BC4" i="74" s="1"/>
  <c r="BD4" i="74" s="1"/>
  <c r="BE4" i="74" s="1"/>
  <c r="BF4" i="74" s="1"/>
  <c r="BG4" i="74" s="1"/>
  <c r="BH4" i="74" s="1"/>
  <c r="BI4" i="74" s="1"/>
  <c r="AB4" i="66"/>
  <c r="AC4" i="66" s="1"/>
  <c r="AD4" i="66" s="1"/>
  <c r="AE4" i="66" s="1"/>
  <c r="AF4" i="66" s="1"/>
  <c r="AG4" i="66" s="1"/>
  <c r="AH4" i="66" s="1"/>
  <c r="AI4" i="66" s="1"/>
  <c r="AJ4" i="66" s="1"/>
  <c r="AK4" i="66" s="1"/>
  <c r="AL4" i="66" s="1"/>
  <c r="AM4" i="66" s="1"/>
  <c r="AN4" i="66" s="1"/>
  <c r="AO4" i="66" s="1"/>
  <c r="AP4" i="66" s="1"/>
  <c r="AQ4" i="66" s="1"/>
  <c r="AR4" i="66" s="1"/>
  <c r="AS4" i="66" s="1"/>
  <c r="AT4" i="66" s="1"/>
  <c r="AU4" i="66" s="1"/>
  <c r="AV4" i="66" s="1"/>
  <c r="AW4" i="66" s="1"/>
  <c r="AX4" i="66" s="1"/>
  <c r="AY4" i="66" s="1"/>
  <c r="AZ4" i="66" s="1"/>
  <c r="BA4" i="66" s="1"/>
  <c r="BB4" i="66" s="1"/>
  <c r="BC4" i="66" s="1"/>
  <c r="BD4" i="66" s="1"/>
  <c r="BE4" i="66" s="1"/>
  <c r="BF4" i="66" s="1"/>
  <c r="BG4" i="66" s="1"/>
  <c r="BH4" i="66" s="1"/>
  <c r="BI4" i="66" s="1"/>
  <c r="AB4" i="64"/>
  <c r="AC4" i="64" s="1"/>
  <c r="AD4" i="64" s="1"/>
  <c r="AE4" i="64" s="1"/>
  <c r="AF4" i="64" s="1"/>
  <c r="AG4" i="64" s="1"/>
  <c r="AH4" i="64" s="1"/>
  <c r="AI4" i="64" s="1"/>
  <c r="AJ4" i="64" s="1"/>
  <c r="AK4" i="64" s="1"/>
  <c r="AL4" i="64" s="1"/>
  <c r="AM4" i="64" s="1"/>
  <c r="AN4" i="64" s="1"/>
  <c r="AO4" i="64" s="1"/>
  <c r="AP4" i="64" s="1"/>
  <c r="AQ4" i="64" s="1"/>
  <c r="AR4" i="64" s="1"/>
  <c r="AS4" i="64" s="1"/>
  <c r="AT4" i="64" s="1"/>
  <c r="AU4" i="64" s="1"/>
  <c r="AV4" i="64" s="1"/>
  <c r="AW4" i="64" s="1"/>
  <c r="AX4" i="64" s="1"/>
  <c r="AY4" i="64" s="1"/>
  <c r="AZ4" i="64" s="1"/>
  <c r="BA4" i="64" s="1"/>
  <c r="BB4" i="64" s="1"/>
  <c r="BC4" i="64" s="1"/>
  <c r="BD4" i="64" s="1"/>
  <c r="BE4" i="64" s="1"/>
  <c r="BF4" i="64" s="1"/>
  <c r="BG4" i="64" s="1"/>
  <c r="BH4" i="64" s="1"/>
  <c r="BI4" i="64" s="1"/>
  <c r="V3" i="101" l="1"/>
  <c r="V3" i="97"/>
  <c r="R2" i="118"/>
  <c r="R2" i="117"/>
  <c r="S2" i="100"/>
  <c r="W2" i="70"/>
  <c r="S2" i="64"/>
  <c r="C3" i="112"/>
  <c r="AB17" i="118" l="1"/>
  <c r="AC17" i="118" s="1"/>
  <c r="AD17" i="118" s="1"/>
  <c r="AE17" i="118" s="1"/>
  <c r="AF17" i="118" s="1"/>
  <c r="AG17" i="118" s="1"/>
  <c r="AH17" i="118" s="1"/>
  <c r="AI17" i="118" s="1"/>
  <c r="AJ17" i="118" s="1"/>
  <c r="AK17" i="118" s="1"/>
  <c r="AL17" i="118" s="1"/>
  <c r="AM17" i="118" s="1"/>
  <c r="AN17" i="118" s="1"/>
  <c r="AO17" i="118" s="1"/>
  <c r="AP17" i="118" s="1"/>
  <c r="AQ17" i="118" s="1"/>
  <c r="AR17" i="118" s="1"/>
  <c r="AS17" i="118" s="1"/>
  <c r="AT17" i="118" s="1"/>
  <c r="AU17" i="118" s="1"/>
  <c r="AV17" i="118" s="1"/>
  <c r="AW17" i="118" s="1"/>
  <c r="AX17" i="118" s="1"/>
  <c r="AY17" i="118" s="1"/>
  <c r="AZ17" i="118" s="1"/>
  <c r="BA17" i="118" s="1"/>
  <c r="BB17" i="118" s="1"/>
  <c r="BC17" i="118" s="1"/>
  <c r="BD17" i="118" s="1"/>
  <c r="BE17" i="118" s="1"/>
  <c r="BF17" i="118" s="1"/>
  <c r="BG17" i="118" s="1"/>
  <c r="BH17" i="118" s="1"/>
  <c r="BI17" i="118" s="1"/>
  <c r="AB27" i="118"/>
  <c r="AC27" i="118" s="1"/>
  <c r="AD27" i="118" s="1"/>
  <c r="AE27" i="118" s="1"/>
  <c r="AF27" i="118" s="1"/>
  <c r="AG27" i="118" s="1"/>
  <c r="AH27" i="118" s="1"/>
  <c r="AI27" i="118" s="1"/>
  <c r="AJ27" i="118" s="1"/>
  <c r="AK27" i="118" s="1"/>
  <c r="AL27" i="118" s="1"/>
  <c r="AM27" i="118" s="1"/>
  <c r="AN27" i="118" s="1"/>
  <c r="AO27" i="118" s="1"/>
  <c r="AP27" i="118" s="1"/>
  <c r="AQ27" i="118" s="1"/>
  <c r="AR27" i="118" s="1"/>
  <c r="AS27" i="118" s="1"/>
  <c r="AT27" i="118" s="1"/>
  <c r="AU27" i="118" s="1"/>
  <c r="AV27" i="118" s="1"/>
  <c r="AW27" i="118" s="1"/>
  <c r="AX27" i="118" s="1"/>
  <c r="AY27" i="118" s="1"/>
  <c r="AZ27" i="118" s="1"/>
  <c r="BA27" i="118" s="1"/>
  <c r="BB27" i="118" s="1"/>
  <c r="BC27" i="118" s="1"/>
  <c r="BD27" i="118" s="1"/>
  <c r="BE27" i="118" s="1"/>
  <c r="BF27" i="118" s="1"/>
  <c r="BG27" i="118" s="1"/>
  <c r="BH27" i="118" s="1"/>
  <c r="BI27" i="118" s="1"/>
  <c r="BF24" i="118"/>
  <c r="BF34" i="118"/>
  <c r="AB4" i="118"/>
  <c r="AC4" i="118" s="1"/>
  <c r="AD4" i="118" s="1"/>
  <c r="AE4" i="118" s="1"/>
  <c r="AF4" i="118" s="1"/>
  <c r="AG4" i="118" s="1"/>
  <c r="AH4" i="118" s="1"/>
  <c r="AI4" i="118" s="1"/>
  <c r="AJ4" i="118" s="1"/>
  <c r="AK4" i="118" s="1"/>
  <c r="AL4" i="118" s="1"/>
  <c r="AM4" i="118" s="1"/>
  <c r="AN4" i="118" s="1"/>
  <c r="AO4" i="118" s="1"/>
  <c r="AP4" i="118" s="1"/>
  <c r="AQ4" i="118" s="1"/>
  <c r="AR4" i="118" s="1"/>
  <c r="AS4" i="118" s="1"/>
  <c r="AT4" i="118" s="1"/>
  <c r="AU4" i="118" s="1"/>
  <c r="AV4" i="118" s="1"/>
  <c r="AW4" i="118" s="1"/>
  <c r="AX4" i="118" s="1"/>
  <c r="AY4" i="118" s="1"/>
  <c r="AZ4" i="118" s="1"/>
  <c r="BA4" i="118" s="1"/>
  <c r="BB4" i="118" s="1"/>
  <c r="BC4" i="118" s="1"/>
  <c r="BD4" i="118" s="1"/>
  <c r="BE4" i="118" s="1"/>
  <c r="BF4" i="118" s="1"/>
  <c r="BG4" i="118" s="1"/>
  <c r="BH4" i="118" s="1"/>
  <c r="BI4" i="118" s="1"/>
  <c r="AB17" i="117"/>
  <c r="AC17" i="117" s="1"/>
  <c r="AD17" i="117" s="1"/>
  <c r="AE17" i="117" s="1"/>
  <c r="AF17" i="117" s="1"/>
  <c r="AG17" i="117" s="1"/>
  <c r="AH17" i="117" s="1"/>
  <c r="AI17" i="117" s="1"/>
  <c r="AJ17" i="117" s="1"/>
  <c r="AK17" i="117" s="1"/>
  <c r="AL17" i="117" s="1"/>
  <c r="AM17" i="117" s="1"/>
  <c r="AN17" i="117" s="1"/>
  <c r="AO17" i="117" s="1"/>
  <c r="AP17" i="117" s="1"/>
  <c r="AQ17" i="117" s="1"/>
  <c r="AR17" i="117" s="1"/>
  <c r="AS17" i="117" s="1"/>
  <c r="AT17" i="117" s="1"/>
  <c r="AU17" i="117" s="1"/>
  <c r="AV17" i="117" s="1"/>
  <c r="AW17" i="117" s="1"/>
  <c r="AX17" i="117" s="1"/>
  <c r="AY17" i="117" s="1"/>
  <c r="AZ17" i="117" s="1"/>
  <c r="BA17" i="117" s="1"/>
  <c r="BB17" i="117" s="1"/>
  <c r="BC17" i="117" s="1"/>
  <c r="BD17" i="117" s="1"/>
  <c r="BE17" i="117" s="1"/>
  <c r="BF17" i="117" s="1"/>
  <c r="BG17" i="117" s="1"/>
  <c r="BH17" i="117" s="1"/>
  <c r="BI17" i="117" s="1"/>
  <c r="AB27" i="117"/>
  <c r="AC27" i="117" s="1"/>
  <c r="AD27" i="117" s="1"/>
  <c r="AE27" i="117" s="1"/>
  <c r="AF27" i="117" s="1"/>
  <c r="AG27" i="117" s="1"/>
  <c r="AH27" i="117" s="1"/>
  <c r="AI27" i="117" s="1"/>
  <c r="AJ27" i="117" s="1"/>
  <c r="AK27" i="117" s="1"/>
  <c r="AL27" i="117" s="1"/>
  <c r="AM27" i="117" s="1"/>
  <c r="AN27" i="117" s="1"/>
  <c r="AO27" i="117" s="1"/>
  <c r="AP27" i="117" s="1"/>
  <c r="AQ27" i="117" s="1"/>
  <c r="AR27" i="117" s="1"/>
  <c r="AS27" i="117" s="1"/>
  <c r="AT27" i="117" s="1"/>
  <c r="AU27" i="117" s="1"/>
  <c r="AV27" i="117" s="1"/>
  <c r="AW27" i="117" s="1"/>
  <c r="AX27" i="117" s="1"/>
  <c r="AY27" i="117" s="1"/>
  <c r="AZ27" i="117" s="1"/>
  <c r="BA27" i="117" s="1"/>
  <c r="BB27" i="117" s="1"/>
  <c r="BC27" i="117" s="1"/>
  <c r="BD27" i="117" s="1"/>
  <c r="BE27" i="117" s="1"/>
  <c r="BF27" i="117" s="1"/>
  <c r="BG27" i="117" s="1"/>
  <c r="BH27" i="117" s="1"/>
  <c r="BI27" i="117" s="1"/>
  <c r="BF24" i="117"/>
  <c r="AB4" i="117"/>
  <c r="AC4" i="117" s="1"/>
  <c r="AD4" i="117" s="1"/>
  <c r="AE4" i="117" s="1"/>
  <c r="AF4" i="117" s="1"/>
  <c r="AG4" i="117" s="1"/>
  <c r="AH4" i="117" s="1"/>
  <c r="AI4" i="117" s="1"/>
  <c r="AJ4" i="117" s="1"/>
  <c r="AK4" i="117" s="1"/>
  <c r="AL4" i="117" s="1"/>
  <c r="AM4" i="117" s="1"/>
  <c r="AN4" i="117" s="1"/>
  <c r="AO4" i="117" s="1"/>
  <c r="AP4" i="117" s="1"/>
  <c r="AQ4" i="117" s="1"/>
  <c r="AR4" i="117" s="1"/>
  <c r="AS4" i="117" s="1"/>
  <c r="AT4" i="117" s="1"/>
  <c r="AU4" i="117" s="1"/>
  <c r="AV4" i="117" s="1"/>
  <c r="AW4" i="117" s="1"/>
  <c r="AX4" i="117" s="1"/>
  <c r="AY4" i="117" s="1"/>
  <c r="AZ4" i="117" s="1"/>
  <c r="BA4" i="117" s="1"/>
  <c r="BB4" i="117" s="1"/>
  <c r="BC4" i="117" s="1"/>
  <c r="BD4" i="117" s="1"/>
  <c r="BE4" i="117" s="1"/>
  <c r="BF4" i="117" s="1"/>
  <c r="BG4" i="117" s="1"/>
  <c r="BH4" i="117" s="1"/>
  <c r="BI4" i="117" s="1"/>
  <c r="AX24" i="118" l="1"/>
  <c r="AK24" i="118"/>
  <c r="AS24" i="118"/>
  <c r="BA24" i="118"/>
  <c r="AG24" i="118"/>
  <c r="AO24" i="118"/>
  <c r="AW24" i="118"/>
  <c r="BE24" i="118"/>
  <c r="AJ24" i="118"/>
  <c r="AR24" i="118"/>
  <c r="AN24" i="117"/>
  <c r="AV24" i="117"/>
  <c r="AF24" i="117"/>
  <c r="BD24" i="117"/>
  <c r="AG24" i="117"/>
  <c r="AO24" i="117"/>
  <c r="AW24" i="117"/>
  <c r="BE24" i="117"/>
  <c r="AH24" i="117"/>
  <c r="AL24" i="118"/>
  <c r="AT24" i="118"/>
  <c r="BB24" i="118"/>
  <c r="AP24" i="117"/>
  <c r="AM24" i="118"/>
  <c r="AU24" i="118"/>
  <c r="BC24" i="118"/>
  <c r="AX24" i="117"/>
  <c r="AF24" i="118"/>
  <c r="AN24" i="118"/>
  <c r="AV24" i="118"/>
  <c r="BD24" i="118"/>
  <c r="AH24" i="118"/>
  <c r="AP24" i="118"/>
  <c r="AY34" i="118"/>
  <c r="AI24" i="118"/>
  <c r="AQ24" i="118"/>
  <c r="AY24" i="118"/>
  <c r="AZ34" i="118"/>
  <c r="AZ24" i="118"/>
  <c r="BA34" i="118"/>
  <c r="BB34" i="118"/>
  <c r="BC34" i="118"/>
  <c r="BD34" i="118"/>
  <c r="BE34" i="118"/>
  <c r="AB24" i="117"/>
  <c r="AJ24" i="117"/>
  <c r="AR24" i="117"/>
  <c r="AZ24" i="117"/>
  <c r="AI24" i="117"/>
  <c r="AQ24" i="117"/>
  <c r="AY24" i="117"/>
  <c r="AC24" i="117"/>
  <c r="AK24" i="117"/>
  <c r="AS24" i="117"/>
  <c r="BA24" i="117"/>
  <c r="AD24" i="117"/>
  <c r="AL24" i="117"/>
  <c r="AT24" i="117"/>
  <c r="BB24" i="117"/>
  <c r="AE24" i="117"/>
  <c r="AM24" i="117"/>
  <c r="AU24" i="117"/>
  <c r="BC24" i="117"/>
  <c r="BF37" i="74" l="1"/>
  <c r="BF46" i="74"/>
  <c r="BF36" i="74"/>
  <c r="BF45" i="74"/>
  <c r="BF39" i="74"/>
  <c r="BF48" i="74"/>
  <c r="AD39" i="74" l="1"/>
  <c r="BE45" i="74"/>
  <c r="BD48" i="74"/>
  <c r="BE48" i="74"/>
  <c r="AU39" i="74"/>
  <c r="AP37" i="74"/>
  <c r="BC39" i="74"/>
  <c r="BC48" i="74"/>
  <c r="AH36" i="74"/>
  <c r="AX36" i="74"/>
  <c r="AQ37" i="74"/>
  <c r="AZ45" i="74"/>
  <c r="BA45" i="74"/>
  <c r="AZ48" i="74"/>
  <c r="BB45" i="74"/>
  <c r="BB48" i="74"/>
  <c r="BD45" i="74"/>
  <c r="BE46" i="74"/>
  <c r="AI37" i="74"/>
  <c r="AY37" i="74"/>
  <c r="AY46" i="74"/>
  <c r="AY45" i="74"/>
  <c r="AZ46" i="74"/>
  <c r="BA46" i="74"/>
  <c r="AY48" i="74"/>
  <c r="BB46" i="74"/>
  <c r="BC46" i="74"/>
  <c r="BA48" i="74"/>
  <c r="BC45" i="74"/>
  <c r="BD46" i="74"/>
  <c r="AN37" i="74"/>
  <c r="AV37" i="74"/>
  <c r="BD37" i="74"/>
  <c r="AL39" i="74"/>
  <c r="AH39" i="74"/>
  <c r="AP39" i="74"/>
  <c r="AX39" i="74"/>
  <c r="AB36" i="74"/>
  <c r="AJ36" i="74"/>
  <c r="AR36" i="74"/>
  <c r="AZ36" i="74"/>
  <c r="AC37" i="74"/>
  <c r="AK37" i="74"/>
  <c r="AS37" i="74"/>
  <c r="BA37" i="74"/>
  <c r="AT39" i="74"/>
  <c r="BB39" i="74"/>
  <c r="AG39" i="74"/>
  <c r="AO39" i="74"/>
  <c r="AW39" i="74"/>
  <c r="BE39" i="74"/>
  <c r="AQ36" i="74"/>
  <c r="AF36" i="74"/>
  <c r="AN36" i="74"/>
  <c r="AV36" i="74"/>
  <c r="BD36" i="74"/>
  <c r="AG37" i="74"/>
  <c r="AE39" i="74"/>
  <c r="AG36" i="74"/>
  <c r="AQ39" i="74"/>
  <c r="AS36" i="74"/>
  <c r="AF39" i="74"/>
  <c r="AN39" i="74"/>
  <c r="AV39" i="74"/>
  <c r="BD39" i="74"/>
  <c r="AP36" i="74"/>
  <c r="AY39" i="74"/>
  <c r="BA36" i="74"/>
  <c r="AI36" i="74"/>
  <c r="AY36" i="74"/>
  <c r="AB37" i="74"/>
  <c r="AJ37" i="74"/>
  <c r="AR37" i="74"/>
  <c r="AZ37" i="74"/>
  <c r="AT37" i="74"/>
  <c r="AJ39" i="74"/>
  <c r="AR39" i="74"/>
  <c r="AZ39" i="74"/>
  <c r="AD36" i="74"/>
  <c r="AL36" i="74"/>
  <c r="AT36" i="74"/>
  <c r="BB36" i="74"/>
  <c r="AE37" i="74"/>
  <c r="AM37" i="74"/>
  <c r="AU37" i="74"/>
  <c r="BC37" i="74"/>
  <c r="AI39" i="74"/>
  <c r="BB37" i="74"/>
  <c r="AC39" i="74"/>
  <c r="AK39" i="74"/>
  <c r="AS39" i="74"/>
  <c r="BA39" i="74"/>
  <c r="AE36" i="74"/>
  <c r="AM36" i="74"/>
  <c r="AU36" i="74"/>
  <c r="BC36" i="74"/>
  <c r="AF37" i="74"/>
  <c r="AK36" i="74"/>
  <c r="AL37" i="74"/>
  <c r="AO37" i="74"/>
  <c r="AW37" i="74"/>
  <c r="BE37" i="74"/>
  <c r="AC36" i="74"/>
  <c r="AD37" i="74"/>
  <c r="AM39" i="74"/>
  <c r="AO36" i="74"/>
  <c r="AW36" i="74"/>
  <c r="BE36" i="74"/>
  <c r="AH37" i="74"/>
  <c r="AX37" i="74"/>
  <c r="AG81" i="100" l="1"/>
  <c r="AH81" i="100" s="1"/>
  <c r="AI81" i="100" s="1"/>
  <c r="AJ81" i="100" s="1"/>
  <c r="AK81" i="100" s="1"/>
  <c r="AL81" i="100" s="1"/>
  <c r="AM81" i="100" s="1"/>
  <c r="AN81" i="100" s="1"/>
  <c r="AO81" i="100" s="1"/>
  <c r="AP81" i="100" s="1"/>
  <c r="AQ81" i="100" s="1"/>
  <c r="AR81" i="100" s="1"/>
  <c r="AS81" i="100" s="1"/>
  <c r="AT81" i="100" s="1"/>
  <c r="AU81" i="100" s="1"/>
  <c r="AV81" i="100" s="1"/>
  <c r="AW81" i="100" s="1"/>
  <c r="AX81" i="100" s="1"/>
  <c r="AY81" i="100" s="1"/>
  <c r="AZ81" i="100" s="1"/>
  <c r="BA81" i="100" s="1"/>
  <c r="BB81" i="100" s="1"/>
  <c r="BC81" i="100" s="1"/>
  <c r="BD81" i="100" s="1"/>
  <c r="BE81" i="100" s="1"/>
  <c r="BF81" i="100" s="1"/>
  <c r="BG81" i="100" s="1"/>
  <c r="BH81" i="100" s="1"/>
  <c r="BI81" i="100" s="1"/>
  <c r="AG119" i="100"/>
  <c r="AH119" i="100" s="1"/>
  <c r="AI119" i="100" s="1"/>
  <c r="AJ119" i="100" s="1"/>
  <c r="AK119" i="100" s="1"/>
  <c r="AL119" i="100" s="1"/>
  <c r="AM119" i="100" s="1"/>
  <c r="AN119" i="100" s="1"/>
  <c r="AO119" i="100" s="1"/>
  <c r="AP119" i="100" s="1"/>
  <c r="AQ119" i="100" s="1"/>
  <c r="AR119" i="100" s="1"/>
  <c r="AS119" i="100" s="1"/>
  <c r="AT119" i="100" s="1"/>
  <c r="AU119" i="100" s="1"/>
  <c r="AV119" i="100" s="1"/>
  <c r="AW119" i="100" s="1"/>
  <c r="AX119" i="100" s="1"/>
  <c r="AY119" i="100" s="1"/>
  <c r="AZ119" i="100" s="1"/>
  <c r="BA119" i="100" s="1"/>
  <c r="BB119" i="100" s="1"/>
  <c r="BC119" i="100" s="1"/>
  <c r="BD119" i="100" s="1"/>
  <c r="BE119" i="100" s="1"/>
  <c r="BF119" i="100" s="1"/>
  <c r="BG119" i="100" s="1"/>
  <c r="BH119" i="100" s="1"/>
  <c r="BI119" i="100" s="1"/>
  <c r="AG43" i="100"/>
  <c r="AH43" i="100" s="1"/>
  <c r="AI43" i="100" s="1"/>
  <c r="AJ43" i="100" s="1"/>
  <c r="AK43" i="100" s="1"/>
  <c r="AL43" i="100" s="1"/>
  <c r="AM43" i="100" s="1"/>
  <c r="AN43" i="100" s="1"/>
  <c r="AO43" i="100" s="1"/>
  <c r="AP43" i="100" s="1"/>
  <c r="AQ43" i="100" s="1"/>
  <c r="AR43" i="100" s="1"/>
  <c r="AS43" i="100" s="1"/>
  <c r="AT43" i="100" s="1"/>
  <c r="AU43" i="100" s="1"/>
  <c r="AV43" i="100" s="1"/>
  <c r="AW43" i="100" s="1"/>
  <c r="AX43" i="100" s="1"/>
  <c r="AY43" i="100" s="1"/>
  <c r="AZ43" i="100" s="1"/>
  <c r="BA43" i="100" s="1"/>
  <c r="BB43" i="100" s="1"/>
  <c r="BC43" i="100" s="1"/>
  <c r="BD43" i="100" s="1"/>
  <c r="BE43" i="100" s="1"/>
  <c r="BF43" i="100" s="1"/>
  <c r="BG43" i="100" s="1"/>
  <c r="BH43" i="100" s="1"/>
  <c r="BI43" i="100" s="1"/>
  <c r="U2" i="74"/>
  <c r="U2" i="76"/>
  <c r="Q2" i="66"/>
  <c r="AQ51" i="101"/>
  <c r="AR51" i="101" s="1"/>
  <c r="AS51" i="101" s="1"/>
  <c r="AT51" i="101" s="1"/>
  <c r="AU51" i="101" s="1"/>
  <c r="AV51" i="101" s="1"/>
  <c r="AW51" i="101" s="1"/>
  <c r="AX51" i="101" s="1"/>
  <c r="AY51" i="101" s="1"/>
  <c r="AZ51" i="101" s="1"/>
  <c r="BA51" i="101" s="1"/>
  <c r="BB51" i="101" s="1"/>
  <c r="BC51" i="101" s="1"/>
  <c r="BD51" i="101" s="1"/>
  <c r="BE51" i="101" s="1"/>
  <c r="BF51" i="101" s="1"/>
  <c r="BG51" i="101" s="1"/>
  <c r="BH51" i="101" s="1"/>
  <c r="BI51" i="101" s="1"/>
  <c r="AQ39" i="101"/>
  <c r="AR39" i="101" s="1"/>
  <c r="AS39" i="101" s="1"/>
  <c r="AT39" i="101" s="1"/>
  <c r="AU39" i="101" s="1"/>
  <c r="AV39" i="101" s="1"/>
  <c r="AW39" i="101" s="1"/>
  <c r="AX39" i="101" s="1"/>
  <c r="AY39" i="101" s="1"/>
  <c r="AZ39" i="101" s="1"/>
  <c r="BA39" i="101" s="1"/>
  <c r="BB39" i="101" s="1"/>
  <c r="BC39" i="101" s="1"/>
  <c r="BD39" i="101" s="1"/>
  <c r="BE39" i="101" s="1"/>
  <c r="BF39" i="101" s="1"/>
  <c r="BG39" i="101" s="1"/>
  <c r="BH39" i="101" s="1"/>
  <c r="BI39" i="101" s="1"/>
  <c r="AQ25" i="101"/>
  <c r="AR25" i="101" s="1"/>
  <c r="AS25" i="101" s="1"/>
  <c r="AT25" i="101" s="1"/>
  <c r="AU25" i="101" s="1"/>
  <c r="AV25" i="101" s="1"/>
  <c r="AW25" i="101" s="1"/>
  <c r="AX25" i="101" s="1"/>
  <c r="AY25" i="101" s="1"/>
  <c r="AZ25" i="101" s="1"/>
  <c r="BA25" i="101" s="1"/>
  <c r="BB25" i="101" s="1"/>
  <c r="BC25" i="101" s="1"/>
  <c r="BD25" i="101" s="1"/>
  <c r="BE25" i="101" s="1"/>
  <c r="BF25" i="101" s="1"/>
  <c r="BG25" i="101" s="1"/>
  <c r="BH25" i="101" s="1"/>
  <c r="BI25" i="101" s="1"/>
  <c r="AQ11" i="101"/>
  <c r="AR11" i="101" s="1"/>
  <c r="AS11" i="101" s="1"/>
  <c r="AT11" i="101" s="1"/>
  <c r="AU11" i="101" s="1"/>
  <c r="AV11" i="101" s="1"/>
  <c r="AW11" i="101" s="1"/>
  <c r="AX11" i="101" s="1"/>
  <c r="AY11" i="101" s="1"/>
  <c r="AZ11" i="101" s="1"/>
  <c r="BA11" i="101" s="1"/>
  <c r="BB11" i="101" s="1"/>
  <c r="BC11" i="101" s="1"/>
  <c r="BD11" i="101" s="1"/>
  <c r="BE11" i="101" s="1"/>
  <c r="BF11" i="101" s="1"/>
  <c r="BG11" i="101" s="1"/>
  <c r="BH11" i="101" s="1"/>
  <c r="BI11" i="101" s="1"/>
  <c r="AQ5" i="101"/>
  <c r="AR5" i="101" s="1"/>
  <c r="AS5" i="101" s="1"/>
  <c r="AT5" i="101" s="1"/>
  <c r="AU5" i="101" s="1"/>
  <c r="AV5" i="101" s="1"/>
  <c r="AW5" i="101" s="1"/>
  <c r="AX5" i="101" s="1"/>
  <c r="AY5" i="101" s="1"/>
  <c r="AZ5" i="101" s="1"/>
  <c r="BA5" i="101" s="1"/>
  <c r="BB5" i="101" s="1"/>
  <c r="BC5" i="101" s="1"/>
  <c r="BD5" i="101" s="1"/>
  <c r="BE5" i="101" s="1"/>
  <c r="BF5" i="101" s="1"/>
  <c r="BG5" i="101" s="1"/>
  <c r="BH5" i="101" s="1"/>
  <c r="BI5" i="101" s="1"/>
  <c r="AU51" i="97"/>
  <c r="AV51" i="97" s="1"/>
  <c r="AW51" i="97" s="1"/>
  <c r="AX51" i="97" s="1"/>
  <c r="AY51" i="97" s="1"/>
  <c r="AZ51" i="97" s="1"/>
  <c r="BA51" i="97" s="1"/>
  <c r="BB51" i="97" s="1"/>
  <c r="BC51" i="97" s="1"/>
  <c r="BD51" i="97" s="1"/>
  <c r="BE51" i="97" s="1"/>
  <c r="BF51" i="97" s="1"/>
  <c r="BG51" i="97" s="1"/>
  <c r="BH51" i="97" s="1"/>
  <c r="BI51" i="97" s="1"/>
  <c r="AU39" i="97"/>
  <c r="AV39" i="97" s="1"/>
  <c r="AW39" i="97" s="1"/>
  <c r="AX39" i="97" s="1"/>
  <c r="AY39" i="97" s="1"/>
  <c r="AZ39" i="97" s="1"/>
  <c r="BA39" i="97" s="1"/>
  <c r="BB39" i="97" s="1"/>
  <c r="BC39" i="97" s="1"/>
  <c r="BD39" i="97" s="1"/>
  <c r="BE39" i="97" s="1"/>
  <c r="BF39" i="97" s="1"/>
  <c r="BG39" i="97" s="1"/>
  <c r="BH39" i="97" s="1"/>
  <c r="BI39" i="97" s="1"/>
  <c r="AU25" i="97"/>
  <c r="AV25" i="97" s="1"/>
  <c r="AW25" i="97" s="1"/>
  <c r="AX25" i="97" s="1"/>
  <c r="AY25" i="97" s="1"/>
  <c r="AZ25" i="97" s="1"/>
  <c r="BA25" i="97" s="1"/>
  <c r="BB25" i="97" s="1"/>
  <c r="BC25" i="97" s="1"/>
  <c r="BD25" i="97" s="1"/>
  <c r="BE25" i="97" s="1"/>
  <c r="BF25" i="97" s="1"/>
  <c r="BG25" i="97" s="1"/>
  <c r="BH25" i="97" s="1"/>
  <c r="BI25" i="97" s="1"/>
  <c r="AU11" i="97"/>
  <c r="AV11" i="97" s="1"/>
  <c r="AW11" i="97" s="1"/>
  <c r="AX11" i="97" s="1"/>
  <c r="AY11" i="97" s="1"/>
  <c r="AZ11" i="97" s="1"/>
  <c r="BA11" i="97" s="1"/>
  <c r="BB11" i="97" s="1"/>
  <c r="BC11" i="97" s="1"/>
  <c r="BD11" i="97" s="1"/>
  <c r="BE11" i="97" s="1"/>
  <c r="BF11" i="97" s="1"/>
  <c r="BG11" i="97" s="1"/>
  <c r="BH11" i="97" s="1"/>
  <c r="BI11" i="97" s="1"/>
  <c r="AU5" i="97"/>
  <c r="AV5" i="97" s="1"/>
  <c r="AW5" i="97" s="1"/>
  <c r="AX5" i="97" s="1"/>
  <c r="AY5" i="97" s="1"/>
  <c r="AZ5" i="97" s="1"/>
  <c r="BA5" i="97" s="1"/>
  <c r="BB5" i="97" s="1"/>
  <c r="BC5" i="97" s="1"/>
  <c r="BD5" i="97" s="1"/>
  <c r="BE5" i="97" s="1"/>
  <c r="BF5" i="97" s="1"/>
  <c r="BG5" i="97" s="1"/>
  <c r="BH5" i="97" s="1"/>
  <c r="BI5" i="97" s="1"/>
  <c r="AB81" i="100"/>
  <c r="AC81" i="100" s="1"/>
  <c r="AD81" i="100" s="1"/>
  <c r="AE81" i="100" s="1"/>
  <c r="AB119" i="100"/>
  <c r="AC119" i="100" s="1"/>
  <c r="AD119" i="100" s="1"/>
  <c r="AE119" i="100" s="1"/>
  <c r="AB43" i="100"/>
  <c r="AC43" i="100" s="1"/>
  <c r="AD43" i="100" s="1"/>
  <c r="AE43" i="100" s="1"/>
  <c r="AB32" i="76"/>
  <c r="AC32" i="76" s="1"/>
  <c r="AD32" i="76" s="1"/>
  <c r="AE32" i="76" s="1"/>
  <c r="AF32" i="76" s="1"/>
  <c r="AG32" i="76" s="1"/>
  <c r="AH32" i="76" s="1"/>
  <c r="AI32" i="76" s="1"/>
  <c r="AJ32" i="76" s="1"/>
  <c r="AK32" i="76" s="1"/>
  <c r="AL32" i="76" s="1"/>
  <c r="AM32" i="76" s="1"/>
  <c r="AN32" i="76" s="1"/>
  <c r="AO32" i="76" s="1"/>
  <c r="AP32" i="76" s="1"/>
  <c r="AQ32" i="76" s="1"/>
  <c r="AR32" i="76" s="1"/>
  <c r="AS32" i="76" s="1"/>
  <c r="AT32" i="76" s="1"/>
  <c r="AU32" i="76" s="1"/>
  <c r="AV32" i="76" s="1"/>
  <c r="AW32" i="76" s="1"/>
  <c r="AX32" i="76" s="1"/>
  <c r="AY32" i="76" s="1"/>
  <c r="AZ32" i="76" s="1"/>
  <c r="BA32" i="76" s="1"/>
  <c r="BB32" i="76" s="1"/>
  <c r="BC32" i="76" s="1"/>
  <c r="BD32" i="76" s="1"/>
  <c r="BE32" i="76" s="1"/>
  <c r="BF32" i="76" s="1"/>
  <c r="BG32" i="76" s="1"/>
  <c r="BH32" i="76" s="1"/>
  <c r="BI32" i="76" s="1"/>
  <c r="AB40" i="76"/>
  <c r="AC40" i="76" s="1"/>
  <c r="AD40" i="76" s="1"/>
  <c r="AE40" i="76" s="1"/>
  <c r="AF40" i="76" s="1"/>
  <c r="AG40" i="76" s="1"/>
  <c r="AH40" i="76" s="1"/>
  <c r="AI40" i="76" s="1"/>
  <c r="AJ40" i="76" s="1"/>
  <c r="AK40" i="76" s="1"/>
  <c r="AL40" i="76" s="1"/>
  <c r="AM40" i="76" s="1"/>
  <c r="AN40" i="76" s="1"/>
  <c r="AO40" i="76" s="1"/>
  <c r="AP40" i="76" s="1"/>
  <c r="AQ40" i="76" s="1"/>
  <c r="AR40" i="76" s="1"/>
  <c r="AS40" i="76" s="1"/>
  <c r="AT40" i="76" s="1"/>
  <c r="AU40" i="76" s="1"/>
  <c r="AV40" i="76" s="1"/>
  <c r="AW40" i="76" s="1"/>
  <c r="AX40" i="76" s="1"/>
  <c r="AY40" i="76" s="1"/>
  <c r="AZ40" i="76" s="1"/>
  <c r="BA40" i="76" s="1"/>
  <c r="BB40" i="76" s="1"/>
  <c r="BC40" i="76" s="1"/>
  <c r="BD40" i="76" s="1"/>
  <c r="BE40" i="76" s="1"/>
  <c r="BF40" i="76" s="1"/>
  <c r="BG40" i="76" s="1"/>
  <c r="BH40" i="76" s="1"/>
  <c r="BI40" i="76" s="1"/>
  <c r="AB24" i="76"/>
  <c r="AC24" i="76" s="1"/>
  <c r="AD24" i="76" s="1"/>
  <c r="AE24" i="76" s="1"/>
  <c r="AF24" i="76" s="1"/>
  <c r="AG24" i="76" s="1"/>
  <c r="AH24" i="76" s="1"/>
  <c r="AI24" i="76" s="1"/>
  <c r="AJ24" i="76" s="1"/>
  <c r="AK24" i="76" s="1"/>
  <c r="AL24" i="76" s="1"/>
  <c r="AM24" i="76" s="1"/>
  <c r="AN24" i="76" s="1"/>
  <c r="AO24" i="76" s="1"/>
  <c r="AP24" i="76" s="1"/>
  <c r="AQ24" i="76" s="1"/>
  <c r="AR24" i="76" s="1"/>
  <c r="AS24" i="76" s="1"/>
  <c r="AT24" i="76" s="1"/>
  <c r="AU24" i="76" s="1"/>
  <c r="AV24" i="76" s="1"/>
  <c r="AW24" i="76" s="1"/>
  <c r="AX24" i="76" s="1"/>
  <c r="AY24" i="76" s="1"/>
  <c r="AZ24" i="76" s="1"/>
  <c r="BA24" i="76" s="1"/>
  <c r="BB24" i="76" s="1"/>
  <c r="BC24" i="76" s="1"/>
  <c r="BD24" i="76" s="1"/>
  <c r="BE24" i="76" s="1"/>
  <c r="BF24" i="76" s="1"/>
  <c r="BG24" i="76" s="1"/>
  <c r="BH24" i="76" s="1"/>
  <c r="BI24" i="76" s="1"/>
  <c r="AB35" i="74"/>
  <c r="AC35" i="74" s="1"/>
  <c r="AD35" i="74" s="1"/>
  <c r="AE35" i="74" s="1"/>
  <c r="AF35" i="74" s="1"/>
  <c r="AG35" i="74" s="1"/>
  <c r="AH35" i="74" s="1"/>
  <c r="AI35" i="74" s="1"/>
  <c r="AJ35" i="74" s="1"/>
  <c r="AK35" i="74" s="1"/>
  <c r="AL35" i="74" s="1"/>
  <c r="AM35" i="74" s="1"/>
  <c r="AN35" i="74" s="1"/>
  <c r="AO35" i="74" s="1"/>
  <c r="AP35" i="74" s="1"/>
  <c r="AQ35" i="74" s="1"/>
  <c r="AR35" i="74" s="1"/>
  <c r="AS35" i="74" s="1"/>
  <c r="AT35" i="74" s="1"/>
  <c r="AU35" i="74" s="1"/>
  <c r="AV35" i="74" s="1"/>
  <c r="AW35" i="74" s="1"/>
  <c r="AX35" i="74" s="1"/>
  <c r="AY35" i="74" s="1"/>
  <c r="AZ35" i="74" s="1"/>
  <c r="BA35" i="74" s="1"/>
  <c r="BB35" i="74" s="1"/>
  <c r="BC35" i="74" s="1"/>
  <c r="BD35" i="74" s="1"/>
  <c r="BE35" i="74" s="1"/>
  <c r="BF35" i="74" s="1"/>
  <c r="BG35" i="74" s="1"/>
  <c r="BH35" i="74" s="1"/>
  <c r="BI35" i="74" s="1"/>
  <c r="AB44" i="74"/>
  <c r="AC44" i="74" s="1"/>
  <c r="AD44" i="74" s="1"/>
  <c r="AE44" i="74" s="1"/>
  <c r="AF44" i="74" s="1"/>
  <c r="AG44" i="74" s="1"/>
  <c r="AH44" i="74" s="1"/>
  <c r="AI44" i="74" s="1"/>
  <c r="AJ44" i="74" s="1"/>
  <c r="AK44" i="74" s="1"/>
  <c r="AL44" i="74" s="1"/>
  <c r="AM44" i="74" s="1"/>
  <c r="AN44" i="74" s="1"/>
  <c r="AO44" i="74" s="1"/>
  <c r="AP44" i="74" s="1"/>
  <c r="AQ44" i="74" s="1"/>
  <c r="AR44" i="74" s="1"/>
  <c r="AS44" i="74" s="1"/>
  <c r="AT44" i="74" s="1"/>
  <c r="AU44" i="74" s="1"/>
  <c r="AV44" i="74" s="1"/>
  <c r="AW44" i="74" s="1"/>
  <c r="AX44" i="74" s="1"/>
  <c r="AY44" i="74" s="1"/>
  <c r="AZ44" i="74" s="1"/>
  <c r="BA44" i="74" s="1"/>
  <c r="BB44" i="74" s="1"/>
  <c r="BC44" i="74" s="1"/>
  <c r="BD44" i="74" s="1"/>
  <c r="BE44" i="74" s="1"/>
  <c r="BF44" i="74" s="1"/>
  <c r="BG44" i="74" s="1"/>
  <c r="BH44" i="74" s="1"/>
  <c r="BI44" i="74" s="1"/>
  <c r="AB26" i="74"/>
  <c r="AC26" i="74" s="1"/>
  <c r="AD26" i="74" s="1"/>
  <c r="AE26" i="74" s="1"/>
  <c r="AF26" i="74" s="1"/>
  <c r="AG26" i="74" s="1"/>
  <c r="AH26" i="74" s="1"/>
  <c r="AI26" i="74" s="1"/>
  <c r="AJ26" i="74" s="1"/>
  <c r="AK26" i="74" s="1"/>
  <c r="AL26" i="74" s="1"/>
  <c r="AM26" i="74" s="1"/>
  <c r="AN26" i="74" s="1"/>
  <c r="AO26" i="74" s="1"/>
  <c r="AP26" i="74" s="1"/>
  <c r="AQ26" i="74" s="1"/>
  <c r="AR26" i="74" s="1"/>
  <c r="AS26" i="74" s="1"/>
  <c r="AT26" i="74" s="1"/>
  <c r="AU26" i="74" s="1"/>
  <c r="AV26" i="74" s="1"/>
  <c r="AW26" i="74" s="1"/>
  <c r="AX26" i="74" s="1"/>
  <c r="AY26" i="74" s="1"/>
  <c r="AZ26" i="74" s="1"/>
  <c r="BA26" i="74" s="1"/>
  <c r="BB26" i="74" s="1"/>
  <c r="BC26" i="74" s="1"/>
  <c r="BD26" i="74" s="1"/>
  <c r="BE26" i="74" s="1"/>
  <c r="BF26" i="74" s="1"/>
  <c r="BG26" i="74" s="1"/>
  <c r="BH26" i="74" s="1"/>
  <c r="BI26" i="74" s="1"/>
  <c r="AB14" i="70"/>
  <c r="AC14" i="70" s="1"/>
  <c r="AD14" i="70" s="1"/>
  <c r="AE14" i="70" s="1"/>
  <c r="AF14" i="70" s="1"/>
  <c r="AG14" i="70" s="1"/>
  <c r="AH14" i="70" s="1"/>
  <c r="AI14" i="70" s="1"/>
  <c r="AJ14" i="70" s="1"/>
  <c r="AK14" i="70" s="1"/>
  <c r="AL14" i="70" s="1"/>
  <c r="AM14" i="70" s="1"/>
  <c r="AN14" i="70" s="1"/>
  <c r="AO14" i="70" s="1"/>
  <c r="AP14" i="70" s="1"/>
  <c r="AQ14" i="70" s="1"/>
  <c r="AR14" i="70" s="1"/>
  <c r="AS14" i="70" s="1"/>
  <c r="AT14" i="70" s="1"/>
  <c r="AU14" i="70" s="1"/>
  <c r="AV14" i="70" s="1"/>
  <c r="AW14" i="70" s="1"/>
  <c r="AX14" i="70" s="1"/>
  <c r="AY14" i="70" s="1"/>
  <c r="AZ14" i="70" s="1"/>
  <c r="BA14" i="70" s="1"/>
  <c r="BB14" i="70" s="1"/>
  <c r="BC14" i="70" s="1"/>
  <c r="BD14" i="70" s="1"/>
  <c r="BE14" i="70" s="1"/>
  <c r="BF14" i="70" s="1"/>
  <c r="BG14" i="70" s="1"/>
  <c r="BH14" i="70" s="1"/>
  <c r="BI14" i="70" s="1"/>
  <c r="AB4" i="70"/>
  <c r="AC4" i="70" s="1"/>
  <c r="AD4" i="70" s="1"/>
  <c r="AE4" i="70" s="1"/>
  <c r="AF4" i="70" s="1"/>
  <c r="AG4" i="70" s="1"/>
  <c r="AH4" i="70" s="1"/>
  <c r="AI4" i="70" s="1"/>
  <c r="AJ4" i="70" s="1"/>
  <c r="AK4" i="70" s="1"/>
  <c r="AL4" i="70" s="1"/>
  <c r="AM4" i="70" s="1"/>
  <c r="AN4" i="70" s="1"/>
  <c r="AO4" i="70" s="1"/>
  <c r="AP4" i="70" s="1"/>
  <c r="AQ4" i="70" s="1"/>
  <c r="AR4" i="70" s="1"/>
  <c r="AS4" i="70" s="1"/>
  <c r="AT4" i="70" s="1"/>
  <c r="AU4" i="70" s="1"/>
  <c r="AV4" i="70" s="1"/>
  <c r="AW4" i="70" s="1"/>
  <c r="AX4" i="70" s="1"/>
  <c r="AY4" i="70" s="1"/>
  <c r="AZ4" i="70" s="1"/>
  <c r="BA4" i="70" s="1"/>
  <c r="BB4" i="70" s="1"/>
  <c r="BC4" i="70" s="1"/>
  <c r="BD4" i="70" s="1"/>
  <c r="BE4" i="70" s="1"/>
  <c r="BF4" i="70" s="1"/>
  <c r="BG4" i="70" s="1"/>
  <c r="BH4" i="70" s="1"/>
  <c r="BI4" i="70" s="1"/>
  <c r="AB154" i="66"/>
  <c r="AC154" i="66" s="1"/>
  <c r="AD154" i="66" s="1"/>
  <c r="AE154" i="66" s="1"/>
  <c r="AF154" i="66" s="1"/>
  <c r="AG154" i="66" s="1"/>
  <c r="AH154" i="66" s="1"/>
  <c r="AI154" i="66" s="1"/>
  <c r="AJ154" i="66" s="1"/>
  <c r="AK154" i="66" s="1"/>
  <c r="AL154" i="66" s="1"/>
  <c r="AM154" i="66" s="1"/>
  <c r="AN154" i="66" s="1"/>
  <c r="AO154" i="66" s="1"/>
  <c r="AP154" i="66" s="1"/>
  <c r="AQ154" i="66" s="1"/>
  <c r="AR154" i="66" s="1"/>
  <c r="AS154" i="66" s="1"/>
  <c r="AT154" i="66" s="1"/>
  <c r="AU154" i="66" s="1"/>
  <c r="AV154" i="66" s="1"/>
  <c r="AW154" i="66" s="1"/>
  <c r="AX154" i="66" s="1"/>
  <c r="AY154" i="66" s="1"/>
  <c r="AZ154" i="66" s="1"/>
  <c r="BA154" i="66" s="1"/>
  <c r="BB154" i="66" s="1"/>
  <c r="BC154" i="66" s="1"/>
  <c r="BD154" i="66" s="1"/>
  <c r="BE154" i="66" s="1"/>
  <c r="BF154" i="66" s="1"/>
  <c r="BG154" i="66" s="1"/>
  <c r="BH154" i="66" s="1"/>
  <c r="BI154" i="66" s="1"/>
  <c r="AB167" i="66"/>
  <c r="AC167" i="66" s="1"/>
  <c r="AD167" i="66" s="1"/>
  <c r="AE167" i="66" s="1"/>
  <c r="AF167" i="66" s="1"/>
  <c r="AG167" i="66" s="1"/>
  <c r="AH167" i="66" s="1"/>
  <c r="AI167" i="66" s="1"/>
  <c r="AJ167" i="66" s="1"/>
  <c r="AK167" i="66" s="1"/>
  <c r="AL167" i="66" s="1"/>
  <c r="AM167" i="66" s="1"/>
  <c r="AN167" i="66" s="1"/>
  <c r="AO167" i="66" s="1"/>
  <c r="AP167" i="66" s="1"/>
  <c r="AQ167" i="66" s="1"/>
  <c r="AR167" i="66" s="1"/>
  <c r="AS167" i="66" s="1"/>
  <c r="AT167" i="66" s="1"/>
  <c r="AU167" i="66" s="1"/>
  <c r="AV167" i="66" s="1"/>
  <c r="AW167" i="66" s="1"/>
  <c r="AX167" i="66" s="1"/>
  <c r="AY167" i="66" s="1"/>
  <c r="AZ167" i="66" s="1"/>
  <c r="BA167" i="66" s="1"/>
  <c r="BB167" i="66" s="1"/>
  <c r="BC167" i="66" s="1"/>
  <c r="BD167" i="66" s="1"/>
  <c r="BE167" i="66" s="1"/>
  <c r="BF167" i="66" s="1"/>
  <c r="BG167" i="66" s="1"/>
  <c r="BH167" i="66" s="1"/>
  <c r="BI167" i="66" s="1"/>
  <c r="AB141" i="66"/>
  <c r="AC141" i="66" s="1"/>
  <c r="AD141" i="66" s="1"/>
  <c r="AE141" i="66" s="1"/>
  <c r="AF141" i="66" s="1"/>
  <c r="AG141" i="66" s="1"/>
  <c r="AH141" i="66" s="1"/>
  <c r="AI141" i="66" s="1"/>
  <c r="AJ141" i="66" s="1"/>
  <c r="AK141" i="66" s="1"/>
  <c r="AL141" i="66" s="1"/>
  <c r="AM141" i="66" s="1"/>
  <c r="AN141" i="66" s="1"/>
  <c r="AO141" i="66" s="1"/>
  <c r="AP141" i="66" s="1"/>
  <c r="AQ141" i="66" s="1"/>
  <c r="AR141" i="66" s="1"/>
  <c r="AS141" i="66" s="1"/>
  <c r="AT141" i="66" s="1"/>
  <c r="AU141" i="66" s="1"/>
  <c r="AV141" i="66" s="1"/>
  <c r="AW141" i="66" s="1"/>
  <c r="AX141" i="66" s="1"/>
  <c r="AY141" i="66" s="1"/>
  <c r="AZ141" i="66" s="1"/>
  <c r="BA141" i="66" s="1"/>
  <c r="BB141" i="66" s="1"/>
  <c r="BC141" i="66" s="1"/>
  <c r="BD141" i="66" s="1"/>
  <c r="BE141" i="66" s="1"/>
  <c r="BF141" i="66" s="1"/>
  <c r="BG141" i="66" s="1"/>
  <c r="BH141" i="66" s="1"/>
  <c r="BI141" i="66" s="1"/>
  <c r="AB34" i="64"/>
  <c r="AC34" i="64" s="1"/>
  <c r="AD34" i="64" s="1"/>
  <c r="AE34" i="64" s="1"/>
  <c r="AF34" i="64" s="1"/>
  <c r="AG34" i="64" s="1"/>
  <c r="AH34" i="64" s="1"/>
  <c r="AI34" i="64" s="1"/>
  <c r="AJ34" i="64" s="1"/>
  <c r="AK34" i="64" s="1"/>
  <c r="AL34" i="64" s="1"/>
  <c r="AM34" i="64" s="1"/>
  <c r="AN34" i="64" s="1"/>
  <c r="AO34" i="64" s="1"/>
  <c r="AP34" i="64" s="1"/>
  <c r="AQ34" i="64" s="1"/>
  <c r="AR34" i="64" s="1"/>
  <c r="AS34" i="64" s="1"/>
  <c r="AT34" i="64" s="1"/>
  <c r="AU34" i="64" s="1"/>
  <c r="AV34" i="64" s="1"/>
  <c r="AW34" i="64" s="1"/>
  <c r="AX34" i="64" s="1"/>
  <c r="AY34" i="64" s="1"/>
  <c r="AZ34" i="64" s="1"/>
  <c r="BA34" i="64" s="1"/>
  <c r="BB34" i="64" s="1"/>
  <c r="BC34" i="64" s="1"/>
  <c r="BD34" i="64" s="1"/>
  <c r="BE34" i="64" s="1"/>
  <c r="BF34" i="64" s="1"/>
  <c r="BG34" i="64" s="1"/>
  <c r="BH34" i="64" s="1"/>
  <c r="BI34" i="64" s="1"/>
  <c r="AB48" i="64"/>
  <c r="AC48" i="64" s="1"/>
  <c r="AD48" i="64" s="1"/>
  <c r="AE48" i="64" s="1"/>
  <c r="AF48" i="64" s="1"/>
  <c r="AG48" i="64" s="1"/>
  <c r="AH48" i="64" s="1"/>
  <c r="AI48" i="64" s="1"/>
  <c r="AJ48" i="64" s="1"/>
  <c r="AK48" i="64" s="1"/>
  <c r="AL48" i="64" s="1"/>
  <c r="AM48" i="64" s="1"/>
  <c r="AN48" i="64" s="1"/>
  <c r="AO48" i="64" s="1"/>
  <c r="AP48" i="64" s="1"/>
  <c r="AQ48" i="64" s="1"/>
  <c r="AR48" i="64" s="1"/>
  <c r="AS48" i="64" s="1"/>
  <c r="AT48" i="64" s="1"/>
  <c r="AU48" i="64" s="1"/>
  <c r="AV48" i="64" s="1"/>
  <c r="AW48" i="64" s="1"/>
  <c r="AX48" i="64" s="1"/>
  <c r="AY48" i="64" s="1"/>
  <c r="AZ48" i="64" s="1"/>
  <c r="BA48" i="64" s="1"/>
  <c r="BB48" i="64" s="1"/>
  <c r="BC48" i="64" s="1"/>
  <c r="BD48" i="64" s="1"/>
  <c r="BE48" i="64" s="1"/>
  <c r="BF48" i="64" s="1"/>
  <c r="BG48" i="64" s="1"/>
  <c r="BH48" i="64" s="1"/>
  <c r="BI48" i="64" s="1"/>
  <c r="AB20" i="64"/>
  <c r="AC20" i="64" s="1"/>
  <c r="AD20" i="64" s="1"/>
  <c r="AE20" i="64" s="1"/>
  <c r="AF20" i="64" s="1"/>
  <c r="AG20" i="64" s="1"/>
  <c r="AH20" i="64" s="1"/>
  <c r="AI20" i="64" s="1"/>
  <c r="AJ20" i="64" s="1"/>
  <c r="AK20" i="64" s="1"/>
  <c r="AL20" i="64" s="1"/>
  <c r="AM20" i="64" s="1"/>
  <c r="AN20" i="64" s="1"/>
  <c r="AO20" i="64" s="1"/>
  <c r="AP20" i="64" s="1"/>
  <c r="AQ20" i="64" s="1"/>
  <c r="AR20" i="64" s="1"/>
  <c r="AS20" i="64" s="1"/>
  <c r="AT20" i="64" s="1"/>
  <c r="AU20" i="64" s="1"/>
  <c r="AV20" i="64" s="1"/>
  <c r="AW20" i="64" s="1"/>
  <c r="AX20" i="64" s="1"/>
  <c r="AY20" i="64" s="1"/>
  <c r="AZ20" i="64" s="1"/>
  <c r="BA20" i="64" s="1"/>
  <c r="BB20" i="64" s="1"/>
  <c r="BC20" i="64" s="1"/>
  <c r="BD20" i="64" s="1"/>
  <c r="BE20" i="64" s="1"/>
  <c r="BF20" i="64" s="1"/>
  <c r="BG20" i="64" s="1"/>
  <c r="BH20" i="64" s="1"/>
  <c r="BI20" i="64" s="1"/>
  <c r="AG33" i="76" l="1"/>
  <c r="AR33" i="76" l="1"/>
  <c r="BF41" i="76"/>
  <c r="BF33" i="76"/>
  <c r="AB33" i="76"/>
  <c r="BE33" i="76"/>
  <c r="BD41" i="76"/>
  <c r="BD33" i="76"/>
  <c r="AG35" i="76"/>
  <c r="AN35" i="76"/>
  <c r="AL33" i="76"/>
  <c r="AW35" i="76"/>
  <c r="AD33" i="76"/>
  <c r="AV33" i="76"/>
  <c r="AI33" i="76"/>
  <c r="AN33" i="76"/>
  <c r="AO33" i="76"/>
  <c r="BC33" i="76"/>
  <c r="BB33" i="76"/>
  <c r="BB41" i="76"/>
  <c r="AF35" i="76"/>
  <c r="AH33" i="76"/>
  <c r="AX33" i="76"/>
  <c r="AF33" i="76"/>
  <c r="AE33" i="76"/>
  <c r="BC41" i="76"/>
  <c r="BD35" i="76"/>
  <c r="BE41" i="76"/>
  <c r="AJ35" i="76"/>
  <c r="AJ33" i="76"/>
  <c r="AV35" i="76"/>
  <c r="AS33" i="76"/>
  <c r="AK33" i="76"/>
  <c r="AZ33" i="76"/>
  <c r="AY41" i="76"/>
  <c r="AY33" i="76"/>
  <c r="BA41" i="76"/>
  <c r="BA33" i="76"/>
  <c r="AZ41" i="76"/>
  <c r="AM33" i="76"/>
  <c r="AP33" i="76"/>
  <c r="AT33" i="76"/>
  <c r="AU33" i="76"/>
  <c r="AQ33" i="76"/>
  <c r="AW33" i="76"/>
  <c r="AC33" i="76"/>
  <c r="BC43" i="76"/>
  <c r="AQ35" i="76" l="1"/>
  <c r="AP35" i="76"/>
  <c r="BA43" i="76"/>
  <c r="BA35" i="76"/>
  <c r="AH35" i="76"/>
  <c r="AM35" i="76"/>
  <c r="AL35" i="76"/>
  <c r="AB35" i="76"/>
  <c r="AR35" i="76"/>
  <c r="AE35" i="76"/>
  <c r="AD35" i="76"/>
  <c r="AK35" i="76"/>
  <c r="AC35" i="76"/>
  <c r="AO35" i="76"/>
  <c r="AZ43" i="76"/>
  <c r="AZ35" i="76"/>
  <c r="BF35" i="76"/>
  <c r="BF43" i="76"/>
  <c r="AI35" i="76"/>
  <c r="BE35" i="76"/>
  <c r="BE43" i="76"/>
  <c r="AT35" i="76"/>
  <c r="BC35" i="76"/>
  <c r="BB35" i="76"/>
  <c r="BB43" i="76"/>
  <c r="AY43" i="76"/>
  <c r="AS35" i="76"/>
  <c r="AY35" i="76"/>
  <c r="AX35" i="76"/>
  <c r="AU35" i="76"/>
  <c r="BD43" i="76"/>
  <c r="BD127" i="100" l="1"/>
  <c r="AN89" i="100"/>
  <c r="BF89" i="100"/>
  <c r="BF127" i="100"/>
  <c r="BD89" i="100"/>
  <c r="AX89" i="100"/>
  <c r="AV89" i="100"/>
  <c r="AC89" i="100" l="1"/>
  <c r="AB51" i="100"/>
  <c r="AU89" i="100"/>
  <c r="AI89" i="100"/>
  <c r="BE89" i="100"/>
  <c r="BE127" i="100"/>
  <c r="AF89" i="100"/>
  <c r="AE89" i="100"/>
  <c r="AR89" i="100"/>
  <c r="AH89" i="100"/>
  <c r="AG89" i="100"/>
  <c r="AJ89" i="100"/>
  <c r="AT89" i="100"/>
  <c r="AW89" i="100"/>
  <c r="AD89" i="100"/>
  <c r="AK89" i="100"/>
  <c r="AZ127" i="100"/>
  <c r="AZ89" i="100"/>
  <c r="AY89" i="100"/>
  <c r="BG89" i="100"/>
  <c r="BG127" i="100"/>
  <c r="BA127" i="100"/>
  <c r="BA89" i="100"/>
  <c r="AQ89" i="100"/>
  <c r="AS89" i="100"/>
  <c r="BC89" i="100"/>
  <c r="BC127" i="100"/>
  <c r="AP89" i="100"/>
  <c r="AO89" i="100"/>
  <c r="BB89" i="100"/>
  <c r="BB127" i="100"/>
  <c r="AM89" i="100"/>
  <c r="AL89" i="100"/>
  <c r="AT91" i="100" l="1"/>
  <c r="BG99" i="100"/>
  <c r="BG137" i="100"/>
  <c r="AE91" i="100"/>
  <c r="AJ99" i="100"/>
  <c r="AL100" i="100"/>
  <c r="AZ129" i="100"/>
  <c r="AZ91" i="100"/>
  <c r="BA99" i="100"/>
  <c r="BA137" i="100"/>
  <c r="BA91" i="100"/>
  <c r="BA129" i="100"/>
  <c r="BB137" i="100"/>
  <c r="BB99" i="100"/>
  <c r="AI91" i="100"/>
  <c r="AM99" i="100"/>
  <c r="BC129" i="100"/>
  <c r="BC91" i="100"/>
  <c r="BD137" i="100"/>
  <c r="BD99" i="100"/>
  <c r="AB53" i="100"/>
  <c r="AB91" i="100"/>
  <c r="AG99" i="100"/>
  <c r="AM91" i="100"/>
  <c r="AH99" i="100"/>
  <c r="AJ100" i="100"/>
  <c r="AN91" i="100"/>
  <c r="AI99" i="100"/>
  <c r="AK100" i="100"/>
  <c r="AY91" i="100"/>
  <c r="AR99" i="100"/>
  <c r="AW100" i="100"/>
  <c r="AC99" i="100"/>
  <c r="AC100" i="100"/>
  <c r="AD99" i="100"/>
  <c r="AD100" i="100"/>
  <c r="AU99" i="100"/>
  <c r="BA100" i="100"/>
  <c r="AF99" i="100"/>
  <c r="AG100" i="100"/>
  <c r="AO99" i="100"/>
  <c r="AS100" i="100"/>
  <c r="AW91" i="100"/>
  <c r="AP99" i="100"/>
  <c r="AT100" i="100"/>
  <c r="AX91" i="100"/>
  <c r="AQ99" i="100"/>
  <c r="BG129" i="100"/>
  <c r="BG91" i="100"/>
  <c r="AZ99" i="100"/>
  <c r="AZ137" i="100"/>
  <c r="AG91" i="100"/>
  <c r="AK99" i="100"/>
  <c r="AH91" i="100"/>
  <c r="AL99" i="100"/>
  <c r="AO100" i="100"/>
  <c r="BB129" i="100"/>
  <c r="BB91" i="100"/>
  <c r="BC137" i="100"/>
  <c r="BC99" i="100"/>
  <c r="AJ91" i="100"/>
  <c r="AN99" i="100"/>
  <c r="AR100" i="100"/>
  <c r="AV91" i="100"/>
  <c r="AW99" i="100"/>
  <c r="BE91" i="100"/>
  <c r="BE129" i="100"/>
  <c r="AX99" i="100"/>
  <c r="BE100" i="100"/>
  <c r="BF91" i="100"/>
  <c r="BF129" i="100"/>
  <c r="AY99" i="100"/>
  <c r="AY137" i="100"/>
  <c r="AF91" i="100"/>
  <c r="AB99" i="100"/>
  <c r="AB100" i="100"/>
  <c r="AQ91" i="100"/>
  <c r="AS99" i="100"/>
  <c r="AR91" i="100"/>
  <c r="AT99" i="100"/>
  <c r="AZ100" i="100"/>
  <c r="AE99" i="100"/>
  <c r="AU91" i="100"/>
  <c r="AV99" i="100"/>
  <c r="BB100" i="100"/>
  <c r="BD129" i="100"/>
  <c r="BD91" i="100"/>
  <c r="BF99" i="100"/>
  <c r="BF137" i="100"/>
  <c r="BG102" i="100"/>
  <c r="AY102" i="100" l="1"/>
  <c r="AY140" i="100"/>
  <c r="AH101" i="100"/>
  <c r="AF102" i="100"/>
  <c r="AR102" i="100"/>
  <c r="BB140" i="100"/>
  <c r="BB102" i="100"/>
  <c r="BC101" i="100"/>
  <c r="AU101" i="100"/>
  <c r="AO102" i="100"/>
  <c r="AM102" i="100"/>
  <c r="BD102" i="100"/>
  <c r="BD140" i="100"/>
  <c r="BG140" i="100"/>
  <c r="AX102" i="100"/>
  <c r="AK101" i="100"/>
  <c r="AZ101" i="100"/>
  <c r="AZ139" i="100"/>
  <c r="AH102" i="100"/>
  <c r="BF140" i="100"/>
  <c r="AB101" i="100"/>
  <c r="AK102" i="100"/>
  <c r="AG101" i="100"/>
  <c r="AC101" i="100"/>
  <c r="AQ101" i="100"/>
  <c r="AF101" i="100"/>
  <c r="AC102" i="100"/>
  <c r="AI101" i="100"/>
  <c r="AI102" i="100"/>
  <c r="AS102" i="100"/>
  <c r="BA101" i="100"/>
  <c r="BA139" i="100"/>
  <c r="AW101" i="100"/>
  <c r="AY101" i="100"/>
  <c r="AY139" i="100"/>
  <c r="AX101" i="100"/>
  <c r="AD102" i="100"/>
  <c r="AG102" i="100"/>
  <c r="BC102" i="100"/>
  <c r="BC140" i="100"/>
  <c r="AJ101" i="100"/>
  <c r="BF101" i="100"/>
  <c r="BF139" i="100"/>
  <c r="AV102" i="100"/>
  <c r="BA140" i="100"/>
  <c r="BA102" i="100"/>
  <c r="AU102" i="100"/>
  <c r="AL102" i="100"/>
  <c r="AP101" i="100"/>
  <c r="AJ102" i="100"/>
  <c r="AB102" i="100"/>
  <c r="BE101" i="100"/>
  <c r="BE139" i="100"/>
  <c r="AS91" i="100"/>
  <c r="AN102" i="100"/>
  <c r="BG139" i="100"/>
  <c r="BG101" i="100"/>
  <c r="AR101" i="100"/>
  <c r="AV101" i="100"/>
  <c r="AT102" i="100"/>
  <c r="BD139" i="100"/>
  <c r="BD101" i="100"/>
  <c r="AW102" i="100"/>
  <c r="AN101" i="100"/>
  <c r="AZ102" i="100"/>
  <c r="AZ140" i="100"/>
  <c r="AM101" i="100"/>
  <c r="AO101" i="100"/>
  <c r="AQ102" i="100"/>
  <c r="AE102" i="100"/>
  <c r="AP102" i="100"/>
  <c r="BC139" i="100"/>
  <c r="AL101" i="100"/>
  <c r="AS101" i="100"/>
  <c r="BE137" i="100"/>
  <c r="BE99" i="100"/>
  <c r="AX100" i="100" l="1"/>
  <c r="AY100" i="100"/>
  <c r="AZ138" i="100"/>
  <c r="BD138" i="100"/>
  <c r="AY138" i="100"/>
  <c r="BE138" i="100"/>
  <c r="BA138" i="100"/>
  <c r="BB138" i="100"/>
  <c r="AU100" i="100"/>
  <c r="AV100" i="100"/>
  <c r="AO91" i="100"/>
  <c r="AP91" i="100"/>
  <c r="AC91" i="100"/>
  <c r="AD91" i="100"/>
  <c r="BE140" i="100"/>
  <c r="BE102" i="100"/>
  <c r="AH100" i="100"/>
  <c r="AI100" i="100"/>
  <c r="AE100" i="100"/>
  <c r="AF100" i="100"/>
  <c r="AM100" i="100"/>
  <c r="AN100" i="100"/>
  <c r="BB139" i="100"/>
  <c r="BB101" i="100"/>
  <c r="AP100" i="100"/>
  <c r="AQ100" i="100"/>
  <c r="BC100" i="100"/>
  <c r="BC138" i="100"/>
  <c r="BD100" i="100"/>
  <c r="BF102" i="100"/>
  <c r="BF100" i="100"/>
  <c r="BF138" i="100"/>
  <c r="BG100" i="100"/>
  <c r="BG138" i="100"/>
  <c r="AK91" i="100"/>
  <c r="AL91" i="100"/>
  <c r="AE101" i="100"/>
  <c r="AD101" i="100"/>
  <c r="AT101" i="100"/>
  <c r="AJ114" i="100" l="1"/>
  <c r="AU114" i="100" l="1"/>
  <c r="AG114" i="100"/>
  <c r="AX114" i="100"/>
  <c r="AC114" i="100"/>
  <c r="BG152" i="100"/>
  <c r="BG114" i="100"/>
  <c r="AO114" i="100"/>
  <c r="AG113" i="100"/>
  <c r="AP114" i="100"/>
  <c r="AO113" i="100"/>
  <c r="AL113" i="100"/>
  <c r="AZ151" i="100"/>
  <c r="AZ113" i="100"/>
  <c r="BD151" i="100"/>
  <c r="BD113" i="100"/>
  <c r="AK113" i="100"/>
  <c r="AX113" i="100"/>
  <c r="AT113" i="100"/>
  <c r="BD35" i="100"/>
  <c r="AY114" i="100"/>
  <c r="AY152" i="100"/>
  <c r="AW114" i="100"/>
  <c r="AH114" i="100"/>
  <c r="AQ114" i="100"/>
  <c r="AV113" i="100"/>
  <c r="BE114" i="100"/>
  <c r="BE152" i="100"/>
  <c r="AC113" i="100"/>
  <c r="AU35" i="100"/>
  <c r="AU75" i="100" s="1"/>
  <c r="AM114" i="100"/>
  <c r="AY151" i="100"/>
  <c r="AY113" i="100"/>
  <c r="BC113" i="100"/>
  <c r="BC151" i="100"/>
  <c r="BC35" i="100"/>
  <c r="BC76" i="100" s="1"/>
  <c r="BB114" i="100"/>
  <c r="BB152" i="100"/>
  <c r="AE113" i="100"/>
  <c r="AM113" i="100"/>
  <c r="AM35" i="100"/>
  <c r="AJ113" i="100"/>
  <c r="AR113" i="100"/>
  <c r="AE114" i="100"/>
  <c r="BA151" i="100"/>
  <c r="BA35" i="100"/>
  <c r="BA75" i="100" s="1"/>
  <c r="BA113" i="100"/>
  <c r="AI114" i="100"/>
  <c r="AQ113" i="100"/>
  <c r="AP113" i="100"/>
  <c r="BG66" i="100"/>
  <c r="AA58" i="100"/>
  <c r="AS115" i="100"/>
  <c r="AB35" i="100"/>
  <c r="BF114" i="100"/>
  <c r="BF152" i="100"/>
  <c r="BB151" i="100"/>
  <c r="BB113" i="100"/>
  <c r="AT114" i="100"/>
  <c r="AF35" i="100"/>
  <c r="AF75" i="100" s="1"/>
  <c r="AF113" i="100"/>
  <c r="AD114" i="100"/>
  <c r="AI113" i="100"/>
  <c r="AR114" i="100"/>
  <c r="AH113" i="100"/>
  <c r="AS113" i="100"/>
  <c r="BD152" i="100"/>
  <c r="BD114" i="100"/>
  <c r="AU113" i="100"/>
  <c r="AS114" i="100"/>
  <c r="BG35" i="100"/>
  <c r="BG151" i="100"/>
  <c r="BC152" i="100"/>
  <c r="BC114" i="100"/>
  <c r="BA114" i="100"/>
  <c r="BA152" i="100"/>
  <c r="AN114" i="100"/>
  <c r="AL114" i="100"/>
  <c r="AV114" i="100"/>
  <c r="AW113" i="100"/>
  <c r="AW35" i="100"/>
  <c r="BG115" i="100"/>
  <c r="AP35" i="100"/>
  <c r="AI35" i="100"/>
  <c r="AT35" i="100"/>
  <c r="AT76" i="100" s="1"/>
  <c r="BE113" i="100"/>
  <c r="BE35" i="100"/>
  <c r="BE76" i="100" s="1"/>
  <c r="BE151" i="100"/>
  <c r="AZ152" i="100"/>
  <c r="AZ114" i="100"/>
  <c r="AD35" i="100"/>
  <c r="AD113" i="100"/>
  <c r="AF114" i="100"/>
  <c r="AN113" i="100"/>
  <c r="AK114" i="100"/>
  <c r="BG76" i="100" l="1"/>
  <c r="BH112" i="100"/>
  <c r="BG77" i="100"/>
  <c r="AA35" i="100"/>
  <c r="AA75" i="100" s="1"/>
  <c r="AS35" i="100"/>
  <c r="AS75" i="100" s="1"/>
  <c r="AF76" i="100"/>
  <c r="BE75" i="100"/>
  <c r="AB113" i="100"/>
  <c r="BG28" i="100"/>
  <c r="BG73" i="100" s="1"/>
  <c r="BG75" i="100"/>
  <c r="AL115" i="100"/>
  <c r="AP75" i="100"/>
  <c r="AP76" i="100"/>
  <c r="AI76" i="100"/>
  <c r="AI75" i="100"/>
  <c r="AB75" i="100"/>
  <c r="AB76" i="100"/>
  <c r="BD75" i="100"/>
  <c r="BD112" i="100"/>
  <c r="BD76" i="100"/>
  <c r="AI92" i="100"/>
  <c r="BC111" i="100"/>
  <c r="BC149" i="100"/>
  <c r="AH107" i="100"/>
  <c r="BA66" i="100"/>
  <c r="BA104" i="100"/>
  <c r="BA142" i="100"/>
  <c r="AY115" i="100"/>
  <c r="AY153" i="100"/>
  <c r="AD83" i="100"/>
  <c r="AK58" i="100"/>
  <c r="AK96" i="100"/>
  <c r="AE109" i="100"/>
  <c r="AK107" i="100"/>
  <c r="AF104" i="100"/>
  <c r="BC135" i="100"/>
  <c r="BC97" i="100"/>
  <c r="AZ66" i="100"/>
  <c r="AZ104" i="100"/>
  <c r="AZ142" i="100"/>
  <c r="AT92" i="100"/>
  <c r="AC111" i="100"/>
  <c r="AQ94" i="100"/>
  <c r="AI109" i="100"/>
  <c r="BF107" i="100"/>
  <c r="BF145" i="100"/>
  <c r="AU104" i="100"/>
  <c r="AL92" i="100"/>
  <c r="BG149" i="100"/>
  <c r="BG111" i="100"/>
  <c r="AY83" i="100"/>
  <c r="AW96" i="100"/>
  <c r="AW107" i="100"/>
  <c r="AM75" i="100"/>
  <c r="BF153" i="100"/>
  <c r="AX115" i="100"/>
  <c r="AE83" i="100"/>
  <c r="AV109" i="100"/>
  <c r="BF35" i="100"/>
  <c r="BF75" i="100" s="1"/>
  <c r="BF113" i="100"/>
  <c r="BF151" i="100"/>
  <c r="AR92" i="100"/>
  <c r="AK83" i="100"/>
  <c r="AC104" i="100"/>
  <c r="AU112" i="100"/>
  <c r="AF83" i="100"/>
  <c r="AT96" i="100"/>
  <c r="AT58" i="100"/>
  <c r="AG109" i="100"/>
  <c r="AO107" i="100"/>
  <c r="AB114" i="100"/>
  <c r="AV104" i="100"/>
  <c r="AE97" i="100"/>
  <c r="AL108" i="100"/>
  <c r="AQ97" i="100"/>
  <c r="AV111" i="100"/>
  <c r="AJ94" i="100"/>
  <c r="AQ104" i="100"/>
  <c r="AI104" i="100"/>
  <c r="AJ97" i="100"/>
  <c r="BC107" i="100"/>
  <c r="BC145" i="100"/>
  <c r="BD132" i="100"/>
  <c r="BD94" i="100"/>
  <c r="AH35" i="100"/>
  <c r="AH77" i="100" s="1"/>
  <c r="AH115" i="100"/>
  <c r="AE115" i="100"/>
  <c r="AX83" i="100"/>
  <c r="AO109" i="100"/>
  <c r="AM108" i="100"/>
  <c r="AG92" i="100"/>
  <c r="BE149" i="100"/>
  <c r="BE111" i="100"/>
  <c r="AM94" i="100"/>
  <c r="AX97" i="100"/>
  <c r="AQ115" i="100"/>
  <c r="AH83" i="100"/>
  <c r="AQ35" i="100"/>
  <c r="BE121" i="100"/>
  <c r="BE83" i="100"/>
  <c r="AR104" i="100"/>
  <c r="AZ107" i="100"/>
  <c r="AZ145" i="100"/>
  <c r="AQ92" i="100"/>
  <c r="AS111" i="100"/>
  <c r="AZ94" i="100"/>
  <c r="AZ132" i="100"/>
  <c r="BG134" i="100"/>
  <c r="BG96" i="100"/>
  <c r="AW94" i="100"/>
  <c r="AV96" i="100"/>
  <c r="BB109" i="100"/>
  <c r="BB147" i="100"/>
  <c r="AN107" i="100"/>
  <c r="BA153" i="100"/>
  <c r="BA77" i="100"/>
  <c r="BA115" i="100"/>
  <c r="AF115" i="100"/>
  <c r="AF77" i="100"/>
  <c r="BD92" i="100"/>
  <c r="BD130" i="100"/>
  <c r="BA111" i="100"/>
  <c r="BA149" i="100"/>
  <c r="AF94" i="100"/>
  <c r="BE92" i="100"/>
  <c r="BE130" i="100"/>
  <c r="AQ83" i="100"/>
  <c r="AR96" i="100"/>
  <c r="AR58" i="100"/>
  <c r="AC109" i="100"/>
  <c r="AS109" i="100"/>
  <c r="AT107" i="100"/>
  <c r="AS108" i="100"/>
  <c r="AP104" i="100"/>
  <c r="AD75" i="100"/>
  <c r="BA92" i="100"/>
  <c r="BA130" i="100"/>
  <c r="AN111" i="100"/>
  <c r="BF132" i="100"/>
  <c r="BF94" i="100"/>
  <c r="AQ107" i="100"/>
  <c r="AO104" i="100"/>
  <c r="AF97" i="100"/>
  <c r="AL97" i="100"/>
  <c r="AU83" i="100"/>
  <c r="BF134" i="100"/>
  <c r="BF96" i="100"/>
  <c r="AL109" i="100"/>
  <c r="AJ107" i="100"/>
  <c r="AD108" i="100"/>
  <c r="AT104" i="100"/>
  <c r="BG147" i="100"/>
  <c r="BG109" i="100"/>
  <c r="AK108" i="100"/>
  <c r="AW104" i="100"/>
  <c r="BF130" i="100"/>
  <c r="BF92" i="100"/>
  <c r="AR111" i="100"/>
  <c r="AS94" i="100"/>
  <c r="BD107" i="100"/>
  <c r="BD145" i="100"/>
  <c r="BF108" i="100"/>
  <c r="BF146" i="100"/>
  <c r="BG104" i="100"/>
  <c r="BG142" i="100"/>
  <c r="BG135" i="100"/>
  <c r="BG97" i="100"/>
  <c r="AS92" i="100"/>
  <c r="BG126" i="100"/>
  <c r="BB111" i="100"/>
  <c r="BB149" i="100"/>
  <c r="AB94" i="100"/>
  <c r="AY96" i="100"/>
  <c r="AN109" i="100"/>
  <c r="AE108" i="100"/>
  <c r="AY35" i="100"/>
  <c r="AU77" i="100"/>
  <c r="AU115" i="100"/>
  <c r="AV83" i="100"/>
  <c r="AD94" i="100"/>
  <c r="AP109" i="100"/>
  <c r="AX108" i="100"/>
  <c r="BB66" i="100"/>
  <c r="BB104" i="100"/>
  <c r="BB142" i="100"/>
  <c r="AJ92" i="100"/>
  <c r="BC121" i="100"/>
  <c r="BC83" i="100"/>
  <c r="AR94" i="100"/>
  <c r="BB97" i="100"/>
  <c r="BB135" i="100"/>
  <c r="AZ111" i="100"/>
  <c r="AZ149" i="100"/>
  <c r="AJ58" i="100"/>
  <c r="AJ96" i="100"/>
  <c r="AR109" i="100"/>
  <c r="AI107" i="100"/>
  <c r="AO108" i="100"/>
  <c r="AS104" i="100"/>
  <c r="AY97" i="100"/>
  <c r="AY135" i="100"/>
  <c r="AO83" i="100"/>
  <c r="AY104" i="100"/>
  <c r="AY142" i="100"/>
  <c r="AS107" i="100"/>
  <c r="AK111" i="100"/>
  <c r="BC96" i="100"/>
  <c r="BC134" i="100"/>
  <c r="BC109" i="100"/>
  <c r="BC147" i="100"/>
  <c r="AZ147" i="100"/>
  <c r="AZ109" i="100"/>
  <c r="AY92" i="100"/>
  <c r="AM111" i="100"/>
  <c r="BD121" i="100"/>
  <c r="BD83" i="100"/>
  <c r="BE97" i="100"/>
  <c r="BE135" i="100"/>
  <c r="BE142" i="100"/>
  <c r="BE66" i="100"/>
  <c r="BE104" i="100"/>
  <c r="BB35" i="100"/>
  <c r="BB77" i="100" s="1"/>
  <c r="BB153" i="100"/>
  <c r="BB115" i="100"/>
  <c r="AY111" i="100"/>
  <c r="AY149" i="100"/>
  <c r="AB58" i="100"/>
  <c r="AB96" i="100"/>
  <c r="AU108" i="100"/>
  <c r="BA83" i="100"/>
  <c r="BA121" i="100"/>
  <c r="AZ97" i="100"/>
  <c r="AZ135" i="100"/>
  <c r="AW77" i="100"/>
  <c r="AW115" i="100"/>
  <c r="AU92" i="100"/>
  <c r="AC83" i="100"/>
  <c r="BD115" i="100"/>
  <c r="BD153" i="100"/>
  <c r="BD77" i="100"/>
  <c r="AJ83" i="100"/>
  <c r="AP58" i="100"/>
  <c r="AP96" i="100"/>
  <c r="AH109" i="100"/>
  <c r="AC35" i="100"/>
  <c r="AD112" i="100" s="1"/>
  <c r="AC115" i="100"/>
  <c r="AC92" i="100"/>
  <c r="AB45" i="100"/>
  <c r="BA132" i="100"/>
  <c r="BA94" i="100"/>
  <c r="BD135" i="100"/>
  <c r="BD97" i="100"/>
  <c r="AT108" i="100"/>
  <c r="AF92" i="100"/>
  <c r="AD111" i="100"/>
  <c r="AY94" i="100"/>
  <c r="AH58" i="100"/>
  <c r="AH96" i="100"/>
  <c r="AU109" i="100"/>
  <c r="BG107" i="100"/>
  <c r="BG145" i="100"/>
  <c r="AW97" i="100"/>
  <c r="AG97" i="100"/>
  <c r="BG110" i="100"/>
  <c r="AO115" i="100"/>
  <c r="AI115" i="100"/>
  <c r="AI77" i="100"/>
  <c r="AH92" i="100"/>
  <c r="AP83" i="100"/>
  <c r="AE107" i="100"/>
  <c r="AW108" i="100"/>
  <c r="AM104" i="100"/>
  <c r="AW75" i="100"/>
  <c r="AU111" i="100"/>
  <c r="AI94" i="100"/>
  <c r="AG58" i="100"/>
  <c r="AG96" i="100"/>
  <c r="BE145" i="100"/>
  <c r="BE107" i="100"/>
  <c r="AH108" i="100"/>
  <c r="BD66" i="100"/>
  <c r="BD104" i="100"/>
  <c r="BD142" i="100"/>
  <c r="AS97" i="100"/>
  <c r="AY145" i="100"/>
  <c r="AY107" i="100"/>
  <c r="AD104" i="100"/>
  <c r="AN35" i="100"/>
  <c r="AN77" i="100" s="1"/>
  <c r="AN115" i="100"/>
  <c r="AW92" i="100"/>
  <c r="BB83" i="100"/>
  <c r="BB121" i="100"/>
  <c r="AJ109" i="100"/>
  <c r="AM107" i="100"/>
  <c r="AI108" i="100"/>
  <c r="AZ130" i="100"/>
  <c r="AZ92" i="100"/>
  <c r="BF83" i="100"/>
  <c r="BF121" i="100"/>
  <c r="BB96" i="100"/>
  <c r="BB134" i="100"/>
  <c r="BD109" i="100"/>
  <c r="BD147" i="100"/>
  <c r="AF108" i="100"/>
  <c r="BC75" i="100"/>
  <c r="AP111" i="100"/>
  <c r="AC94" i="100"/>
  <c r="AI58" i="100"/>
  <c r="AI96" i="100"/>
  <c r="AK109" i="100"/>
  <c r="AK97" i="100"/>
  <c r="AD92" i="100"/>
  <c r="AO111" i="100"/>
  <c r="AV94" i="100"/>
  <c r="BC153" i="100"/>
  <c r="BC115" i="100"/>
  <c r="BC77" i="100"/>
  <c r="AF111" i="100"/>
  <c r="AZ134" i="100"/>
  <c r="AZ96" i="100"/>
  <c r="AX109" i="100"/>
  <c r="AR107" i="100"/>
  <c r="AC108" i="100"/>
  <c r="AL104" i="100"/>
  <c r="AV35" i="100"/>
  <c r="AW112" i="100" s="1"/>
  <c r="AV115" i="100"/>
  <c r="AM83" i="100"/>
  <c r="AP97" i="100"/>
  <c r="AA52" i="100"/>
  <c r="AB92" i="100"/>
  <c r="BG95" i="100"/>
  <c r="AH111" i="100"/>
  <c r="AG94" i="100"/>
  <c r="AL58" i="100"/>
  <c r="AL96" i="100"/>
  <c r="AD109" i="100"/>
  <c r="BG153" i="100"/>
  <c r="AV92" i="100"/>
  <c r="AS83" i="100"/>
  <c r="AN108" i="100"/>
  <c r="AQ108" i="100"/>
  <c r="AB77" i="100"/>
  <c r="AB115" i="100"/>
  <c r="BF149" i="100"/>
  <c r="BF111" i="100"/>
  <c r="AE94" i="100"/>
  <c r="BD96" i="100"/>
  <c r="BD134" i="100"/>
  <c r="AY146" i="100"/>
  <c r="AY108" i="100"/>
  <c r="AG104" i="100"/>
  <c r="AW109" i="100"/>
  <c r="AL111" i="100"/>
  <c r="AW111" i="100"/>
  <c r="BG94" i="100"/>
  <c r="BG132" i="100"/>
  <c r="AE104" i="100"/>
  <c r="BC104" i="100"/>
  <c r="BC66" i="100"/>
  <c r="BC142" i="100"/>
  <c r="AM76" i="100"/>
  <c r="BF115" i="100"/>
  <c r="BE77" i="100"/>
  <c r="BE153" i="100"/>
  <c r="BE115" i="100"/>
  <c r="AX92" i="100"/>
  <c r="AZ121" i="100"/>
  <c r="AZ83" i="100"/>
  <c r="AE96" i="100"/>
  <c r="AE58" i="100"/>
  <c r="AX104" i="100"/>
  <c r="AI83" i="100"/>
  <c r="AC58" i="100"/>
  <c r="AC96" i="100"/>
  <c r="BE134" i="100"/>
  <c r="BE96" i="100"/>
  <c r="AC107" i="100"/>
  <c r="AR108" i="100"/>
  <c r="AX35" i="100"/>
  <c r="BI150" i="100" s="1"/>
  <c r="BB130" i="100"/>
  <c r="BB92" i="100"/>
  <c r="AT83" i="100"/>
  <c r="AP108" i="100"/>
  <c r="AM97" i="100"/>
  <c r="AJ111" i="100"/>
  <c r="AH94" i="100"/>
  <c r="AU58" i="100"/>
  <c r="AU96" i="100"/>
  <c r="BE147" i="100"/>
  <c r="BE109" i="100"/>
  <c r="AV107" i="100"/>
  <c r="AR97" i="100"/>
  <c r="BA97" i="100"/>
  <c r="BA135" i="100"/>
  <c r="AA57" i="100"/>
  <c r="AB104" i="100"/>
  <c r="BG93" i="100"/>
  <c r="BE112" i="100"/>
  <c r="AG35" i="100"/>
  <c r="AG77" i="100" s="1"/>
  <c r="AG115" i="100"/>
  <c r="AT115" i="100"/>
  <c r="AT77" i="100"/>
  <c r="AN92" i="100"/>
  <c r="AN83" i="100"/>
  <c r="AU107" i="100"/>
  <c r="BC108" i="100"/>
  <c r="BC146" i="100"/>
  <c r="BG146" i="100"/>
  <c r="BG108" i="100"/>
  <c r="AX111" i="100"/>
  <c r="AT94" i="100"/>
  <c r="AN96" i="100"/>
  <c r="AN58" i="100"/>
  <c r="BA109" i="100"/>
  <c r="BA147" i="100"/>
  <c r="BA107" i="100"/>
  <c r="BA145" i="100"/>
  <c r="AH104" i="100"/>
  <c r="AO97" i="100"/>
  <c r="AI97" i="100"/>
  <c r="BG113" i="100"/>
  <c r="AU76" i="100"/>
  <c r="AD76" i="100"/>
  <c r="AK35" i="100"/>
  <c r="AK77" i="100" s="1"/>
  <c r="AK115" i="100"/>
  <c r="AL83" i="100"/>
  <c r="AY147" i="100"/>
  <c r="AY109" i="100"/>
  <c r="AD107" i="100"/>
  <c r="AG108" i="100"/>
  <c r="AE92" i="100"/>
  <c r="AR83" i="100"/>
  <c r="AS58" i="100"/>
  <c r="AS96" i="100"/>
  <c r="AL107" i="100"/>
  <c r="BF97" i="100"/>
  <c r="BF135" i="100"/>
  <c r="BA76" i="100"/>
  <c r="AZ153" i="100"/>
  <c r="AZ115" i="100"/>
  <c r="AP94" i="100"/>
  <c r="AO96" i="100"/>
  <c r="AO58" i="100"/>
  <c r="AX107" i="100"/>
  <c r="AP92" i="100"/>
  <c r="AE111" i="100"/>
  <c r="BB132" i="100"/>
  <c r="BB94" i="100"/>
  <c r="AR35" i="100"/>
  <c r="AR77" i="100" s="1"/>
  <c r="AR115" i="100"/>
  <c r="AM115" i="100"/>
  <c r="AM77" i="100"/>
  <c r="AW83" i="100"/>
  <c r="BC132" i="100"/>
  <c r="BC94" i="100"/>
  <c r="AQ58" i="100"/>
  <c r="AQ96" i="100"/>
  <c r="AM109" i="100"/>
  <c r="AB107" i="100"/>
  <c r="AK104" i="100"/>
  <c r="AF107" i="100"/>
  <c r="AN104" i="100"/>
  <c r="AO35" i="100"/>
  <c r="AP112" i="100" s="1"/>
  <c r="AG111" i="100"/>
  <c r="AO94" i="100"/>
  <c r="AZ108" i="100"/>
  <c r="AZ146" i="100"/>
  <c r="AJ104" i="100"/>
  <c r="AT97" i="100"/>
  <c r="AF109" i="100"/>
  <c r="AN97" i="100"/>
  <c r="AB83" i="100"/>
  <c r="AJ95" i="100"/>
  <c r="AP115" i="100"/>
  <c r="AP77" i="100"/>
  <c r="BG121" i="100"/>
  <c r="BG83" i="100"/>
  <c r="AF58" i="100"/>
  <c r="AF96" i="100"/>
  <c r="BF109" i="100"/>
  <c r="BF147" i="100"/>
  <c r="AJ108" i="100"/>
  <c r="AD97" i="100"/>
  <c r="AO92" i="100"/>
  <c r="AQ111" i="100"/>
  <c r="AK94" i="100"/>
  <c r="BB146" i="100"/>
  <c r="BB108" i="100"/>
  <c r="AU97" i="100"/>
  <c r="BE94" i="100"/>
  <c r="BE132" i="100"/>
  <c r="AD58" i="100"/>
  <c r="AD96" i="100"/>
  <c r="AV108" i="100"/>
  <c r="AH97" i="100"/>
  <c r="AG107" i="100"/>
  <c r="AD115" i="100"/>
  <c r="AD77" i="100"/>
  <c r="AL94" i="100"/>
  <c r="AX94" i="100"/>
  <c r="BF104" i="100"/>
  <c r="BF142" i="100"/>
  <c r="BF66" i="100"/>
  <c r="BE146" i="100"/>
  <c r="BE108" i="100"/>
  <c r="AV97" i="100"/>
  <c r="AE35" i="100"/>
  <c r="AE77" i="100" s="1"/>
  <c r="AJ35" i="100"/>
  <c r="AJ77" i="100" s="1"/>
  <c r="AJ115" i="100"/>
  <c r="AK92" i="100"/>
  <c r="AI111" i="100"/>
  <c r="AN94" i="100"/>
  <c r="AX96" i="100"/>
  <c r="BD146" i="100"/>
  <c r="BD108" i="100"/>
  <c r="AW76" i="100"/>
  <c r="AT111" i="100"/>
  <c r="AU94" i="100"/>
  <c r="BA134" i="100"/>
  <c r="BA96" i="100"/>
  <c r="AQ109" i="100"/>
  <c r="BB145" i="100"/>
  <c r="BB107" i="100"/>
  <c r="AT75" i="100"/>
  <c r="AZ35" i="100"/>
  <c r="AZ77" i="100" s="1"/>
  <c r="AL35" i="100"/>
  <c r="AM92" i="100"/>
  <c r="BC130" i="100"/>
  <c r="BC92" i="100"/>
  <c r="BD111" i="100"/>
  <c r="BD149" i="100"/>
  <c r="BA146" i="100"/>
  <c r="BA108" i="100"/>
  <c r="BG130" i="100"/>
  <c r="BG92" i="100"/>
  <c r="AG83" i="100"/>
  <c r="AM96" i="100"/>
  <c r="AM58" i="100"/>
  <c r="AT109" i="100"/>
  <c r="AP107" i="100"/>
  <c r="AC97" i="100"/>
  <c r="AN45" i="100" l="1"/>
  <c r="AZ45" i="100"/>
  <c r="AS77" i="100"/>
  <c r="AT112" i="100"/>
  <c r="AS76" i="100"/>
  <c r="BG69" i="100"/>
  <c r="BG70" i="100"/>
  <c r="BG74" i="100"/>
  <c r="AU74" i="100"/>
  <c r="AA77" i="100"/>
  <c r="AT74" i="100"/>
  <c r="BA150" i="100"/>
  <c r="BH150" i="100"/>
  <c r="BG45" i="100"/>
  <c r="BH82" i="100"/>
  <c r="BG68" i="100"/>
  <c r="BH105" i="100"/>
  <c r="AF74" i="100"/>
  <c r="AB112" i="100"/>
  <c r="BG112" i="100"/>
  <c r="BA74" i="100"/>
  <c r="AA76" i="100"/>
  <c r="AW74" i="100"/>
  <c r="BG150" i="100"/>
  <c r="AN90" i="100"/>
  <c r="BE74" i="100"/>
  <c r="BC112" i="100"/>
  <c r="BC74" i="100"/>
  <c r="BG55" i="100"/>
  <c r="AV77" i="100"/>
  <c r="AD74" i="100"/>
  <c r="BB55" i="100"/>
  <c r="BG56" i="100"/>
  <c r="AE110" i="100"/>
  <c r="AR110" i="100"/>
  <c r="AA51" i="100"/>
  <c r="AB89" i="100"/>
  <c r="BE150" i="100"/>
  <c r="BD88" i="100"/>
  <c r="BD126" i="100"/>
  <c r="AX95" i="100"/>
  <c r="BB133" i="100"/>
  <c r="BB95" i="100"/>
  <c r="AB110" i="100"/>
  <c r="BE128" i="100"/>
  <c r="BE90" i="100"/>
  <c r="AG106" i="100"/>
  <c r="AG28" i="100"/>
  <c r="AG72" i="100" s="1"/>
  <c r="BC28" i="100"/>
  <c r="BC68" i="100" s="1"/>
  <c r="BC144" i="100"/>
  <c r="BC106" i="100"/>
  <c r="BD148" i="100"/>
  <c r="BD110" i="100"/>
  <c r="BC90" i="100"/>
  <c r="BC128" i="100"/>
  <c r="BE106" i="100"/>
  <c r="BE28" i="100"/>
  <c r="BE68" i="100" s="1"/>
  <c r="BE144" i="100"/>
  <c r="AR106" i="100"/>
  <c r="AR28" i="100"/>
  <c r="AR72" i="100" s="1"/>
  <c r="AS112" i="100"/>
  <c r="AQ95" i="100"/>
  <c r="AU90" i="100"/>
  <c r="AF88" i="100"/>
  <c r="AX90" i="100"/>
  <c r="AU95" i="100"/>
  <c r="AJ88" i="100"/>
  <c r="AY144" i="100"/>
  <c r="AY28" i="100"/>
  <c r="AY106" i="100"/>
  <c r="AQ112" i="100"/>
  <c r="AQ76" i="100"/>
  <c r="AQ75" i="100"/>
  <c r="AX103" i="100"/>
  <c r="AO95" i="100"/>
  <c r="BD150" i="100"/>
  <c r="AI112" i="100"/>
  <c r="AT90" i="100"/>
  <c r="AD52" i="100"/>
  <c r="AD90" i="100"/>
  <c r="AL106" i="100"/>
  <c r="AL28" i="100"/>
  <c r="AL72" i="100" s="1"/>
  <c r="AK112" i="100"/>
  <c r="AK76" i="100"/>
  <c r="AK75" i="100"/>
  <c r="AI110" i="100"/>
  <c r="AF110" i="100"/>
  <c r="AY90" i="100"/>
  <c r="AK93" i="100"/>
  <c r="BF95" i="100"/>
  <c r="BF133" i="100"/>
  <c r="AB88" i="100"/>
  <c r="AB50" i="100"/>
  <c r="AW90" i="100"/>
  <c r="AD110" i="100"/>
  <c r="AV93" i="100"/>
  <c r="AI95" i="100"/>
  <c r="AP90" i="100"/>
  <c r="BC88" i="100"/>
  <c r="BC126" i="100"/>
  <c r="AK106" i="100"/>
  <c r="AK28" i="100"/>
  <c r="AK68" i="100" s="1"/>
  <c r="AQ110" i="100"/>
  <c r="AZ95" i="100"/>
  <c r="AZ133" i="100"/>
  <c r="AZ57" i="100"/>
  <c r="BG58" i="100"/>
  <c r="BB144" i="100"/>
  <c r="BB106" i="100"/>
  <c r="BB28" i="100"/>
  <c r="BB68" i="100" s="1"/>
  <c r="AW88" i="100"/>
  <c r="AW93" i="100"/>
  <c r="BC95" i="100"/>
  <c r="BC133" i="100"/>
  <c r="AN52" i="100"/>
  <c r="AN51" i="100"/>
  <c r="AN53" i="100"/>
  <c r="BB148" i="100"/>
  <c r="BB110" i="100"/>
  <c r="AN95" i="100"/>
  <c r="AN57" i="100"/>
  <c r="BA90" i="100"/>
  <c r="BA128" i="100"/>
  <c r="AP88" i="100"/>
  <c r="BC131" i="100"/>
  <c r="BC93" i="100"/>
  <c r="AQ103" i="100"/>
  <c r="AH95" i="100"/>
  <c r="BG141" i="100"/>
  <c r="BG21" i="100"/>
  <c r="BG61" i="100" s="1"/>
  <c r="AZ144" i="100"/>
  <c r="AZ28" i="100"/>
  <c r="AZ68" i="100" s="1"/>
  <c r="AZ106" i="100"/>
  <c r="AT95" i="100"/>
  <c r="AZ148" i="100"/>
  <c r="AZ110" i="100"/>
  <c r="BC150" i="100"/>
  <c r="AC93" i="100"/>
  <c r="AQ90" i="100"/>
  <c r="AC77" i="100"/>
  <c r="AK95" i="100"/>
  <c r="AX21" i="100"/>
  <c r="BI136" i="100" s="1"/>
  <c r="AS93" i="100"/>
  <c r="AQ88" i="100"/>
  <c r="AO110" i="100"/>
  <c r="BC148" i="100"/>
  <c r="BC110" i="100"/>
  <c r="AB109" i="100"/>
  <c r="AP93" i="100"/>
  <c r="AK90" i="100"/>
  <c r="AK52" i="100"/>
  <c r="AB52" i="100"/>
  <c r="AB90" i="100"/>
  <c r="AT106" i="100"/>
  <c r="AT28" i="100"/>
  <c r="AT72" i="100" s="1"/>
  <c r="AN88" i="100"/>
  <c r="AN50" i="100"/>
  <c r="AB97" i="100"/>
  <c r="BE110" i="100"/>
  <c r="BE148" i="100"/>
  <c r="BD74" i="100"/>
  <c r="AL77" i="100"/>
  <c r="AL112" i="100"/>
  <c r="AL75" i="100"/>
  <c r="AL76" i="100"/>
  <c r="AR95" i="100"/>
  <c r="AN21" i="100"/>
  <c r="BG144" i="100"/>
  <c r="AX28" i="100"/>
  <c r="AX106" i="100"/>
  <c r="AY148" i="100"/>
  <c r="AY110" i="100"/>
  <c r="AE93" i="100"/>
  <c r="BA148" i="100"/>
  <c r="BA110" i="100"/>
  <c r="AQ21" i="100"/>
  <c r="AQ65" i="100" s="1"/>
  <c r="BG57" i="100"/>
  <c r="AU106" i="100"/>
  <c r="AU28" i="100"/>
  <c r="AU72" i="100" s="1"/>
  <c r="AU93" i="100"/>
  <c r="AD57" i="100"/>
  <c r="AD95" i="100"/>
  <c r="AF93" i="100"/>
  <c r="AK88" i="100"/>
  <c r="BE131" i="100"/>
  <c r="BE93" i="100"/>
  <c r="AE95" i="100"/>
  <c r="AE57" i="100"/>
  <c r="AI52" i="100"/>
  <c r="AI90" i="100"/>
  <c r="AW28" i="100"/>
  <c r="AW68" i="100" s="1"/>
  <c r="AW106" i="100"/>
  <c r="AY77" i="100"/>
  <c r="AY150" i="100"/>
  <c r="AY112" i="100"/>
  <c r="AY76" i="100"/>
  <c r="AY75" i="100"/>
  <c r="AR88" i="100"/>
  <c r="AE90" i="100"/>
  <c r="AE52" i="100"/>
  <c r="AI93" i="100"/>
  <c r="AC110" i="100"/>
  <c r="AB111" i="100"/>
  <c r="BG72" i="100"/>
  <c r="AM52" i="100"/>
  <c r="AM90" i="100"/>
  <c r="AO90" i="100"/>
  <c r="AY88" i="100"/>
  <c r="AV90" i="100"/>
  <c r="AX112" i="100"/>
  <c r="AX76" i="100"/>
  <c r="AX75" i="100"/>
  <c r="AZ56" i="100"/>
  <c r="AZ51" i="100"/>
  <c r="AZ53" i="100"/>
  <c r="AK21" i="100"/>
  <c r="BG148" i="100"/>
  <c r="AX110" i="100"/>
  <c r="AZ54" i="100"/>
  <c r="AT88" i="100"/>
  <c r="BF126" i="100"/>
  <c r="BF88" i="100"/>
  <c r="AC112" i="100"/>
  <c r="AC75" i="100"/>
  <c r="AC76" i="100"/>
  <c r="AH110" i="100"/>
  <c r="AT110" i="100"/>
  <c r="AC88" i="100"/>
  <c r="BG128" i="100"/>
  <c r="BG50" i="100"/>
  <c r="BG59" i="100"/>
  <c r="AN103" i="100"/>
  <c r="BF28" i="100"/>
  <c r="BF68" i="100" s="1"/>
  <c r="BF106" i="100"/>
  <c r="BF144" i="100"/>
  <c r="AZ90" i="100"/>
  <c r="AZ128" i="100"/>
  <c r="AZ52" i="100"/>
  <c r="AQ28" i="100"/>
  <c r="AQ68" i="100" s="1"/>
  <c r="AQ106" i="100"/>
  <c r="AB28" i="100"/>
  <c r="AB68" i="100" s="1"/>
  <c r="AB106" i="100"/>
  <c r="AN110" i="100"/>
  <c r="AQ77" i="100"/>
  <c r="AJ93" i="100"/>
  <c r="AB57" i="100"/>
  <c r="AB95" i="100"/>
  <c r="AL95" i="100"/>
  <c r="AS90" i="100"/>
  <c r="BA144" i="100"/>
  <c r="BA28" i="100"/>
  <c r="BA68" i="100" s="1"/>
  <c r="BA106" i="100"/>
  <c r="AK110" i="100"/>
  <c r="BD90" i="100"/>
  <c r="BD128" i="100"/>
  <c r="AM106" i="100"/>
  <c r="AM28" i="100"/>
  <c r="AM72" i="100" s="1"/>
  <c r="AP74" i="100"/>
  <c r="AJ76" i="100"/>
  <c r="AJ112" i="100"/>
  <c r="AJ75" i="100"/>
  <c r="BB128" i="100"/>
  <c r="BB90" i="100"/>
  <c r="BB88" i="100"/>
  <c r="BB126" i="100"/>
  <c r="AP110" i="100"/>
  <c r="BG54" i="100"/>
  <c r="AN56" i="100"/>
  <c r="AF112" i="100"/>
  <c r="AE112" i="100"/>
  <c r="AE75" i="100"/>
  <c r="AE76" i="100"/>
  <c r="BG90" i="100"/>
  <c r="BF90" i="100"/>
  <c r="BF128" i="100"/>
  <c r="AO28" i="100"/>
  <c r="AO68" i="100" s="1"/>
  <c r="AO106" i="100"/>
  <c r="AJ110" i="100"/>
  <c r="AN59" i="100"/>
  <c r="AN54" i="100"/>
  <c r="AL110" i="100"/>
  <c r="AA28" i="100"/>
  <c r="AA68" i="100" s="1"/>
  <c r="AF28" i="100"/>
  <c r="AF106" i="100"/>
  <c r="AX93" i="100"/>
  <c r="BG133" i="100"/>
  <c r="AY93" i="100"/>
  <c r="AV95" i="100"/>
  <c r="AF57" i="100"/>
  <c r="AF95" i="100"/>
  <c r="AZ58" i="100"/>
  <c r="AN112" i="100"/>
  <c r="AN76" i="100"/>
  <c r="AN75" i="100"/>
  <c r="AO77" i="100"/>
  <c r="AM110" i="100"/>
  <c r="AK103" i="100"/>
  <c r="BA131" i="100"/>
  <c r="BA93" i="100"/>
  <c r="AZ59" i="100"/>
  <c r="AD88" i="100"/>
  <c r="AS106" i="100"/>
  <c r="AS28" i="100"/>
  <c r="AS68" i="100" s="1"/>
  <c r="BG52" i="100"/>
  <c r="BG106" i="100"/>
  <c r="AV110" i="100"/>
  <c r="AZ50" i="100"/>
  <c r="AZ126" i="100"/>
  <c r="AZ88" i="100"/>
  <c r="AV88" i="100"/>
  <c r="BA133" i="100"/>
  <c r="BA95" i="100"/>
  <c r="AH112" i="100"/>
  <c r="AH75" i="100"/>
  <c r="AH76" i="100"/>
  <c r="AJ106" i="100"/>
  <c r="AJ28" i="100"/>
  <c r="AX88" i="100"/>
  <c r="AS95" i="100"/>
  <c r="AM112" i="100"/>
  <c r="AG110" i="100"/>
  <c r="AB74" i="100"/>
  <c r="BA112" i="100"/>
  <c r="AZ150" i="100"/>
  <c r="AZ112" i="100"/>
  <c r="AZ75" i="100"/>
  <c r="AZ76" i="100"/>
  <c r="AE28" i="100"/>
  <c r="AE72" i="100" s="1"/>
  <c r="AE106" i="100"/>
  <c r="AM95" i="100"/>
  <c r="AO93" i="100"/>
  <c r="BE133" i="100"/>
  <c r="BE95" i="100"/>
  <c r="AA45" i="100"/>
  <c r="BG51" i="100"/>
  <c r="BG53" i="100"/>
  <c r="AR90" i="100"/>
  <c r="AG112" i="100"/>
  <c r="AG75" i="100"/>
  <c r="AG76" i="100"/>
  <c r="BD95" i="100"/>
  <c r="BD133" i="100"/>
  <c r="AI88" i="100"/>
  <c r="AG93" i="100"/>
  <c r="AS110" i="100"/>
  <c r="AO88" i="100"/>
  <c r="AV112" i="100"/>
  <c r="AV75" i="100"/>
  <c r="AV76" i="100"/>
  <c r="BF148" i="100"/>
  <c r="BF110" i="100"/>
  <c r="AR93" i="100"/>
  <c r="AY95" i="100"/>
  <c r="BB76" i="100"/>
  <c r="BB112" i="100"/>
  <c r="BB150" i="100"/>
  <c r="BB75" i="100"/>
  <c r="AC28" i="100"/>
  <c r="AC68" i="100" s="1"/>
  <c r="AC106" i="100"/>
  <c r="AL93" i="100"/>
  <c r="AG95" i="100"/>
  <c r="AH106" i="100"/>
  <c r="AH28" i="100"/>
  <c r="BG88" i="100"/>
  <c r="BG71" i="100"/>
  <c r="AI28" i="100"/>
  <c r="AI72" i="100" s="1"/>
  <c r="AI106" i="100"/>
  <c r="AW95" i="100"/>
  <c r="AN93" i="100"/>
  <c r="AN55" i="100"/>
  <c r="AD93" i="100"/>
  <c r="AE88" i="100"/>
  <c r="AB108" i="100"/>
  <c r="AL90" i="100"/>
  <c r="AL52" i="100"/>
  <c r="AQ93" i="100"/>
  <c r="AX77" i="100"/>
  <c r="AM74" i="100"/>
  <c r="BG131" i="100"/>
  <c r="BE126" i="100"/>
  <c r="BE88" i="100"/>
  <c r="AI74" i="100"/>
  <c r="AT93" i="100"/>
  <c r="AP95" i="100"/>
  <c r="AD106" i="100"/>
  <c r="AD28" i="100"/>
  <c r="BA126" i="100"/>
  <c r="BA88" i="100"/>
  <c r="AU110" i="100"/>
  <c r="AM88" i="100"/>
  <c r="AO112" i="100"/>
  <c r="AO75" i="100"/>
  <c r="AO76" i="100"/>
  <c r="AR112" i="100"/>
  <c r="AR76" i="100"/>
  <c r="AR75" i="100"/>
  <c r="BF93" i="100"/>
  <c r="BF131" i="100"/>
  <c r="BB93" i="100"/>
  <c r="BB131" i="100"/>
  <c r="AS88" i="100"/>
  <c r="AB55" i="100"/>
  <c r="AB93" i="100"/>
  <c r="AG88" i="100"/>
  <c r="AV28" i="100"/>
  <c r="AV106" i="100"/>
  <c r="AN28" i="100"/>
  <c r="AN106" i="100"/>
  <c r="AC90" i="100"/>
  <c r="AC52" i="100"/>
  <c r="AF52" i="100"/>
  <c r="AF90" i="100"/>
  <c r="AJ52" i="100"/>
  <c r="AJ90" i="100"/>
  <c r="AP106" i="100"/>
  <c r="AP28" i="100"/>
  <c r="AP72" i="100" s="1"/>
  <c r="AH90" i="100"/>
  <c r="AH52" i="100"/>
  <c r="BC141" i="100"/>
  <c r="BC21" i="100"/>
  <c r="AG90" i="100"/>
  <c r="AG52" i="100"/>
  <c r="AH93" i="100"/>
  <c r="AM93" i="100"/>
  <c r="AC95" i="100"/>
  <c r="AC57" i="100"/>
  <c r="AW110" i="100"/>
  <c r="AU88" i="100"/>
  <c r="AZ131" i="100"/>
  <c r="AZ55" i="100"/>
  <c r="AZ93" i="100"/>
  <c r="BD106" i="100"/>
  <c r="BD144" i="100"/>
  <c r="BD28" i="100"/>
  <c r="BD141" i="100"/>
  <c r="BD103" i="100"/>
  <c r="BD21" i="100"/>
  <c r="BD65" i="100" s="1"/>
  <c r="AL88" i="100"/>
  <c r="BD131" i="100"/>
  <c r="BD93" i="100"/>
  <c r="BF150" i="100"/>
  <c r="BF112" i="100"/>
  <c r="BF77" i="100"/>
  <c r="BF76" i="100"/>
  <c r="AH88" i="100"/>
  <c r="BG143" i="100" l="1"/>
  <c r="BI143" i="100"/>
  <c r="AS74" i="100"/>
  <c r="BG44" i="100"/>
  <c r="AY53" i="100"/>
  <c r="BA55" i="100"/>
  <c r="AV52" i="100"/>
  <c r="AM56" i="100"/>
  <c r="AO82" i="100"/>
  <c r="AS54" i="100"/>
  <c r="AK55" i="100"/>
  <c r="AZ44" i="100"/>
  <c r="AA55" i="100"/>
  <c r="AI53" i="100"/>
  <c r="AG45" i="100"/>
  <c r="AT55" i="100"/>
  <c r="BD52" i="100"/>
  <c r="BF55" i="100"/>
  <c r="AB82" i="100"/>
  <c r="AE50" i="100"/>
  <c r="AN44" i="100"/>
  <c r="AU55" i="100"/>
  <c r="AW45" i="100"/>
  <c r="AP50" i="100"/>
  <c r="AC55" i="100"/>
  <c r="AF50" i="100"/>
  <c r="AJ50" i="100"/>
  <c r="AR55" i="100"/>
  <c r="BH120" i="100"/>
  <c r="BE52" i="100"/>
  <c r="AQ50" i="100"/>
  <c r="AH50" i="100"/>
  <c r="AD55" i="100"/>
  <c r="AD82" i="100"/>
  <c r="BC55" i="100"/>
  <c r="BE72" i="100"/>
  <c r="BB50" i="100"/>
  <c r="AF55" i="100"/>
  <c r="AX50" i="100"/>
  <c r="AZ120" i="100"/>
  <c r="AJ55" i="100"/>
  <c r="AX55" i="100"/>
  <c r="AW53" i="100"/>
  <c r="AY72" i="100"/>
  <c r="AY143" i="100"/>
  <c r="BB52" i="100"/>
  <c r="BF72" i="100"/>
  <c r="AA74" i="100"/>
  <c r="AG51" i="100"/>
  <c r="BG39" i="100"/>
  <c r="BH116" i="100" s="1"/>
  <c r="BH98" i="100"/>
  <c r="AO50" i="100"/>
  <c r="AW57" i="100"/>
  <c r="AW50" i="100"/>
  <c r="AW52" i="100"/>
  <c r="AW54" i="100"/>
  <c r="AW51" i="100"/>
  <c r="AW58" i="100"/>
  <c r="AG56" i="100"/>
  <c r="AW55" i="100"/>
  <c r="AW59" i="100"/>
  <c r="AW56" i="100"/>
  <c r="AO57" i="100"/>
  <c r="AI57" i="100"/>
  <c r="AX65" i="100"/>
  <c r="BH136" i="100"/>
  <c r="AX68" i="100"/>
  <c r="BH143" i="100"/>
  <c r="AI59" i="100"/>
  <c r="AI51" i="100"/>
  <c r="AV50" i="100"/>
  <c r="BA50" i="100"/>
  <c r="AV57" i="100"/>
  <c r="AA70" i="100"/>
  <c r="BB59" i="100"/>
  <c r="BB56" i="100"/>
  <c r="AA69" i="100"/>
  <c r="BB53" i="100"/>
  <c r="AO54" i="100"/>
  <c r="AG59" i="100"/>
  <c r="AG82" i="100"/>
  <c r="AK72" i="100"/>
  <c r="AO56" i="100"/>
  <c r="AG54" i="100"/>
  <c r="AG57" i="100"/>
  <c r="BD57" i="100"/>
  <c r="AO52" i="100"/>
  <c r="BD55" i="100"/>
  <c r="AU50" i="100"/>
  <c r="AG50" i="100"/>
  <c r="AG53" i="100"/>
  <c r="AG55" i="100"/>
  <c r="AO55" i="100"/>
  <c r="AO45" i="100"/>
  <c r="AM55" i="100"/>
  <c r="AI50" i="100"/>
  <c r="AI45" i="100"/>
  <c r="AM59" i="100"/>
  <c r="AS57" i="100"/>
  <c r="AI56" i="100"/>
  <c r="AY56" i="100"/>
  <c r="AS53" i="100"/>
  <c r="AM82" i="100"/>
  <c r="AS50" i="100"/>
  <c r="AY50" i="100"/>
  <c r="AI55" i="100"/>
  <c r="AI54" i="100"/>
  <c r="AM53" i="100"/>
  <c r="AO74" i="100"/>
  <c r="BG105" i="100"/>
  <c r="AY55" i="100"/>
  <c r="AX72" i="100"/>
  <c r="AN82" i="100"/>
  <c r="BB45" i="100"/>
  <c r="BB51" i="100"/>
  <c r="AM54" i="100"/>
  <c r="AM51" i="100"/>
  <c r="AS51" i="100"/>
  <c r="AS52" i="100"/>
  <c r="AY120" i="100"/>
  <c r="AM45" i="100"/>
  <c r="AY59" i="100"/>
  <c r="AY57" i="100"/>
  <c r="AS59" i="100"/>
  <c r="AM50" i="100"/>
  <c r="BG67" i="100"/>
  <c r="AM57" i="100"/>
  <c r="AZ82" i="100"/>
  <c r="AY74" i="100"/>
  <c r="AS55" i="100"/>
  <c r="AY52" i="100"/>
  <c r="BB57" i="100"/>
  <c r="BB54" i="100"/>
  <c r="BB58" i="100"/>
  <c r="AY58" i="100"/>
  <c r="AS56" i="100"/>
  <c r="AP57" i="100"/>
  <c r="AY45" i="100"/>
  <c r="AY51" i="100"/>
  <c r="AS45" i="100"/>
  <c r="BG82" i="100"/>
  <c r="AY54" i="100"/>
  <c r="AO59" i="100"/>
  <c r="AO53" i="100"/>
  <c r="BG120" i="100"/>
  <c r="AE74" i="100"/>
  <c r="AJ74" i="100"/>
  <c r="AQ55" i="100"/>
  <c r="AR52" i="100"/>
  <c r="AZ74" i="100"/>
  <c r="BB72" i="100"/>
  <c r="BF74" i="100"/>
  <c r="AX74" i="100"/>
  <c r="AK74" i="100"/>
  <c r="AO51" i="100"/>
  <c r="BE50" i="100"/>
  <c r="AP55" i="100"/>
  <c r="AR68" i="100"/>
  <c r="BC39" i="100"/>
  <c r="BC136" i="100"/>
  <c r="BC61" i="100"/>
  <c r="BC64" i="100"/>
  <c r="BC63" i="100"/>
  <c r="BC62" i="100"/>
  <c r="BD68" i="100"/>
  <c r="BD143" i="100"/>
  <c r="BD105" i="100"/>
  <c r="BD69" i="100"/>
  <c r="BD73" i="100"/>
  <c r="BD70" i="100"/>
  <c r="BD71" i="100"/>
  <c r="BB74" i="100"/>
  <c r="AL50" i="100"/>
  <c r="AN68" i="100"/>
  <c r="AN105" i="100"/>
  <c r="AN73" i="100"/>
  <c r="AN69" i="100"/>
  <c r="AN70" i="100"/>
  <c r="AN71" i="100"/>
  <c r="AV74" i="100"/>
  <c r="AG74" i="100"/>
  <c r="AE68" i="100"/>
  <c r="BA82" i="100"/>
  <c r="BA120" i="100"/>
  <c r="BA51" i="100"/>
  <c r="BA53" i="100"/>
  <c r="BA59" i="100"/>
  <c r="BA58" i="100"/>
  <c r="BA54" i="100"/>
  <c r="BA56" i="100"/>
  <c r="BA45" i="100"/>
  <c r="AF68" i="100"/>
  <c r="AF105" i="100"/>
  <c r="AF71" i="100"/>
  <c r="AF73" i="100"/>
  <c r="AF70" i="100"/>
  <c r="AF69" i="100"/>
  <c r="AM103" i="100"/>
  <c r="AM21" i="100"/>
  <c r="AM65" i="100" s="1"/>
  <c r="AV51" i="100"/>
  <c r="AV53" i="100"/>
  <c r="AV58" i="100"/>
  <c r="AV54" i="100"/>
  <c r="AV59" i="100"/>
  <c r="AV56" i="100"/>
  <c r="AV45" i="100"/>
  <c r="AZ103" i="100"/>
  <c r="AZ141" i="100"/>
  <c r="AZ21" i="100"/>
  <c r="AP51" i="100"/>
  <c r="AP53" i="100"/>
  <c r="AP59" i="100"/>
  <c r="AP56" i="100"/>
  <c r="AP54" i="100"/>
  <c r="AP45" i="100"/>
  <c r="AK57" i="100"/>
  <c r="AQ52" i="100"/>
  <c r="AZ72" i="100"/>
  <c r="AP103" i="100"/>
  <c r="AP21" i="100"/>
  <c r="AP39" i="100" s="1"/>
  <c r="BA52" i="100"/>
  <c r="BB143" i="100"/>
  <c r="BB105" i="100"/>
  <c r="BB69" i="100"/>
  <c r="BB71" i="100"/>
  <c r="BB73" i="100"/>
  <c r="BB70" i="100"/>
  <c r="AP52" i="100"/>
  <c r="AV55" i="100"/>
  <c r="AA72" i="100"/>
  <c r="AQ74" i="100"/>
  <c r="AY68" i="100"/>
  <c r="AY105" i="100"/>
  <c r="AY71" i="100"/>
  <c r="AY69" i="100"/>
  <c r="AY70" i="100"/>
  <c r="AY73" i="100"/>
  <c r="AG68" i="100"/>
  <c r="AG105" i="100"/>
  <c r="AG71" i="100"/>
  <c r="AG70" i="100"/>
  <c r="AG69" i="100"/>
  <c r="AG73" i="100"/>
  <c r="AD103" i="100"/>
  <c r="AD21" i="100"/>
  <c r="AD39" i="100" s="1"/>
  <c r="AI103" i="100"/>
  <c r="AI21" i="100"/>
  <c r="AH105" i="100"/>
  <c r="AH71" i="100"/>
  <c r="AH70" i="100"/>
  <c r="AH69" i="100"/>
  <c r="AH73" i="100"/>
  <c r="AA21" i="100"/>
  <c r="AA65" i="100" s="1"/>
  <c r="AT103" i="100"/>
  <c r="AT21" i="100"/>
  <c r="AT65" i="100" s="1"/>
  <c r="AV105" i="100"/>
  <c r="AV71" i="100"/>
  <c r="AV73" i="100"/>
  <c r="AV69" i="100"/>
  <c r="AV70" i="100"/>
  <c r="AD68" i="100"/>
  <c r="AD105" i="100"/>
  <c r="AD70" i="100"/>
  <c r="AD71" i="100"/>
  <c r="AD69" i="100"/>
  <c r="AD73" i="100"/>
  <c r="AE82" i="100"/>
  <c r="AE51" i="100"/>
  <c r="AE53" i="100"/>
  <c r="AE45" i="100"/>
  <c r="AE59" i="100"/>
  <c r="AE54" i="100"/>
  <c r="AE56" i="100"/>
  <c r="AI68" i="100"/>
  <c r="AI105" i="100"/>
  <c r="AI70" i="100"/>
  <c r="AI71" i="100"/>
  <c r="AI69" i="100"/>
  <c r="AI73" i="100"/>
  <c r="AS82" i="100"/>
  <c r="AR51" i="100"/>
  <c r="AR53" i="100"/>
  <c r="AR59" i="100"/>
  <c r="AR45" i="100"/>
  <c r="AR54" i="100"/>
  <c r="AR56" i="100"/>
  <c r="AB103" i="100"/>
  <c r="AB21" i="100"/>
  <c r="AB65" i="100" s="1"/>
  <c r="AN74" i="100"/>
  <c r="AT50" i="100"/>
  <c r="AT82" i="100"/>
  <c r="AT51" i="100"/>
  <c r="AT53" i="100"/>
  <c r="AT54" i="100"/>
  <c r="AT56" i="100"/>
  <c r="AT45" i="100"/>
  <c r="AT59" i="100"/>
  <c r="AC50" i="100"/>
  <c r="AU68" i="100"/>
  <c r="AU105" i="100"/>
  <c r="AU70" i="100"/>
  <c r="AU71" i="100"/>
  <c r="AU69" i="100"/>
  <c r="AU73" i="100"/>
  <c r="AE55" i="100"/>
  <c r="AS103" i="100"/>
  <c r="AS21" i="100"/>
  <c r="AA71" i="100"/>
  <c r="AK105" i="100"/>
  <c r="AK73" i="100"/>
  <c r="AK71" i="100"/>
  <c r="AK69" i="100"/>
  <c r="AK70" i="100"/>
  <c r="BD82" i="100"/>
  <c r="BD39" i="100"/>
  <c r="BD51" i="100"/>
  <c r="BD53" i="100"/>
  <c r="BD59" i="100"/>
  <c r="BD54" i="100"/>
  <c r="BD58" i="100"/>
  <c r="BD56" i="100"/>
  <c r="BD45" i="100"/>
  <c r="AR103" i="100"/>
  <c r="AR21" i="100"/>
  <c r="AR39" i="100" s="1"/>
  <c r="BG103" i="100"/>
  <c r="BF103" i="100"/>
  <c r="BF141" i="100"/>
  <c r="BF21" i="100"/>
  <c r="BF65" i="100" s="1"/>
  <c r="BD120" i="100"/>
  <c r="AX82" i="100"/>
  <c r="AX39" i="100"/>
  <c r="BI154" i="100" s="1"/>
  <c r="AX51" i="100"/>
  <c r="AX53" i="100"/>
  <c r="AX45" i="100"/>
  <c r="AX59" i="100"/>
  <c r="AX58" i="100"/>
  <c r="AX54" i="100"/>
  <c r="AX56" i="100"/>
  <c r="AQ57" i="100"/>
  <c r="BD72" i="100"/>
  <c r="BD50" i="100"/>
  <c r="AH82" i="100"/>
  <c r="AH51" i="100"/>
  <c r="AH53" i="100"/>
  <c r="AH59" i="100"/>
  <c r="AH45" i="100"/>
  <c r="AH56" i="100"/>
  <c r="AH54" i="100"/>
  <c r="BA141" i="100"/>
  <c r="BA103" i="100"/>
  <c r="BA21" i="100"/>
  <c r="BA65" i="100" s="1"/>
  <c r="AA54" i="100"/>
  <c r="AA50" i="100"/>
  <c r="BE103" i="100"/>
  <c r="BE141" i="100"/>
  <c r="BE21" i="100"/>
  <c r="BE65" i="100" s="1"/>
  <c r="AC74" i="100"/>
  <c r="BC82" i="100"/>
  <c r="BC120" i="100"/>
  <c r="BC51" i="100"/>
  <c r="BC53" i="100"/>
  <c r="BC56" i="100"/>
  <c r="BC45" i="100"/>
  <c r="BC59" i="100"/>
  <c r="BC54" i="100"/>
  <c r="BC58" i="100"/>
  <c r="AW82" i="100"/>
  <c r="AI82" i="100"/>
  <c r="AE105" i="100"/>
  <c r="AE71" i="100"/>
  <c r="AE73" i="100"/>
  <c r="AE70" i="100"/>
  <c r="AE69" i="100"/>
  <c r="BD98" i="100"/>
  <c r="BD136" i="100"/>
  <c r="BD62" i="100"/>
  <c r="BD61" i="100"/>
  <c r="BD63" i="100"/>
  <c r="BD64" i="100"/>
  <c r="AH55" i="100"/>
  <c r="AR74" i="100"/>
  <c r="AC72" i="100"/>
  <c r="AC105" i="100"/>
  <c r="AC71" i="100"/>
  <c r="AC70" i="100"/>
  <c r="AC73" i="100"/>
  <c r="AC69" i="100"/>
  <c r="AS72" i="100"/>
  <c r="AS105" i="100"/>
  <c r="AS69" i="100"/>
  <c r="AS71" i="100"/>
  <c r="AS73" i="100"/>
  <c r="AS70" i="100"/>
  <c r="AM68" i="100"/>
  <c r="AM105" i="100"/>
  <c r="AM70" i="100"/>
  <c r="AM69" i="100"/>
  <c r="AM73" i="100"/>
  <c r="AM71" i="100"/>
  <c r="AN72" i="100"/>
  <c r="AA73" i="100"/>
  <c r="AV82" i="100"/>
  <c r="AU82" i="100"/>
  <c r="AU51" i="100"/>
  <c r="AU53" i="100"/>
  <c r="AU56" i="100"/>
  <c r="AU54" i="100"/>
  <c r="AU45" i="100"/>
  <c r="AU59" i="100"/>
  <c r="AK50" i="100"/>
  <c r="AQ62" i="100"/>
  <c r="AQ61" i="100"/>
  <c r="AQ63" i="100"/>
  <c r="AQ64" i="100"/>
  <c r="AQ66" i="100"/>
  <c r="AR57" i="100"/>
  <c r="AT68" i="100"/>
  <c r="AT105" i="100"/>
  <c r="AT71" i="100"/>
  <c r="AT70" i="100"/>
  <c r="AT69" i="100"/>
  <c r="AT73" i="100"/>
  <c r="AT57" i="100"/>
  <c r="AZ105" i="100"/>
  <c r="AZ143" i="100"/>
  <c r="AZ73" i="100"/>
  <c r="AZ71" i="100"/>
  <c r="AZ70" i="100"/>
  <c r="AZ69" i="100"/>
  <c r="BG65" i="100"/>
  <c r="BG136" i="100"/>
  <c r="BG64" i="100"/>
  <c r="BG63" i="100"/>
  <c r="BG62" i="100"/>
  <c r="BC50" i="100"/>
  <c r="AR105" i="100"/>
  <c r="AR73" i="100"/>
  <c r="AR71" i="100"/>
  <c r="AR69" i="100"/>
  <c r="AR70" i="100"/>
  <c r="AC103" i="100"/>
  <c r="AC21" i="100"/>
  <c r="AC65" i="100" s="1"/>
  <c r="AR82" i="100"/>
  <c r="AQ82" i="100"/>
  <c r="AQ39" i="100"/>
  <c r="AQ51" i="100"/>
  <c r="AQ53" i="100"/>
  <c r="AQ56" i="100"/>
  <c r="AQ54" i="100"/>
  <c r="AQ45" i="100"/>
  <c r="AQ59" i="100"/>
  <c r="AA53" i="100"/>
  <c r="AA56" i="100"/>
  <c r="AN39" i="100"/>
  <c r="AN61" i="100"/>
  <c r="AN62" i="100"/>
  <c r="AN64" i="100"/>
  <c r="AN63" i="100"/>
  <c r="AN66" i="100"/>
  <c r="AD72" i="100"/>
  <c r="AF72" i="100"/>
  <c r="AU57" i="100"/>
  <c r="AX52" i="100"/>
  <c r="AF82" i="100"/>
  <c r="AF51" i="100"/>
  <c r="AF53" i="100"/>
  <c r="AF45" i="100"/>
  <c r="AF56" i="100"/>
  <c r="AF59" i="100"/>
  <c r="AF54" i="100"/>
  <c r="AJ57" i="100"/>
  <c r="AJ82" i="100"/>
  <c r="AJ51" i="100"/>
  <c r="AJ53" i="100"/>
  <c r="AJ56" i="100"/>
  <c r="AJ45" i="100"/>
  <c r="AJ59" i="100"/>
  <c r="AJ54" i="100"/>
  <c r="AB72" i="100"/>
  <c r="AV103" i="100"/>
  <c r="AV21" i="100"/>
  <c r="AL51" i="100"/>
  <c r="AL53" i="100"/>
  <c r="AL45" i="100"/>
  <c r="AL56" i="100"/>
  <c r="AL54" i="100"/>
  <c r="AL59" i="100"/>
  <c r="AL55" i="100"/>
  <c r="AD51" i="100"/>
  <c r="AD53" i="100"/>
  <c r="AD54" i="100"/>
  <c r="AD45" i="100"/>
  <c r="AD59" i="100"/>
  <c r="AD56" i="100"/>
  <c r="BC103" i="100"/>
  <c r="BB103" i="100"/>
  <c r="BB141" i="100"/>
  <c r="BB21" i="100"/>
  <c r="BF54" i="100"/>
  <c r="BF120" i="100"/>
  <c r="BF82" i="100"/>
  <c r="BF51" i="100"/>
  <c r="BF53" i="100"/>
  <c r="BF58" i="100"/>
  <c r="BF45" i="100"/>
  <c r="BF59" i="100"/>
  <c r="BF56" i="100"/>
  <c r="BF52" i="100"/>
  <c r="AQ105" i="100"/>
  <c r="AQ71" i="100"/>
  <c r="AQ73" i="100"/>
  <c r="AQ70" i="100"/>
  <c r="AQ69" i="100"/>
  <c r="BE82" i="100"/>
  <c r="BE120" i="100"/>
  <c r="BE51" i="100"/>
  <c r="BE53" i="100"/>
  <c r="BE45" i="100"/>
  <c r="BE59" i="100"/>
  <c r="BE58" i="100"/>
  <c r="BE56" i="100"/>
  <c r="BE54" i="100"/>
  <c r="AH103" i="100"/>
  <c r="AH21" i="100"/>
  <c r="AH39" i="100" s="1"/>
  <c r="AU103" i="100"/>
  <c r="AU21" i="100"/>
  <c r="AU39" i="100" s="1"/>
  <c r="AH68" i="100"/>
  <c r="BE57" i="100"/>
  <c r="BA57" i="100"/>
  <c r="AV72" i="100"/>
  <c r="AD50" i="100"/>
  <c r="BA72" i="100"/>
  <c r="BA143" i="100"/>
  <c r="BA105" i="100"/>
  <c r="BA71" i="100"/>
  <c r="BA73" i="100"/>
  <c r="BA69" i="100"/>
  <c r="BA70" i="100"/>
  <c r="AL57" i="100"/>
  <c r="AH72" i="100"/>
  <c r="AC82" i="100"/>
  <c r="AB59" i="100"/>
  <c r="AB56" i="100"/>
  <c r="AB54" i="100"/>
  <c r="BF50" i="100"/>
  <c r="AO103" i="100"/>
  <c r="AO21" i="100"/>
  <c r="AN65" i="100"/>
  <c r="AA59" i="100"/>
  <c r="AX61" i="100"/>
  <c r="AX64" i="100"/>
  <c r="AX63" i="100"/>
  <c r="AX62" i="100"/>
  <c r="AX66" i="100"/>
  <c r="AL103" i="100"/>
  <c r="AL21" i="100"/>
  <c r="BE143" i="100"/>
  <c r="BE105" i="100"/>
  <c r="BE70" i="100"/>
  <c r="BE73" i="100"/>
  <c r="BE71" i="100"/>
  <c r="BE69" i="100"/>
  <c r="BB120" i="100"/>
  <c r="AP82" i="100"/>
  <c r="AC45" i="100"/>
  <c r="AC51" i="100"/>
  <c r="AC53" i="100"/>
  <c r="AC59" i="100"/>
  <c r="AC54" i="100"/>
  <c r="AC56" i="100"/>
  <c r="AL82" i="100"/>
  <c r="AK82" i="100"/>
  <c r="AK39" i="100"/>
  <c r="AK51" i="100"/>
  <c r="AK53" i="100"/>
  <c r="AK45" i="100"/>
  <c r="AK54" i="100"/>
  <c r="AK59" i="100"/>
  <c r="AK56" i="100"/>
  <c r="AK61" i="100"/>
  <c r="AK62" i="100"/>
  <c r="AK63" i="100"/>
  <c r="AK64" i="100"/>
  <c r="AK66" i="100"/>
  <c r="AY103" i="100"/>
  <c r="AY141" i="100"/>
  <c r="AY21" i="100"/>
  <c r="AY136" i="100" s="1"/>
  <c r="AW72" i="100"/>
  <c r="AW105" i="100"/>
  <c r="AW73" i="100"/>
  <c r="AW71" i="100"/>
  <c r="AW70" i="100"/>
  <c r="AW69" i="100"/>
  <c r="AH57" i="100"/>
  <c r="AQ72" i="100"/>
  <c r="BF57" i="100"/>
  <c r="AL68" i="100"/>
  <c r="AL105" i="100"/>
  <c r="AL69" i="100"/>
  <c r="AL71" i="100"/>
  <c r="AL70" i="100"/>
  <c r="AL73" i="100"/>
  <c r="AT52" i="100"/>
  <c r="AW103" i="100"/>
  <c r="AW21" i="100"/>
  <c r="AX98" i="100" s="1"/>
  <c r="AY82" i="100"/>
  <c r="BC65" i="100"/>
  <c r="AP68" i="100"/>
  <c r="AP105" i="100"/>
  <c r="AP73" i="100"/>
  <c r="AP70" i="100"/>
  <c r="AP69" i="100"/>
  <c r="AP71" i="100"/>
  <c r="AV68" i="100"/>
  <c r="AJ68" i="100"/>
  <c r="AJ105" i="100"/>
  <c r="AJ71" i="100"/>
  <c r="AJ69" i="100"/>
  <c r="AJ70" i="100"/>
  <c r="AJ73" i="100"/>
  <c r="AH74" i="100"/>
  <c r="AE103" i="100"/>
  <c r="AE21" i="100"/>
  <c r="AE39" i="100" s="1"/>
  <c r="AJ103" i="100"/>
  <c r="AJ21" i="100"/>
  <c r="AJ72" i="100"/>
  <c r="AO72" i="100"/>
  <c r="AO105" i="100"/>
  <c r="AO70" i="100"/>
  <c r="AO73" i="100"/>
  <c r="AO69" i="100"/>
  <c r="AO71" i="100"/>
  <c r="AG103" i="100"/>
  <c r="AG21" i="100"/>
  <c r="AB105" i="100"/>
  <c r="AB69" i="100"/>
  <c r="AB70" i="100"/>
  <c r="AB71" i="100"/>
  <c r="AB73" i="100"/>
  <c r="BF143" i="100"/>
  <c r="BF105" i="100"/>
  <c r="BF71" i="100"/>
  <c r="BF73" i="100"/>
  <c r="BF70" i="100"/>
  <c r="BF69" i="100"/>
  <c r="AK65" i="100"/>
  <c r="AF103" i="100"/>
  <c r="AF21" i="100"/>
  <c r="AF39" i="100" s="1"/>
  <c r="AR50" i="100"/>
  <c r="BE55" i="100"/>
  <c r="AX105" i="100"/>
  <c r="AX70" i="100"/>
  <c r="AX69" i="100"/>
  <c r="AX71" i="100"/>
  <c r="AX73" i="100"/>
  <c r="AL74" i="100"/>
  <c r="BC57" i="100"/>
  <c r="AU52" i="100"/>
  <c r="BC52" i="100"/>
  <c r="BC72" i="100"/>
  <c r="BC143" i="100"/>
  <c r="BC105" i="100"/>
  <c r="BC73" i="100"/>
  <c r="BC69" i="100"/>
  <c r="BC71" i="100"/>
  <c r="BC70" i="100"/>
  <c r="AX57" i="100"/>
  <c r="BB82" i="100"/>
  <c r="BG60" i="100" l="1"/>
  <c r="AV44" i="100"/>
  <c r="BA44" i="100"/>
  <c r="AB44" i="100"/>
  <c r="AS44" i="100"/>
  <c r="AP44" i="100"/>
  <c r="AA44" i="100"/>
  <c r="BC44" i="100"/>
  <c r="AW44" i="100"/>
  <c r="AF44" i="100"/>
  <c r="AX44" i="100"/>
  <c r="AR44" i="100"/>
  <c r="AG44" i="100"/>
  <c r="BE44" i="100"/>
  <c r="AA39" i="100"/>
  <c r="AI44" i="100"/>
  <c r="AY44" i="100"/>
  <c r="AL44" i="100"/>
  <c r="AQ44" i="100"/>
  <c r="AM44" i="100"/>
  <c r="AO44" i="100"/>
  <c r="BB44" i="100"/>
  <c r="AD44" i="100"/>
  <c r="BF44" i="100"/>
  <c r="AJ44" i="100"/>
  <c r="AU44" i="100"/>
  <c r="AK44" i="100"/>
  <c r="BD44" i="100"/>
  <c r="AC44" i="100"/>
  <c r="AT44" i="100"/>
  <c r="AE44" i="100"/>
  <c r="AH44" i="100"/>
  <c r="BE39" i="100"/>
  <c r="BE116" i="100" s="1"/>
  <c r="BG98" i="100"/>
  <c r="BG154" i="100"/>
  <c r="BH154" i="100"/>
  <c r="AB39" i="100"/>
  <c r="BF39" i="100"/>
  <c r="BG116" i="100" s="1"/>
  <c r="AN98" i="100"/>
  <c r="BB67" i="100"/>
  <c r="AC39" i="100"/>
  <c r="AD116" i="100" s="1"/>
  <c r="BF67" i="100"/>
  <c r="AO67" i="100"/>
  <c r="AR67" i="100"/>
  <c r="AU65" i="100"/>
  <c r="AQ67" i="100"/>
  <c r="AW65" i="100"/>
  <c r="AL67" i="100"/>
  <c r="AW67" i="100"/>
  <c r="AX60" i="100"/>
  <c r="AS67" i="100"/>
  <c r="AK67" i="100"/>
  <c r="AA67" i="100"/>
  <c r="AX67" i="100"/>
  <c r="AV67" i="100"/>
  <c r="AH67" i="100"/>
  <c r="AZ67" i="100"/>
  <c r="AC67" i="100"/>
  <c r="BC67" i="100"/>
  <c r="AB67" i="100"/>
  <c r="BE67" i="100"/>
  <c r="BA67" i="100"/>
  <c r="AU67" i="100"/>
  <c r="AF116" i="100"/>
  <c r="AR116" i="100"/>
  <c r="AP67" i="100"/>
  <c r="AH65" i="100"/>
  <c r="AN60" i="100"/>
  <c r="BD60" i="100"/>
  <c r="AR65" i="100"/>
  <c r="AS98" i="100"/>
  <c r="AS61" i="100"/>
  <c r="AS62" i="100"/>
  <c r="AS63" i="100"/>
  <c r="AS64" i="100"/>
  <c r="AS66" i="100"/>
  <c r="AS39" i="100"/>
  <c r="AY67" i="100"/>
  <c r="BC154" i="100"/>
  <c r="AV65" i="100"/>
  <c r="AV98" i="100"/>
  <c r="AV62" i="100"/>
  <c r="AV61" i="100"/>
  <c r="AV64" i="100"/>
  <c r="AV63" i="100"/>
  <c r="AV66" i="100"/>
  <c r="AQ116" i="100"/>
  <c r="AS65" i="100"/>
  <c r="AI65" i="100"/>
  <c r="AI98" i="100"/>
  <c r="AI62" i="100"/>
  <c r="AI61" i="100"/>
  <c r="AI64" i="100"/>
  <c r="AI63" i="100"/>
  <c r="AI66" i="100"/>
  <c r="AI39" i="100"/>
  <c r="AD65" i="100"/>
  <c r="AD98" i="100"/>
  <c r="AD61" i="100"/>
  <c r="AD62" i="100"/>
  <c r="AD64" i="100"/>
  <c r="AD63" i="100"/>
  <c r="AD66" i="100"/>
  <c r="AE67" i="100"/>
  <c r="BD67" i="100"/>
  <c r="AJ65" i="100"/>
  <c r="AJ98" i="100"/>
  <c r="AJ61" i="100"/>
  <c r="AJ62" i="100"/>
  <c r="AJ63" i="100"/>
  <c r="AJ64" i="100"/>
  <c r="AJ66" i="100"/>
  <c r="AK60" i="100"/>
  <c r="AC98" i="100"/>
  <c r="AC61" i="100"/>
  <c r="AC62" i="100"/>
  <c r="AC64" i="100"/>
  <c r="AC63" i="100"/>
  <c r="AC66" i="100"/>
  <c r="BE136" i="100"/>
  <c r="BE98" i="100"/>
  <c r="BE62" i="100"/>
  <c r="BE61" i="100"/>
  <c r="BE63" i="100"/>
  <c r="BE64" i="100"/>
  <c r="BD154" i="100"/>
  <c r="AI67" i="100"/>
  <c r="AG67" i="100"/>
  <c r="AM98" i="100"/>
  <c r="AM61" i="100"/>
  <c r="AM64" i="100"/>
  <c r="AM63" i="100"/>
  <c r="AM62" i="100"/>
  <c r="AM66" i="100"/>
  <c r="AM39" i="100"/>
  <c r="AF67" i="100"/>
  <c r="AK98" i="100"/>
  <c r="AM67" i="100"/>
  <c r="BD116" i="100"/>
  <c r="AQ98" i="100"/>
  <c r="AP98" i="100"/>
  <c r="AP61" i="100"/>
  <c r="AP64" i="100"/>
  <c r="AP63" i="100"/>
  <c r="AP62" i="100"/>
  <c r="AP66" i="100"/>
  <c r="BC60" i="100"/>
  <c r="AG65" i="100"/>
  <c r="AG98" i="100"/>
  <c r="AG61" i="100"/>
  <c r="AG62" i="100"/>
  <c r="AG63" i="100"/>
  <c r="AG64" i="100"/>
  <c r="AG66" i="100"/>
  <c r="AG39" i="100"/>
  <c r="AH116" i="100" s="1"/>
  <c r="AL65" i="100"/>
  <c r="AL98" i="100"/>
  <c r="AL62" i="100"/>
  <c r="AL61" i="100"/>
  <c r="AL63" i="100"/>
  <c r="AL64" i="100"/>
  <c r="AL66" i="100"/>
  <c r="AD67" i="100"/>
  <c r="AP65" i="100"/>
  <c r="AO65" i="100"/>
  <c r="AO98" i="100"/>
  <c r="AO61" i="100"/>
  <c r="AO62" i="100"/>
  <c r="AO64" i="100"/>
  <c r="AO63" i="100"/>
  <c r="AO66" i="100"/>
  <c r="AO39" i="100"/>
  <c r="AP116" i="100" s="1"/>
  <c r="AF98" i="100"/>
  <c r="AF61" i="100"/>
  <c r="AF62" i="100"/>
  <c r="AF63" i="100"/>
  <c r="AF64" i="100"/>
  <c r="AF66" i="100"/>
  <c r="AE98" i="100"/>
  <c r="AE61" i="100"/>
  <c r="AE63" i="100"/>
  <c r="AE64" i="100"/>
  <c r="AE62" i="100"/>
  <c r="AE66" i="100"/>
  <c r="AJ67" i="100"/>
  <c r="AF65" i="100"/>
  <c r="AE65" i="100"/>
  <c r="AW98" i="100"/>
  <c r="AW61" i="100"/>
  <c r="AW62" i="100"/>
  <c r="AW63" i="100"/>
  <c r="AW64" i="100"/>
  <c r="AW66" i="100"/>
  <c r="AW39" i="100"/>
  <c r="AY65" i="100"/>
  <c r="AY98" i="100"/>
  <c r="AY62" i="100"/>
  <c r="AY61" i="100"/>
  <c r="AY64" i="100"/>
  <c r="AY63" i="100"/>
  <c r="AY66" i="100"/>
  <c r="AY39" i="100"/>
  <c r="AY154" i="100" s="1"/>
  <c r="AU98" i="100"/>
  <c r="AU61" i="100"/>
  <c r="AU63" i="100"/>
  <c r="AU64" i="100"/>
  <c r="AU62" i="100"/>
  <c r="AU66" i="100"/>
  <c r="AL39" i="100"/>
  <c r="AJ39" i="100"/>
  <c r="AT67" i="100"/>
  <c r="AQ60" i="100"/>
  <c r="BA136" i="100"/>
  <c r="BA98" i="100"/>
  <c r="BA61" i="100"/>
  <c r="BA62" i="100"/>
  <c r="BA63" i="100"/>
  <c r="BA64" i="100"/>
  <c r="AB98" i="100"/>
  <c r="AB61" i="100"/>
  <c r="AB62" i="100"/>
  <c r="AB64" i="100"/>
  <c r="AB63" i="100"/>
  <c r="AB66" i="100"/>
  <c r="AN67" i="100"/>
  <c r="BB136" i="100"/>
  <c r="BB98" i="100"/>
  <c r="BB61" i="100"/>
  <c r="BB62" i="100"/>
  <c r="BB64" i="100"/>
  <c r="BB63" i="100"/>
  <c r="BB39" i="100"/>
  <c r="AE116" i="100"/>
  <c r="AZ136" i="100"/>
  <c r="AZ98" i="100"/>
  <c r="AZ61" i="100"/>
  <c r="AZ62" i="100"/>
  <c r="AZ64" i="100"/>
  <c r="AZ63" i="100"/>
  <c r="AZ39" i="100"/>
  <c r="AH98" i="100"/>
  <c r="AH61" i="100"/>
  <c r="AH63" i="100"/>
  <c r="AH64" i="100"/>
  <c r="AH62" i="100"/>
  <c r="AH66" i="100"/>
  <c r="BB65" i="100"/>
  <c r="BF98" i="100"/>
  <c r="BF136" i="100"/>
  <c r="BF61" i="100"/>
  <c r="BF64" i="100"/>
  <c r="BF63" i="100"/>
  <c r="BF62" i="100"/>
  <c r="AR98" i="100"/>
  <c r="AR61" i="100"/>
  <c r="AR62" i="100"/>
  <c r="AR64" i="100"/>
  <c r="AR63" i="100"/>
  <c r="AR66" i="100"/>
  <c r="AT39" i="100"/>
  <c r="AT98" i="100"/>
  <c r="AT62" i="100"/>
  <c r="AT61" i="100"/>
  <c r="AT64" i="100"/>
  <c r="AT63" i="100"/>
  <c r="AT66" i="100"/>
  <c r="AA61" i="100"/>
  <c r="AA62" i="100"/>
  <c r="AA63" i="100"/>
  <c r="AA64" i="100"/>
  <c r="AA66" i="100"/>
  <c r="AZ65" i="100"/>
  <c r="AV39" i="100"/>
  <c r="BA39" i="100"/>
  <c r="BC98" i="100"/>
  <c r="BE154" i="100" l="1"/>
  <c r="AC116" i="100"/>
  <c r="BF116" i="100"/>
  <c r="BF154" i="100"/>
  <c r="AT60" i="100"/>
  <c r="AR60" i="100"/>
  <c r="AX116" i="100"/>
  <c r="AW116" i="100"/>
  <c r="AP60" i="100"/>
  <c r="AM60" i="100"/>
  <c r="AT116" i="100"/>
  <c r="AS116" i="100"/>
  <c r="AL116" i="100"/>
  <c r="AY116" i="100"/>
  <c r="AF60" i="100"/>
  <c r="AB116" i="100"/>
  <c r="BA116" i="100"/>
  <c r="BA154" i="100"/>
  <c r="AA60" i="100"/>
  <c r="AZ116" i="100"/>
  <c r="AZ154" i="100"/>
  <c r="BB60" i="100"/>
  <c r="AI116" i="100"/>
  <c r="AM116" i="100"/>
  <c r="AV116" i="100"/>
  <c r="AO60" i="100"/>
  <c r="AG60" i="100"/>
  <c r="BE60" i="100"/>
  <c r="AC60" i="100"/>
  <c r="AU116" i="100"/>
  <c r="AH60" i="100"/>
  <c r="AJ116" i="100"/>
  <c r="AY60" i="100"/>
  <c r="AW60" i="100"/>
  <c r="AD60" i="100"/>
  <c r="AV60" i="100"/>
  <c r="AS60" i="100"/>
  <c r="AZ60" i="100"/>
  <c r="BB116" i="100"/>
  <c r="BB154" i="100"/>
  <c r="AE60" i="100"/>
  <c r="AI60" i="100"/>
  <c r="BC116" i="100"/>
  <c r="BF60" i="100"/>
  <c r="BA60" i="100"/>
  <c r="AB60" i="100"/>
  <c r="AU60" i="100"/>
  <c r="AO116" i="100"/>
  <c r="AL60" i="100"/>
  <c r="AG116" i="100"/>
  <c r="AN116" i="100"/>
  <c r="AJ60" i="100"/>
  <c r="AK116" i="100"/>
  <c r="BG42" i="64" l="1"/>
  <c r="BG10" i="64"/>
  <c r="BH40" i="64" s="1"/>
  <c r="AD43" i="64"/>
  <c r="AI41" i="64"/>
  <c r="AW44" i="64"/>
  <c r="AV44" i="64"/>
  <c r="AC44" i="64"/>
  <c r="AD44" i="64"/>
  <c r="AG44" i="64"/>
  <c r="AF44" i="64"/>
  <c r="AO43" i="64"/>
  <c r="BD43" i="64"/>
  <c r="AE44" i="64"/>
  <c r="BF42" i="64"/>
  <c r="AH41" i="64"/>
  <c r="BC44" i="64"/>
  <c r="AU44" i="64"/>
  <c r="AP43" i="64"/>
  <c r="BE42" i="64"/>
  <c r="AR44" i="64"/>
  <c r="AO44" i="64"/>
  <c r="AI42" i="64"/>
  <c r="AN44" i="64"/>
  <c r="AY44" i="64"/>
  <c r="AM44" i="64"/>
  <c r="BB44" i="64"/>
  <c r="AG41" i="64"/>
  <c r="AS43" i="64"/>
  <c r="AP10" i="64"/>
  <c r="AH10" i="64"/>
  <c r="AC43" i="64"/>
  <c r="AZ10" i="64"/>
  <c r="BG43" i="64"/>
  <c r="BE58" i="64" l="1"/>
  <c r="BB58" i="64"/>
  <c r="AY56" i="64"/>
  <c r="AX42" i="64"/>
  <c r="AU42" i="64"/>
  <c r="AQ44" i="64"/>
  <c r="AP44" i="64"/>
  <c r="AF41" i="64"/>
  <c r="AF10" i="64"/>
  <c r="AE41" i="64"/>
  <c r="AE10" i="64"/>
  <c r="BD56" i="64"/>
  <c r="BB56" i="64"/>
  <c r="BA56" i="64"/>
  <c r="BA42" i="64"/>
  <c r="AL10" i="64"/>
  <c r="AL41" i="64"/>
  <c r="AQ41" i="64"/>
  <c r="AQ10" i="64"/>
  <c r="AL42" i="64"/>
  <c r="AZ44" i="64"/>
  <c r="AZ58" i="64"/>
  <c r="AD10" i="64"/>
  <c r="AD41" i="64"/>
  <c r="BC42" i="64"/>
  <c r="BC56" i="64"/>
  <c r="AF42" i="64"/>
  <c r="AB10" i="64"/>
  <c r="AH44" i="64"/>
  <c r="AI44" i="64"/>
  <c r="AY58" i="64"/>
  <c r="AK41" i="64"/>
  <c r="AK10" i="64"/>
  <c r="AY41" i="64"/>
  <c r="AZ41" i="64"/>
  <c r="AY10" i="64"/>
  <c r="AR42" i="64"/>
  <c r="AW43" i="64"/>
  <c r="AM42" i="64"/>
  <c r="BA58" i="64"/>
  <c r="BA44" i="64"/>
  <c r="AK43" i="64"/>
  <c r="BC58" i="64"/>
  <c r="BE10" i="64"/>
  <c r="BE41" i="64"/>
  <c r="BE55" i="64"/>
  <c r="AU10" i="64"/>
  <c r="AU41" i="64"/>
  <c r="AT10" i="64"/>
  <c r="AT41" i="64"/>
  <c r="AD42" i="64"/>
  <c r="AC41" i="64"/>
  <c r="AC10" i="64"/>
  <c r="AQ43" i="64"/>
  <c r="AK44" i="64"/>
  <c r="AJ44" i="64"/>
  <c r="AT44" i="64"/>
  <c r="AS44" i="64"/>
  <c r="AL43" i="64"/>
  <c r="AY42" i="64"/>
  <c r="AB44" i="64"/>
  <c r="AT43" i="64"/>
  <c r="AZ42" i="64"/>
  <c r="AZ56" i="64"/>
  <c r="AV10" i="64"/>
  <c r="AV41" i="64"/>
  <c r="AO42" i="64"/>
  <c r="AJ42" i="64"/>
  <c r="AC42" i="64"/>
  <c r="AR43" i="64"/>
  <c r="AJ10" i="64"/>
  <c r="AJ41" i="64"/>
  <c r="AI43" i="64"/>
  <c r="AU43" i="64"/>
  <c r="BE56" i="64"/>
  <c r="BD41" i="64"/>
  <c r="BD10" i="64"/>
  <c r="BB41" i="64"/>
  <c r="BB10" i="64"/>
  <c r="BE43" i="64"/>
  <c r="BA43" i="64"/>
  <c r="AG43" i="64"/>
  <c r="AQ42" i="64"/>
  <c r="AR41" i="64"/>
  <c r="AR10" i="64"/>
  <c r="BB43" i="64"/>
  <c r="BE44" i="64"/>
  <c r="BD58" i="64"/>
  <c r="BD44" i="64"/>
  <c r="AI10" i="64"/>
  <c r="BF43" i="64"/>
  <c r="AS42" i="64"/>
  <c r="AW41" i="64"/>
  <c r="AW10" i="64"/>
  <c r="AM41" i="64"/>
  <c r="AM10" i="64"/>
  <c r="AZ57" i="64"/>
  <c r="AW42" i="64"/>
  <c r="AN42" i="64"/>
  <c r="AV42" i="64"/>
  <c r="BA10" i="64"/>
  <c r="BA41" i="64"/>
  <c r="AJ43" i="64"/>
  <c r="AZ43" i="64"/>
  <c r="AN43" i="64"/>
  <c r="AM43" i="64"/>
  <c r="AE43" i="64"/>
  <c r="AP42" i="64"/>
  <c r="BF56" i="64"/>
  <c r="BG56" i="64"/>
  <c r="AN41" i="64"/>
  <c r="AN10" i="64"/>
  <c r="BC41" i="64"/>
  <c r="BC10" i="64"/>
  <c r="AH43" i="64"/>
  <c r="AK42" i="64"/>
  <c r="AT42" i="64"/>
  <c r="AP41" i="64"/>
  <c r="AO41" i="64"/>
  <c r="AO10" i="64"/>
  <c r="AP40" i="64" s="1"/>
  <c r="AS41" i="64"/>
  <c r="AS10" i="64"/>
  <c r="AE42" i="64"/>
  <c r="AL44" i="64"/>
  <c r="BG58" i="64"/>
  <c r="AX44" i="64"/>
  <c r="AF43" i="64"/>
  <c r="BD42" i="64"/>
  <c r="BC43" i="64"/>
  <c r="AV43" i="64"/>
  <c r="BB42" i="64"/>
  <c r="BC55" i="64" l="1"/>
  <c r="AY43" i="64"/>
  <c r="AY57" i="64"/>
  <c r="AS40" i="64"/>
  <c r="BD40" i="64"/>
  <c r="BA40" i="64"/>
  <c r="BF44" i="64"/>
  <c r="BF58" i="64"/>
  <c r="BG44" i="64"/>
  <c r="AB43" i="64"/>
  <c r="AN40" i="64"/>
  <c r="AW40" i="64"/>
  <c r="BB40" i="64"/>
  <c r="AC40" i="64"/>
  <c r="AT40" i="64"/>
  <c r="AQ40" i="64"/>
  <c r="AO40" i="64"/>
  <c r="AI40" i="64"/>
  <c r="BE40" i="64"/>
  <c r="BB57" i="64"/>
  <c r="AX43" i="64"/>
  <c r="BC57" i="64"/>
  <c r="BD57" i="64"/>
  <c r="BG57" i="64"/>
  <c r="BA57" i="64"/>
  <c r="AB41" i="64"/>
  <c r="AA10" i="64"/>
  <c r="AB40" i="64" s="1"/>
  <c r="AK40" i="64"/>
  <c r="AR40" i="64"/>
  <c r="AU40" i="64"/>
  <c r="BB55" i="64"/>
  <c r="AX10" i="64"/>
  <c r="BI54" i="64" s="1"/>
  <c r="AX41" i="64"/>
  <c r="BG55" i="64"/>
  <c r="AZ55" i="64"/>
  <c r="AD40" i="64"/>
  <c r="AF40" i="64"/>
  <c r="BC40" i="64"/>
  <c r="AV40" i="64"/>
  <c r="AB42" i="64"/>
  <c r="AL40" i="64"/>
  <c r="BA55" i="64"/>
  <c r="AM40" i="64"/>
  <c r="BF57" i="64"/>
  <c r="BE57" i="64"/>
  <c r="BD55" i="64"/>
  <c r="AJ40" i="64"/>
  <c r="AY55" i="64"/>
  <c r="BF10" i="64"/>
  <c r="BF41" i="64"/>
  <c r="BF55" i="64"/>
  <c r="BG41" i="64"/>
  <c r="AE40" i="64"/>
  <c r="AZ40" i="64"/>
  <c r="BD54" i="64" l="1"/>
  <c r="BH54" i="64"/>
  <c r="AY40" i="64"/>
  <c r="BB54" i="64"/>
  <c r="BF40" i="64"/>
  <c r="BF54" i="64"/>
  <c r="BG40" i="64"/>
  <c r="BC54" i="64"/>
  <c r="BE54" i="64"/>
  <c r="BA54" i="64"/>
  <c r="AY54" i="64"/>
  <c r="AX40" i="64"/>
  <c r="AZ54" i="64"/>
  <c r="BG54" i="64"/>
  <c r="AG42" i="64" l="1"/>
  <c r="AH42" i="64"/>
  <c r="AG10" i="64"/>
  <c r="AG40" i="64" l="1"/>
  <c r="AH40" i="64"/>
  <c r="BG42" i="76" l="1"/>
  <c r="BF34" i="76" l="1"/>
  <c r="BF42" i="76"/>
  <c r="BG34" i="76"/>
  <c r="BG38" i="74"/>
  <c r="AJ34" i="76"/>
  <c r="AX34" i="76"/>
  <c r="AW34" i="76"/>
  <c r="BD38" i="74"/>
  <c r="BA42" i="76"/>
  <c r="BA34" i="76"/>
  <c r="AG34" i="76"/>
  <c r="BC34" i="76"/>
  <c r="BC42" i="76"/>
  <c r="AU34" i="76"/>
  <c r="AM34" i="76"/>
  <c r="AC34" i="76"/>
  <c r="AD34" i="76"/>
  <c r="BE42" i="76"/>
  <c r="BE34" i="76"/>
  <c r="AY34" i="76"/>
  <c r="AY42" i="76"/>
  <c r="AP34" i="76"/>
  <c r="AL34" i="76"/>
  <c r="BF47" i="74"/>
  <c r="BD42" i="76"/>
  <c r="BD34" i="76"/>
  <c r="BF38" i="74"/>
  <c r="AV34" i="76"/>
  <c r="AI34" i="76"/>
  <c r="AQ34" i="76"/>
  <c r="AE34" i="76"/>
  <c r="AF34" i="76"/>
  <c r="AT34" i="76"/>
  <c r="AH34" i="76"/>
  <c r="AR34" i="76"/>
  <c r="BE38" i="74"/>
  <c r="BC38" i="74"/>
  <c r="AK34" i="76"/>
  <c r="AO34" i="76"/>
  <c r="AS34" i="76"/>
  <c r="AB34" i="76"/>
  <c r="BB34" i="76"/>
  <c r="BB42" i="76"/>
  <c r="AZ42" i="76"/>
  <c r="AZ34" i="76"/>
  <c r="AN34" i="76"/>
  <c r="BG47" i="74" l="1"/>
  <c r="BC47" i="74"/>
  <c r="AQ38" i="74"/>
  <c r="AB38" i="74"/>
  <c r="AF38" i="74"/>
  <c r="AC38" i="74"/>
  <c r="AY38" i="74"/>
  <c r="AY47" i="74"/>
  <c r="AL38" i="74"/>
  <c r="AP38" i="74"/>
  <c r="AO38" i="74"/>
  <c r="BB38" i="74"/>
  <c r="BA47" i="74"/>
  <c r="BA38" i="74"/>
  <c r="AH38" i="74"/>
  <c r="BD47" i="74"/>
  <c r="BB47" i="74"/>
  <c r="AS38" i="74"/>
  <c r="AI38" i="74"/>
  <c r="AR38" i="74"/>
  <c r="AW38" i="74"/>
  <c r="AD38" i="74"/>
  <c r="AT38" i="74"/>
  <c r="AK38" i="74"/>
  <c r="AM38" i="74"/>
  <c r="AN38" i="74"/>
  <c r="AZ47" i="74"/>
  <c r="AZ38" i="74"/>
  <c r="AE38" i="74"/>
  <c r="AV38" i="74"/>
  <c r="AJ38" i="74"/>
  <c r="AG38" i="74"/>
  <c r="BE47" i="74"/>
  <c r="AX38" i="74"/>
  <c r="AU38" i="74"/>
  <c r="BH36" i="127" l="1"/>
  <c r="BH170" i="127" s="1"/>
  <c r="BH150" i="66" l="1"/>
  <c r="BI163" i="66" s="1"/>
  <c r="AC36" i="127" l="1"/>
  <c r="AC170" i="127" s="1"/>
  <c r="AK36" i="127"/>
  <c r="AK170" i="127" s="1"/>
  <c r="AS36" i="127"/>
  <c r="AS170" i="127" s="1"/>
  <c r="BA36" i="127"/>
  <c r="BA170" i="127" s="1"/>
  <c r="AD36" i="127"/>
  <c r="AD170" i="127" s="1"/>
  <c r="AL36" i="127"/>
  <c r="AL170" i="127" s="1"/>
  <c r="AT36" i="127"/>
  <c r="AT170" i="127" s="1"/>
  <c r="BB36" i="127"/>
  <c r="BB170" i="127" s="1"/>
  <c r="AE36" i="127"/>
  <c r="AE170" i="127" s="1"/>
  <c r="AM36" i="127"/>
  <c r="AM170" i="127" s="1"/>
  <c r="AU36" i="127"/>
  <c r="AU170" i="127" s="1"/>
  <c r="BC36" i="127"/>
  <c r="BC170" i="127" s="1"/>
  <c r="AF36" i="127"/>
  <c r="AF170" i="127" s="1"/>
  <c r="AN36" i="127"/>
  <c r="AN170" i="127" s="1"/>
  <c r="AV36" i="127"/>
  <c r="AV170" i="127" s="1"/>
  <c r="BD36" i="127"/>
  <c r="BD170" i="127" s="1"/>
  <c r="AG36" i="127"/>
  <c r="AG170" i="127" s="1"/>
  <c r="AO36" i="127"/>
  <c r="AO170" i="127" s="1"/>
  <c r="AW36" i="127"/>
  <c r="AW170" i="127" s="1"/>
  <c r="BE36" i="127"/>
  <c r="BE170" i="127" s="1"/>
  <c r="AH36" i="127"/>
  <c r="AH170" i="127" s="1"/>
  <c r="AP36" i="127"/>
  <c r="AP170" i="127" s="1"/>
  <c r="AX36" i="127"/>
  <c r="AX170" i="127" s="1"/>
  <c r="BF36" i="127"/>
  <c r="BF170" i="127" s="1"/>
  <c r="AA36" i="127"/>
  <c r="AA170" i="127" s="1"/>
  <c r="AI36" i="127"/>
  <c r="AI170" i="127" s="1"/>
  <c r="AQ36" i="127"/>
  <c r="AQ170" i="127" s="1"/>
  <c r="AY36" i="127"/>
  <c r="AY170" i="127" s="1"/>
  <c r="BG36" i="127"/>
  <c r="BG170" i="127" s="1"/>
  <c r="AB36" i="127"/>
  <c r="AB170" i="127" s="1"/>
  <c r="AJ36" i="127"/>
  <c r="AJ170" i="127" s="1"/>
  <c r="AR36" i="127"/>
  <c r="AR170" i="127" s="1"/>
  <c r="AZ36" i="127"/>
  <c r="AZ170" i="127" s="1"/>
  <c r="AA131" i="66" l="1"/>
  <c r="AT150" i="66" l="1"/>
  <c r="AC150" i="66"/>
  <c r="AN150" i="66"/>
  <c r="AA150" i="66"/>
  <c r="AO150" i="66"/>
  <c r="AB150" i="66"/>
  <c r="BA150" i="66"/>
  <c r="BD150" i="66"/>
  <c r="AG150" i="66"/>
  <c r="AP150" i="66"/>
  <c r="AS150" i="66"/>
  <c r="AE150" i="66"/>
  <c r="AF150" i="66"/>
  <c r="AD150" i="66"/>
  <c r="AZ150" i="66"/>
  <c r="AR150" i="66"/>
  <c r="BB150" i="66"/>
  <c r="AD163" i="66" l="1"/>
  <c r="AB163" i="66"/>
  <c r="AF163" i="66"/>
  <c r="AO163" i="66"/>
  <c r="AS163" i="66"/>
  <c r="AX150" i="66"/>
  <c r="AW150" i="66"/>
  <c r="AK150" i="66"/>
  <c r="BC150" i="66"/>
  <c r="BD163" i="66" s="1"/>
  <c r="BA163" i="66"/>
  <c r="BG150" i="66"/>
  <c r="AT163" i="66"/>
  <c r="BB163" i="66"/>
  <c r="AM150" i="66"/>
  <c r="AN163" i="66" s="1"/>
  <c r="AQ150" i="66"/>
  <c r="AR163" i="66" s="1"/>
  <c r="AJ150" i="66"/>
  <c r="AE163" i="66"/>
  <c r="AV150" i="66"/>
  <c r="BE150" i="66"/>
  <c r="AY150" i="66"/>
  <c r="AZ163" i="66" s="1"/>
  <c r="AH150" i="66"/>
  <c r="AH163" i="66" s="1"/>
  <c r="AU150" i="66"/>
  <c r="AU163" i="66" s="1"/>
  <c r="BF150" i="66"/>
  <c r="AI150" i="66"/>
  <c r="AG163" i="66"/>
  <c r="AP163" i="66"/>
  <c r="AC163" i="66"/>
  <c r="AL150" i="66"/>
  <c r="BD176" i="66" l="1"/>
  <c r="BI176" i="66"/>
  <c r="BB176" i="66"/>
  <c r="AZ176" i="66"/>
  <c r="BA176" i="66"/>
  <c r="AL163" i="66"/>
  <c r="AQ163" i="66"/>
  <c r="BF176" i="66"/>
  <c r="BF163" i="66"/>
  <c r="AX163" i="66"/>
  <c r="AW163" i="66"/>
  <c r="BE176" i="66"/>
  <c r="BE163" i="66"/>
  <c r="AJ163" i="66"/>
  <c r="BH176" i="66"/>
  <c r="D26" i="112"/>
  <c r="BC176" i="66"/>
  <c r="BC163" i="66"/>
  <c r="BG163" i="66"/>
  <c r="BG176" i="66"/>
  <c r="BH163" i="66"/>
  <c r="AV163" i="66"/>
  <c r="AI163" i="66"/>
  <c r="AM163" i="66"/>
  <c r="AK163" i="66"/>
  <c r="AY163" i="66"/>
  <c r="AY176" i="66"/>
  <c r="AA115" i="66" l="1"/>
  <c r="AV30" i="127" l="1"/>
  <c r="BH30" i="127"/>
  <c r="BD30" i="127" l="1"/>
  <c r="AQ30" i="127"/>
  <c r="AM30" i="127"/>
  <c r="AJ30" i="127"/>
  <c r="BA30" i="127"/>
  <c r="AG30" i="127"/>
  <c r="AS30" i="127"/>
  <c r="AT30" i="127"/>
  <c r="BF30" i="127"/>
  <c r="AK30" i="127"/>
  <c r="AV169" i="127"/>
  <c r="AP30" i="127"/>
  <c r="AY30" i="127"/>
  <c r="AN30" i="127"/>
  <c r="BG30" i="127"/>
  <c r="AO30" i="127"/>
  <c r="AL30" i="127"/>
  <c r="AH30" i="127"/>
  <c r="AX30" i="127"/>
  <c r="BE30" i="127"/>
  <c r="AZ30" i="127"/>
  <c r="AR30" i="127"/>
  <c r="BB30" i="127"/>
  <c r="AW30" i="127"/>
  <c r="BC30" i="127"/>
  <c r="AE30" i="127"/>
  <c r="AU30" i="127"/>
  <c r="AF30" i="127"/>
  <c r="AI30" i="127"/>
  <c r="BH169" i="127"/>
  <c r="AW169" i="127" l="1"/>
  <c r="BC169" i="127"/>
  <c r="AY169" i="127"/>
  <c r="AT169" i="127"/>
  <c r="AU169" i="127"/>
  <c r="AR169" i="127"/>
  <c r="AH169" i="127"/>
  <c r="AD30" i="127"/>
  <c r="AG169" i="127"/>
  <c r="AO169" i="127"/>
  <c r="AS169" i="127"/>
  <c r="AF169" i="127"/>
  <c r="AI169" i="127"/>
  <c r="AE169" i="127"/>
  <c r="AX169" i="127"/>
  <c r="BE169" i="127"/>
  <c r="AN169" i="127"/>
  <c r="BA169" i="127"/>
  <c r="AM169" i="127"/>
  <c r="BD169" i="127"/>
  <c r="BB169" i="127"/>
  <c r="AZ169" i="127"/>
  <c r="AL169" i="127"/>
  <c r="BG169" i="127"/>
  <c r="BF169" i="127"/>
  <c r="AQ169" i="127"/>
  <c r="AP169" i="127"/>
  <c r="AK169" i="127"/>
  <c r="AJ169" i="127"/>
  <c r="AC30" i="127" l="1"/>
  <c r="AD169" i="127"/>
  <c r="AB30" i="127" l="1"/>
  <c r="AA30" i="127"/>
  <c r="AC169" i="127"/>
  <c r="AA169" i="127" l="1"/>
  <c r="AB169" i="127"/>
  <c r="AH148" i="66" l="1"/>
  <c r="AN148" i="66"/>
  <c r="BB148" i="66"/>
  <c r="BE148" i="66"/>
  <c r="AJ148" i="66"/>
  <c r="BC148" i="66"/>
  <c r="AE148" i="66"/>
  <c r="BF148" i="66"/>
  <c r="AW148" i="66"/>
  <c r="AB148" i="66"/>
  <c r="AG148" i="66"/>
  <c r="AA148" i="66" l="1"/>
  <c r="AB161" i="66" s="1"/>
  <c r="AK148" i="66"/>
  <c r="AT148" i="66"/>
  <c r="BC161" i="66"/>
  <c r="AH161" i="66"/>
  <c r="AV148" i="66"/>
  <c r="AW161" i="66" s="1"/>
  <c r="AD148" i="66"/>
  <c r="AE161" i="66" s="1"/>
  <c r="AZ148" i="66"/>
  <c r="AS148" i="66"/>
  <c r="BA148" i="66"/>
  <c r="BB161" i="66" s="1"/>
  <c r="BD148" i="66"/>
  <c r="BE161" i="66" s="1"/>
  <c r="AM148" i="66"/>
  <c r="BG148" i="66"/>
  <c r="AC148" i="66"/>
  <c r="AL148" i="66"/>
  <c r="BH148" i="66"/>
  <c r="BI161" i="66" s="1"/>
  <c r="AU148" i="66"/>
  <c r="AQ148" i="66"/>
  <c r="BF161" i="66"/>
  <c r="AY148" i="66"/>
  <c r="AI148" i="66"/>
  <c r="AJ161" i="66" s="1"/>
  <c r="AR148" i="66"/>
  <c r="AF148" i="66"/>
  <c r="AO148" i="66" l="1"/>
  <c r="AZ161" i="66"/>
  <c r="AV161" i="66"/>
  <c r="AT161" i="66"/>
  <c r="AK161" i="66"/>
  <c r="AU161" i="66"/>
  <c r="AF161" i="66"/>
  <c r="AR161" i="66"/>
  <c r="AP148" i="66"/>
  <c r="AQ161" i="66" s="1"/>
  <c r="BH161" i="66"/>
  <c r="BG161" i="66"/>
  <c r="AX148" i="66"/>
  <c r="AD161" i="66"/>
  <c r="AC161" i="66"/>
  <c r="BD161" i="66"/>
  <c r="AG161" i="66"/>
  <c r="AI161" i="66"/>
  <c r="AL161" i="66"/>
  <c r="BA161" i="66"/>
  <c r="AS161" i="66"/>
  <c r="AM161" i="66"/>
  <c r="AN161" i="66"/>
  <c r="AY161" i="66" l="1"/>
  <c r="BI174" i="66"/>
  <c r="BD174" i="66"/>
  <c r="BA174" i="66"/>
  <c r="BG174" i="66"/>
  <c r="BH174" i="66"/>
  <c r="AX161" i="66"/>
  <c r="D24" i="112"/>
  <c r="BF174" i="66"/>
  <c r="BC174" i="66"/>
  <c r="BE174" i="66"/>
  <c r="BB174" i="66"/>
  <c r="AY174" i="66"/>
  <c r="AZ174" i="66"/>
  <c r="AO161" i="66"/>
  <c r="AP161" i="66"/>
  <c r="BI48" i="127" l="1"/>
  <c r="BI86" i="127" l="1"/>
  <c r="BI120" i="127"/>
  <c r="BI172" i="127" l="1"/>
  <c r="BH48" i="127" l="1"/>
  <c r="BH186" i="127"/>
  <c r="BH86" i="127" l="1"/>
  <c r="BH120" i="127"/>
  <c r="BH172" i="127" l="1"/>
  <c r="AU186" i="127" l="1"/>
  <c r="AN186" i="127"/>
  <c r="AI186" i="127"/>
  <c r="AZ186" i="127"/>
  <c r="BF186" i="127"/>
  <c r="AE186" i="127" l="1"/>
  <c r="AY186" i="127"/>
  <c r="AG186" i="127"/>
  <c r="AV186" i="127"/>
  <c r="AX186" i="127"/>
  <c r="AC186" i="127"/>
  <c r="AB186" i="127"/>
  <c r="AP186" i="127"/>
  <c r="AR186" i="127"/>
  <c r="BG186" i="127"/>
  <c r="BB186" i="127"/>
  <c r="AT186" i="127"/>
  <c r="AJ186" i="127"/>
  <c r="BA186" i="127"/>
  <c r="AH186" i="127"/>
  <c r="AK186" i="127"/>
  <c r="AO186" i="127"/>
  <c r="AM186" i="127"/>
  <c r="BC186" i="127"/>
  <c r="BE186" i="127"/>
  <c r="AA186" i="127"/>
  <c r="AQ186" i="127"/>
  <c r="AS186" i="127"/>
  <c r="AW186" i="127"/>
  <c r="AF186" i="127"/>
  <c r="BD186" i="127"/>
  <c r="AL186" i="127"/>
  <c r="AD186" i="127"/>
  <c r="AI48" i="127" l="1"/>
  <c r="BF48" i="127"/>
  <c r="AV48" i="127"/>
  <c r="AK48" i="127"/>
  <c r="AZ48" i="127"/>
  <c r="BE48" i="127"/>
  <c r="BA48" i="127"/>
  <c r="AS48" i="127"/>
  <c r="AN48" i="127"/>
  <c r="AP48" i="127"/>
  <c r="BG48" i="127"/>
  <c r="BC48" i="127"/>
  <c r="BB48" i="127"/>
  <c r="AA48" i="127"/>
  <c r="AF48" i="127"/>
  <c r="AD48" i="127"/>
  <c r="AO48" i="127"/>
  <c r="AL48" i="127"/>
  <c r="AG48" i="127"/>
  <c r="AW48" i="127"/>
  <c r="AT48" i="127"/>
  <c r="AY48" i="127"/>
  <c r="AH48" i="127"/>
  <c r="AX48" i="127"/>
  <c r="AC48" i="127"/>
  <c r="BD48" i="127"/>
  <c r="AR48" i="127"/>
  <c r="AJ48" i="127"/>
  <c r="AQ48" i="127"/>
  <c r="AB48" i="127"/>
  <c r="AE48" i="127"/>
  <c r="AM48" i="127"/>
  <c r="AU48" i="127"/>
  <c r="BG120" i="127" l="1"/>
  <c r="AC86" i="127"/>
  <c r="BC86" i="127"/>
  <c r="AK86" i="127"/>
  <c r="BE120" i="127"/>
  <c r="AB86" i="127"/>
  <c r="AG120" i="127"/>
  <c r="BC120" i="127"/>
  <c r="AJ86" i="127"/>
  <c r="AR86" i="127"/>
  <c r="BF86" i="127"/>
  <c r="AK120" i="127"/>
  <c r="AV86" i="127"/>
  <c r="AH86" i="127"/>
  <c r="AE120" i="127"/>
  <c r="AG86" i="127"/>
  <c r="BE86" i="127"/>
  <c r="AZ86" i="127"/>
  <c r="BD120" i="127"/>
  <c r="AO120" i="127"/>
  <c r="BB120" i="127"/>
  <c r="AU120" i="127"/>
  <c r="AP120" i="127"/>
  <c r="AZ120" i="127"/>
  <c r="AQ120" i="127"/>
  <c r="AU86" i="127"/>
  <c r="BB86" i="127"/>
  <c r="AX86" i="127"/>
  <c r="AB120" i="127"/>
  <c r="AN120" i="127"/>
  <c r="AI120" i="127"/>
  <c r="AW86" i="127"/>
  <c r="AD86" i="127"/>
  <c r="AR120" i="127"/>
  <c r="AH120" i="127"/>
  <c r="AD120" i="127"/>
  <c r="AN86" i="127"/>
  <c r="AM120" i="127"/>
  <c r="AJ120" i="127"/>
  <c r="AP86" i="127"/>
  <c r="BG86" i="127"/>
  <c r="BG172" i="127" s="1"/>
  <c r="AL86" i="127"/>
  <c r="AE86" i="127"/>
  <c r="AF86" i="127"/>
  <c r="AY86" i="127"/>
  <c r="AA120" i="127"/>
  <c r="AT86" i="127"/>
  <c r="AT120" i="127"/>
  <c r="AI86" i="127"/>
  <c r="BD86" i="127"/>
  <c r="BA120" i="127"/>
  <c r="AV120" i="127"/>
  <c r="AY120" i="127"/>
  <c r="AW120" i="127"/>
  <c r="BA86" i="127"/>
  <c r="AQ86" i="127"/>
  <c r="AF120" i="127"/>
  <c r="AS120" i="127"/>
  <c r="AX120" i="127"/>
  <c r="AO86" i="127"/>
  <c r="BF120" i="127"/>
  <c r="AM86" i="127"/>
  <c r="AS86" i="127"/>
  <c r="AC120" i="127"/>
  <c r="AL120" i="127"/>
  <c r="AA86" i="127"/>
  <c r="AU172" i="127" l="1"/>
  <c r="AO172" i="127"/>
  <c r="AK172" i="127"/>
  <c r="AF172" i="127"/>
  <c r="AI172" i="127"/>
  <c r="AA172" i="127"/>
  <c r="AD172" i="127"/>
  <c r="AE172" i="127"/>
  <c r="AQ172" i="127"/>
  <c r="AY172" i="127"/>
  <c r="AJ172" i="127"/>
  <c r="BC172" i="127"/>
  <c r="AM172" i="127"/>
  <c r="AN172" i="127"/>
  <c r="AS172" i="127"/>
  <c r="AH172" i="127"/>
  <c r="AV172" i="127"/>
  <c r="AX172" i="127"/>
  <c r="AT172" i="127"/>
  <c r="AL172" i="127"/>
  <c r="AZ172" i="127"/>
  <c r="BB172" i="127"/>
  <c r="AW172" i="127"/>
  <c r="AC172" i="127"/>
  <c r="BE172" i="127"/>
  <c r="AB172" i="127"/>
  <c r="BF172" i="127"/>
  <c r="BD172" i="127"/>
  <c r="AG172" i="127"/>
  <c r="BA172" i="127"/>
  <c r="AP172" i="127"/>
  <c r="AR172" i="127"/>
  <c r="BH146" i="66" l="1"/>
  <c r="BG146" i="66"/>
  <c r="BF146" i="66"/>
  <c r="BE146" i="66"/>
  <c r="BD146" i="66"/>
  <c r="BC146" i="66"/>
  <c r="BB146" i="66"/>
  <c r="BA146" i="66"/>
  <c r="AZ146" i="66"/>
  <c r="AY146" i="66"/>
  <c r="AY142" i="66"/>
  <c r="AX146" i="66"/>
  <c r="AW146" i="66"/>
  <c r="AW142" i="66"/>
  <c r="AV146" i="66"/>
  <c r="AU146" i="66"/>
  <c r="AU142" i="66"/>
  <c r="AT146" i="66"/>
  <c r="AS146" i="66"/>
  <c r="AR146" i="66"/>
  <c r="AQ146" i="66"/>
  <c r="AP146" i="66"/>
  <c r="AO146" i="66"/>
  <c r="AN146" i="66"/>
  <c r="AM146" i="66"/>
  <c r="AM142" i="66"/>
  <c r="AL146" i="66"/>
  <c r="AK146" i="66"/>
  <c r="AJ146" i="66"/>
  <c r="AI146" i="66"/>
  <c r="AH146" i="66"/>
  <c r="AG146" i="66"/>
  <c r="AF146" i="66"/>
  <c r="AE146" i="66"/>
  <c r="AD146" i="66"/>
  <c r="AD142" i="66"/>
  <c r="AC146" i="66"/>
  <c r="AB146" i="66"/>
  <c r="AA146" i="66"/>
  <c r="AX77" i="66" l="1"/>
  <c r="AX145" i="66" s="1"/>
  <c r="AD77" i="66"/>
  <c r="AD145" i="66" s="1"/>
  <c r="AU77" i="66"/>
  <c r="AU145" i="66" s="1"/>
  <c r="AH77" i="66"/>
  <c r="AH145" i="66" s="1"/>
  <c r="AI77" i="66"/>
  <c r="AI145" i="66" s="1"/>
  <c r="AS159" i="66"/>
  <c r="AT77" i="66"/>
  <c r="AT145" i="66" s="1"/>
  <c r="AK159" i="66"/>
  <c r="AO159" i="66"/>
  <c r="AP77" i="66"/>
  <c r="AP145" i="66" s="1"/>
  <c r="AW159" i="66"/>
  <c r="AQ77" i="66"/>
  <c r="AQ145" i="66" s="1"/>
  <c r="AL77" i="66"/>
  <c r="AL145" i="66" s="1"/>
  <c r="AM77" i="66"/>
  <c r="AM145" i="66" s="1"/>
  <c r="AI142" i="66"/>
  <c r="AQ142" i="66"/>
  <c r="BC142" i="66"/>
  <c r="AH142" i="66"/>
  <c r="AL142" i="66"/>
  <c r="AP142" i="66"/>
  <c r="AT142" i="66"/>
  <c r="BG142" i="66"/>
  <c r="AC142" i="66"/>
  <c r="AD159" i="66"/>
  <c r="AH159" i="66"/>
  <c r="AL159" i="66"/>
  <c r="AP159" i="66"/>
  <c r="AT159" i="66"/>
  <c r="AJ142" i="66"/>
  <c r="AN142" i="66"/>
  <c r="AV142" i="66"/>
  <c r="AE159" i="66"/>
  <c r="AE77" i="66"/>
  <c r="AE145" i="66" s="1"/>
  <c r="AI159" i="66"/>
  <c r="AM159" i="66"/>
  <c r="AQ159" i="66"/>
  <c r="AU159" i="66"/>
  <c r="AY159" i="66"/>
  <c r="AY172" i="66"/>
  <c r="AY77" i="66"/>
  <c r="AY145" i="66" s="1"/>
  <c r="BC159" i="66"/>
  <c r="BC172" i="66"/>
  <c r="BC77" i="66"/>
  <c r="BC145" i="66" s="1"/>
  <c r="BH7" i="66"/>
  <c r="AB147" i="66"/>
  <c r="AD11" i="70"/>
  <c r="AH11" i="70"/>
  <c r="AL11" i="70"/>
  <c r="AP11" i="70"/>
  <c r="AT11" i="70"/>
  <c r="AX11" i="70"/>
  <c r="BB11" i="70"/>
  <c r="BF11" i="70"/>
  <c r="BF18" i="70" s="1"/>
  <c r="AA77" i="66"/>
  <c r="AA145" i="66" s="1"/>
  <c r="AD7" i="66"/>
  <c r="AH7" i="66"/>
  <c r="AL7" i="66"/>
  <c r="AP7" i="66"/>
  <c r="AT7" i="66"/>
  <c r="AX7" i="66"/>
  <c r="BB7" i="66"/>
  <c r="BF7" i="66"/>
  <c r="BH159" i="66"/>
  <c r="BH172" i="66"/>
  <c r="BH77" i="66"/>
  <c r="BH145" i="66" s="1"/>
  <c r="AA11" i="70"/>
  <c r="AE147" i="66"/>
  <c r="AG142" i="66"/>
  <c r="AI147" i="66"/>
  <c r="AK142" i="66"/>
  <c r="AM147" i="66"/>
  <c r="AO142" i="66"/>
  <c r="AQ147" i="66"/>
  <c r="AS142" i="66"/>
  <c r="AU147" i="66"/>
  <c r="AY147" i="66"/>
  <c r="BA142" i="66"/>
  <c r="BC147" i="66"/>
  <c r="BE142" i="66"/>
  <c r="BF17" i="70"/>
  <c r="BG11" i="70"/>
  <c r="AX159" i="66"/>
  <c r="D22" i="112"/>
  <c r="D21" i="112"/>
  <c r="BB172" i="66"/>
  <c r="BB159" i="66"/>
  <c r="BB77" i="66"/>
  <c r="BB145" i="66" s="1"/>
  <c r="BF159" i="66"/>
  <c r="BF172" i="66"/>
  <c r="BF77" i="66"/>
  <c r="BF145" i="66" s="1"/>
  <c r="BG7" i="66"/>
  <c r="AC11" i="70"/>
  <c r="AG11" i="70"/>
  <c r="AK11" i="70"/>
  <c r="AO11" i="70"/>
  <c r="AS11" i="70"/>
  <c r="AW11" i="70"/>
  <c r="BA11" i="70"/>
  <c r="BE11" i="70"/>
  <c r="BF19" i="70"/>
  <c r="BH147" i="66"/>
  <c r="AC7" i="66"/>
  <c r="AG7" i="66"/>
  <c r="AK7" i="66"/>
  <c r="AO7" i="66"/>
  <c r="AS7" i="66"/>
  <c r="AW7" i="66"/>
  <c r="BA7" i="66"/>
  <c r="BE7" i="66"/>
  <c r="BG159" i="66"/>
  <c r="BG172" i="66"/>
  <c r="BG77" i="66"/>
  <c r="BG145" i="66" s="1"/>
  <c r="AA147" i="66"/>
  <c r="AD147" i="66"/>
  <c r="AH147" i="66"/>
  <c r="AL147" i="66"/>
  <c r="AP147" i="66"/>
  <c r="AR142" i="66"/>
  <c r="AT147" i="66"/>
  <c r="AX147" i="66"/>
  <c r="AZ142" i="66"/>
  <c r="BB147" i="66"/>
  <c r="BD142" i="66"/>
  <c r="BF147" i="66"/>
  <c r="AB142" i="66"/>
  <c r="AF142" i="66"/>
  <c r="AC159" i="66"/>
  <c r="AC77" i="66"/>
  <c r="AC145" i="66" s="1"/>
  <c r="AG159" i="66"/>
  <c r="AG77" i="66"/>
  <c r="AG145" i="66" s="1"/>
  <c r="AK77" i="66"/>
  <c r="AK145" i="66" s="1"/>
  <c r="AK18" i="70"/>
  <c r="AO77" i="66"/>
  <c r="AO145" i="66" s="1"/>
  <c r="AS77" i="66"/>
  <c r="AS145" i="66" s="1"/>
  <c r="AW77" i="66"/>
  <c r="AW145" i="66" s="1"/>
  <c r="BA159" i="66"/>
  <c r="BA172" i="66"/>
  <c r="BA77" i="66"/>
  <c r="BA145" i="66" s="1"/>
  <c r="BE159" i="66"/>
  <c r="BE172" i="66"/>
  <c r="BE77" i="66"/>
  <c r="BE145" i="66" s="1"/>
  <c r="AB11" i="70"/>
  <c r="AF11" i="70"/>
  <c r="AF15" i="70" s="1"/>
  <c r="AJ11" i="70"/>
  <c r="AJ15" i="70" s="1"/>
  <c r="AN11" i="70"/>
  <c r="AN18" i="70" s="1"/>
  <c r="AR11" i="70"/>
  <c r="AV11" i="70"/>
  <c r="AZ11" i="70"/>
  <c r="BD11" i="70"/>
  <c r="BG147" i="66"/>
  <c r="AB7" i="66"/>
  <c r="AF7" i="66"/>
  <c r="AJ7" i="66"/>
  <c r="AN7" i="66"/>
  <c r="AR7" i="66"/>
  <c r="AV7" i="66"/>
  <c r="AZ7" i="66"/>
  <c r="BD7" i="66"/>
  <c r="AE142" i="66"/>
  <c r="AG147" i="66"/>
  <c r="AK147" i="66"/>
  <c r="AO147" i="66"/>
  <c r="AS147" i="66"/>
  <c r="AW147" i="66"/>
  <c r="BA147" i="66"/>
  <c r="BE147" i="66"/>
  <c r="AA142" i="66"/>
  <c r="AC147" i="66"/>
  <c r="AC160" i="66" s="1"/>
  <c r="AB159" i="66"/>
  <c r="AB77" i="66"/>
  <c r="AB145" i="66" s="1"/>
  <c r="AF159" i="66"/>
  <c r="AF77" i="66"/>
  <c r="AF145" i="66" s="1"/>
  <c r="AJ159" i="66"/>
  <c r="AJ77" i="66"/>
  <c r="AJ145" i="66" s="1"/>
  <c r="AN159" i="66"/>
  <c r="AN77" i="66"/>
  <c r="AN145" i="66" s="1"/>
  <c r="AR159" i="66"/>
  <c r="AR77" i="66"/>
  <c r="AR145" i="66" s="1"/>
  <c r="AR158" i="66" s="1"/>
  <c r="AV159" i="66"/>
  <c r="AV77" i="66"/>
  <c r="AV145" i="66" s="1"/>
  <c r="AZ172" i="66"/>
  <c r="AZ159" i="66"/>
  <c r="AZ77" i="66"/>
  <c r="AZ145" i="66" s="1"/>
  <c r="BD159" i="66"/>
  <c r="BD172" i="66"/>
  <c r="BD77" i="66"/>
  <c r="BD145" i="66" s="1"/>
  <c r="AE11" i="70"/>
  <c r="AE20" i="70" s="1"/>
  <c r="AG26" i="66"/>
  <c r="AG14" i="66" s="1"/>
  <c r="AG144" i="66" s="1"/>
  <c r="AI11" i="70"/>
  <c r="AM11" i="70"/>
  <c r="AQ11" i="70"/>
  <c r="AU11" i="70"/>
  <c r="AY11" i="70"/>
  <c r="BC11" i="70"/>
  <c r="BE26" i="66"/>
  <c r="BE14" i="66" s="1"/>
  <c r="BE144" i="66" s="1"/>
  <c r="BH142" i="66"/>
  <c r="AC26" i="66"/>
  <c r="AC14" i="66" s="1"/>
  <c r="AC144" i="66" s="1"/>
  <c r="AA7" i="66"/>
  <c r="AE7" i="66"/>
  <c r="AI7" i="66"/>
  <c r="AM7" i="66"/>
  <c r="AQ7" i="66"/>
  <c r="AU7" i="66"/>
  <c r="AY7" i="66"/>
  <c r="BC7" i="66"/>
  <c r="AF147" i="66"/>
  <c r="AJ147" i="66"/>
  <c r="AJ160" i="66" s="1"/>
  <c r="AN147" i="66"/>
  <c r="AR147" i="66"/>
  <c r="AV147" i="66"/>
  <c r="AX142" i="66"/>
  <c r="AZ147" i="66"/>
  <c r="BB142" i="66"/>
  <c r="BD147" i="66"/>
  <c r="BF142" i="66"/>
  <c r="BH11" i="70"/>
  <c r="AU16" i="70" l="1"/>
  <c r="AN158" i="66"/>
  <c r="AQ158" i="66"/>
  <c r="AT158" i="66"/>
  <c r="BD19" i="70"/>
  <c r="BD18" i="70"/>
  <c r="BG18" i="70"/>
  <c r="BG17" i="70"/>
  <c r="AH20" i="70"/>
  <c r="BG16" i="70"/>
  <c r="BG20" i="70"/>
  <c r="BG19" i="70"/>
  <c r="BF20" i="70"/>
  <c r="BD16" i="70"/>
  <c r="AH19" i="70"/>
  <c r="AJ20" i="70"/>
  <c r="AZ16" i="70"/>
  <c r="AH17" i="70"/>
  <c r="AM158" i="66"/>
  <c r="AZ19" i="70"/>
  <c r="AH16" i="70"/>
  <c r="AP19" i="70"/>
  <c r="AB19" i="70"/>
  <c r="AB158" i="66"/>
  <c r="AL158" i="66"/>
  <c r="AE158" i="66"/>
  <c r="AK20" i="70"/>
  <c r="AK19" i="70"/>
  <c r="AD158" i="66"/>
  <c r="AB26" i="66"/>
  <c r="AB14" i="66" s="1"/>
  <c r="AB144" i="66" s="1"/>
  <c r="AC157" i="66" s="1"/>
  <c r="AI158" i="66"/>
  <c r="AV26" i="66"/>
  <c r="AV14" i="66" s="1"/>
  <c r="AV144" i="66" s="1"/>
  <c r="AU158" i="66"/>
  <c r="AE16" i="70"/>
  <c r="AN19" i="70"/>
  <c r="AZ20" i="70"/>
  <c r="AB15" i="70"/>
  <c r="AV160" i="66"/>
  <c r="AF16" i="70"/>
  <c r="AF17" i="70"/>
  <c r="AF19" i="70"/>
  <c r="AK17" i="70"/>
  <c r="AW17" i="70"/>
  <c r="AX19" i="70"/>
  <c r="AT19" i="70"/>
  <c r="AA16" i="70"/>
  <c r="AV158" i="66"/>
  <c r="AF18" i="70"/>
  <c r="AZ26" i="66"/>
  <c r="AZ14" i="66" s="1"/>
  <c r="AZ144" i="66" s="1"/>
  <c r="AS26" i="66"/>
  <c r="AS14" i="66" s="1"/>
  <c r="AS144" i="66" s="1"/>
  <c r="AT20" i="70"/>
  <c r="BD26" i="66"/>
  <c r="BD14" i="66" s="1"/>
  <c r="BD144" i="66" s="1"/>
  <c r="BE157" i="66" s="1"/>
  <c r="AX20" i="70"/>
  <c r="AP17" i="70"/>
  <c r="AT16" i="70"/>
  <c r="AX18" i="70"/>
  <c r="AP16" i="70"/>
  <c r="AP18" i="70"/>
  <c r="AP20" i="70"/>
  <c r="AT18" i="70"/>
  <c r="AX17" i="70"/>
  <c r="AV16" i="70"/>
  <c r="AN26" i="66"/>
  <c r="AN14" i="66" s="1"/>
  <c r="AN144" i="66" s="1"/>
  <c r="AB18" i="70"/>
  <c r="AB17" i="70"/>
  <c r="AG16" i="70"/>
  <c r="AW20" i="70"/>
  <c r="AW15" i="70"/>
  <c r="AQ160" i="66"/>
  <c r="AX15" i="70"/>
  <c r="AR26" i="66"/>
  <c r="AR14" i="66" s="1"/>
  <c r="AR144" i="66" s="1"/>
  <c r="AP15" i="70"/>
  <c r="BH15" i="70"/>
  <c r="AY15" i="70"/>
  <c r="AU15" i="70"/>
  <c r="BG26" i="66"/>
  <c r="BG14" i="66" s="1"/>
  <c r="BG144" i="66" s="1"/>
  <c r="AW19" i="70"/>
  <c r="AM26" i="66"/>
  <c r="AM14" i="66" s="1"/>
  <c r="AM144" i="66" s="1"/>
  <c r="AT15" i="70"/>
  <c r="AQ16" i="70"/>
  <c r="AV18" i="70"/>
  <c r="AB16" i="70"/>
  <c r="AW16" i="70"/>
  <c r="AF26" i="66"/>
  <c r="AF14" i="66" s="1"/>
  <c r="AF144" i="66" s="1"/>
  <c r="AG157" i="66" s="1"/>
  <c r="AB20" i="70"/>
  <c r="AV20" i="70"/>
  <c r="AV19" i="70"/>
  <c r="AO26" i="66"/>
  <c r="AO14" i="66" s="1"/>
  <c r="AO144" i="66" s="1"/>
  <c r="AR17" i="70"/>
  <c r="AT17" i="70"/>
  <c r="BD20" i="70"/>
  <c r="AZ18" i="70"/>
  <c r="AS19" i="70"/>
  <c r="AH26" i="66"/>
  <c r="AH14" i="66" s="1"/>
  <c r="AH144" i="66" s="1"/>
  <c r="AH157" i="66" s="1"/>
  <c r="AG18" i="70"/>
  <c r="BG15" i="70"/>
  <c r="BB17" i="70"/>
  <c r="AA15" i="70"/>
  <c r="AL16" i="70"/>
  <c r="AZ17" i="70"/>
  <c r="AC20" i="70"/>
  <c r="BE18" i="70"/>
  <c r="AC18" i="70"/>
  <c r="AG15" i="70"/>
  <c r="BB18" i="70"/>
  <c r="AL18" i="70"/>
  <c r="AP26" i="66"/>
  <c r="AP14" i="66" s="1"/>
  <c r="AP144" i="66" s="1"/>
  <c r="BB20" i="70"/>
  <c r="AS16" i="70"/>
  <c r="AL17" i="70"/>
  <c r="AY26" i="66"/>
  <c r="AY14" i="66" s="1"/>
  <c r="AY144" i="66" s="1"/>
  <c r="AK160" i="66"/>
  <c r="AW26" i="66"/>
  <c r="AW14" i="66" s="1"/>
  <c r="AW144" i="66" s="1"/>
  <c r="AQ15" i="70"/>
  <c r="AR18" i="70"/>
  <c r="AC19" i="70"/>
  <c r="AG19" i="70"/>
  <c r="AS18" i="70"/>
  <c r="BC26" i="66"/>
  <c r="BC14" i="66" s="1"/>
  <c r="BC144" i="66" s="1"/>
  <c r="BF26" i="66"/>
  <c r="BF14" i="66" s="1"/>
  <c r="BF144" i="66" s="1"/>
  <c r="BF157" i="66" s="1"/>
  <c r="BA19" i="70"/>
  <c r="AC17" i="70"/>
  <c r="BB19" i="70"/>
  <c r="AR19" i="70"/>
  <c r="AF158" i="66"/>
  <c r="AD26" i="66"/>
  <c r="AD14" i="66" s="1"/>
  <c r="AD144" i="66" s="1"/>
  <c r="AD157" i="66" s="1"/>
  <c r="BD17" i="70"/>
  <c r="BA20" i="70"/>
  <c r="AS20" i="70"/>
  <c r="AG20" i="70"/>
  <c r="AG17" i="70"/>
  <c r="AL20" i="70"/>
  <c r="BA15" i="70"/>
  <c r="AS15" i="70"/>
  <c r="AL19" i="70"/>
  <c r="AC15" i="70"/>
  <c r="BB16" i="70"/>
  <c r="AL15" i="70"/>
  <c r="AJ26" i="66"/>
  <c r="AJ14" i="66" s="1"/>
  <c r="AJ144" i="66" s="1"/>
  <c r="AN20" i="70"/>
  <c r="BB26" i="66"/>
  <c r="BB14" i="66" s="1"/>
  <c r="BB144" i="66" s="1"/>
  <c r="BA26" i="66"/>
  <c r="BA14" i="66" s="1"/>
  <c r="BA144" i="66" s="1"/>
  <c r="AN15" i="70"/>
  <c r="BE15" i="70"/>
  <c r="AT160" i="66"/>
  <c r="AR16" i="70"/>
  <c r="AR15" i="70"/>
  <c r="AW160" i="66"/>
  <c r="AS17" i="70"/>
  <c r="BE16" i="70"/>
  <c r="AK16" i="70"/>
  <c r="BE20" i="70"/>
  <c r="BE19" i="70"/>
  <c r="BE17" i="70"/>
  <c r="AD17" i="70"/>
  <c r="AR160" i="66"/>
  <c r="AF160" i="66"/>
  <c r="AL26" i="66"/>
  <c r="AL14" i="66" s="1"/>
  <c r="AL144" i="66" s="1"/>
  <c r="AW18" i="70"/>
  <c r="AD16" i="70"/>
  <c r="AV17" i="70"/>
  <c r="AX16" i="70"/>
  <c r="AY17" i="70"/>
  <c r="AR20" i="70"/>
  <c r="AK26" i="66"/>
  <c r="AK14" i="66" s="1"/>
  <c r="AK144" i="66" s="1"/>
  <c r="AE15" i="70"/>
  <c r="AN17" i="70"/>
  <c r="AT26" i="66"/>
  <c r="AT14" i="66" s="1"/>
  <c r="AT144" i="66" s="1"/>
  <c r="AK15" i="70"/>
  <c r="AE26" i="66"/>
  <c r="AE14" i="66" s="1"/>
  <c r="AE144" i="66" s="1"/>
  <c r="AD20" i="70"/>
  <c r="AN160" i="66"/>
  <c r="AX26" i="66"/>
  <c r="AX14" i="66" s="1"/>
  <c r="AX144" i="66" s="1"/>
  <c r="D20" i="112" s="1"/>
  <c r="BA18" i="70"/>
  <c r="AC16" i="70"/>
  <c r="AQ26" i="66"/>
  <c r="AQ14" i="66" s="1"/>
  <c r="AQ144" i="66" s="1"/>
  <c r="AD19" i="70"/>
  <c r="AZ160" i="66"/>
  <c r="AZ173" i="66"/>
  <c r="AA143" i="66"/>
  <c r="AA6" i="66"/>
  <c r="AM17" i="70"/>
  <c r="AG158" i="66"/>
  <c r="BC173" i="66"/>
  <c r="BC160" i="66"/>
  <c r="AL143" i="66"/>
  <c r="AL6" i="66"/>
  <c r="BC18" i="70"/>
  <c r="AI18" i="70"/>
  <c r="AQ6" i="66"/>
  <c r="AQ143" i="66"/>
  <c r="AO20" i="70"/>
  <c r="AO18" i="70"/>
  <c r="AC6" i="66"/>
  <c r="AC5" i="66" s="1"/>
  <c r="AC136" i="66" s="1"/>
  <c r="AC143" i="66"/>
  <c r="BF171" i="66"/>
  <c r="BF158" i="66"/>
  <c r="BH18" i="70"/>
  <c r="BB143" i="66"/>
  <c r="BB6" i="66"/>
  <c r="AD15" i="70"/>
  <c r="AA17" i="70"/>
  <c r="BC158" i="66"/>
  <c r="BC171" i="66"/>
  <c r="AN6" i="66"/>
  <c r="AN143" i="66"/>
  <c r="AO19" i="70"/>
  <c r="AO158" i="66"/>
  <c r="D23" i="112"/>
  <c r="AX160" i="66"/>
  <c r="AL160" i="66"/>
  <c r="AE160" i="66"/>
  <c r="BH171" i="66"/>
  <c r="AY20" i="70"/>
  <c r="AI20" i="70"/>
  <c r="BH17" i="70"/>
  <c r="BD173" i="66"/>
  <c r="BD160" i="66"/>
  <c r="BD6" i="66"/>
  <c r="BD143" i="66"/>
  <c r="AS6" i="66"/>
  <c r="AS143" i="66"/>
  <c r="AU19" i="70"/>
  <c r="AH15" i="70"/>
  <c r="BC16" i="70"/>
  <c r="AM16" i="70"/>
  <c r="BC15" i="70"/>
  <c r="BD171" i="66"/>
  <c r="BD158" i="66"/>
  <c r="AJ18" i="70"/>
  <c r="AF20" i="70"/>
  <c r="AW158" i="66"/>
  <c r="BH19" i="70"/>
  <c r="AX143" i="66"/>
  <c r="D19" i="112" s="1"/>
  <c r="AX6" i="66"/>
  <c r="AH143" i="66"/>
  <c r="AH6" i="66"/>
  <c r="BC6" i="66"/>
  <c r="BC143" i="66"/>
  <c r="AM143" i="66"/>
  <c r="AM6" i="66"/>
  <c r="AK158" i="66"/>
  <c r="AJ158" i="66"/>
  <c r="AJ143" i="66"/>
  <c r="AJ6" i="66"/>
  <c r="AO16" i="70"/>
  <c r="AA26" i="66"/>
  <c r="AA14" i="66" s="1"/>
  <c r="AA144" i="66" s="1"/>
  <c r="AD18" i="70"/>
  <c r="AX158" i="66"/>
  <c r="AI17" i="70"/>
  <c r="AO143" i="66"/>
  <c r="AO6" i="66"/>
  <c r="AI160" i="66"/>
  <c r="AU20" i="70"/>
  <c r="BF15" i="70"/>
  <c r="AU18" i="70"/>
  <c r="AZ143" i="66"/>
  <c r="AZ6" i="66"/>
  <c r="BG160" i="66"/>
  <c r="BG173" i="66"/>
  <c r="AJ16" i="70"/>
  <c r="BE6" i="66"/>
  <c r="BE5" i="66" s="1"/>
  <c r="BE136" i="66" s="1"/>
  <c r="BE143" i="66"/>
  <c r="AM18" i="70"/>
  <c r="AQ17" i="70"/>
  <c r="AY16" i="70"/>
  <c r="AI16" i="70"/>
  <c r="AE18" i="70"/>
  <c r="AJ17" i="70"/>
  <c r="BB160" i="66"/>
  <c r="BB173" i="66"/>
  <c r="AP160" i="66"/>
  <c r="AT143" i="66"/>
  <c r="AT6" i="66"/>
  <c r="AD143" i="66"/>
  <c r="AD6" i="66"/>
  <c r="AY19" i="70"/>
  <c r="BH16" i="70"/>
  <c r="AY6" i="66"/>
  <c r="AY143" i="66"/>
  <c r="AI6" i="66"/>
  <c r="AI143" i="66"/>
  <c r="AJ19" i="70"/>
  <c r="AF6" i="66"/>
  <c r="AF5" i="66" s="1"/>
  <c r="AF136" i="66" s="1"/>
  <c r="AF143" i="66"/>
  <c r="BD15" i="70"/>
  <c r="AZ15" i="70"/>
  <c r="AV15" i="70"/>
  <c r="AN16" i="70"/>
  <c r="BA171" i="66"/>
  <c r="BA158" i="66"/>
  <c r="AC158" i="66"/>
  <c r="BH26" i="66"/>
  <c r="BH14" i="66" s="1"/>
  <c r="BH144" i="66" s="1"/>
  <c r="AK6" i="66"/>
  <c r="AK5" i="66" s="1"/>
  <c r="AK136" i="66" s="1"/>
  <c r="AK143" i="66"/>
  <c r="AH18" i="70"/>
  <c r="AU160" i="66"/>
  <c r="BH143" i="66"/>
  <c r="BH6" i="66"/>
  <c r="BC17" i="70"/>
  <c r="AO160" i="66"/>
  <c r="AH160" i="66"/>
  <c r="BA16" i="70"/>
  <c r="BH173" i="66"/>
  <c r="BH160" i="66"/>
  <c r="AH158" i="66"/>
  <c r="AQ20" i="70"/>
  <c r="AA20" i="70"/>
  <c r="AV143" i="66"/>
  <c r="AV6" i="66"/>
  <c r="AS158" i="66"/>
  <c r="BA6" i="66"/>
  <c r="BA143" i="66"/>
  <c r="BB171" i="66"/>
  <c r="BB158" i="66"/>
  <c r="AA19" i="70"/>
  <c r="AY18" i="70"/>
  <c r="AE143" i="66"/>
  <c r="AE6" i="66"/>
  <c r="AB143" i="66"/>
  <c r="AB6" i="66"/>
  <c r="AB5" i="66" s="1"/>
  <c r="AB136" i="66" s="1"/>
  <c r="AO17" i="70"/>
  <c r="AU26" i="66"/>
  <c r="AU14" i="66" s="1"/>
  <c r="AU144" i="66" s="1"/>
  <c r="AP158" i="66"/>
  <c r="AM160" i="66"/>
  <c r="BF16" i="70"/>
  <c r="AP143" i="66"/>
  <c r="AP6" i="66"/>
  <c r="AY171" i="66"/>
  <c r="AY158" i="66"/>
  <c r="AU143" i="66"/>
  <c r="AU6" i="66"/>
  <c r="AI15" i="70"/>
  <c r="BA173" i="66"/>
  <c r="BA160" i="66"/>
  <c r="BA17" i="70"/>
  <c r="AG143" i="66"/>
  <c r="AG6" i="66"/>
  <c r="AG5" i="66" s="1"/>
  <c r="AG136" i="66" s="1"/>
  <c r="AO15" i="70"/>
  <c r="AI26" i="66"/>
  <c r="AI14" i="66" s="1"/>
  <c r="AI144" i="66" s="1"/>
  <c r="AI157" i="66" s="1"/>
  <c r="BH20" i="70"/>
  <c r="AY173" i="66"/>
  <c r="AY160" i="66"/>
  <c r="BF6" i="66"/>
  <c r="BF143" i="66"/>
  <c r="AA18" i="70"/>
  <c r="AE19" i="70"/>
  <c r="AE17" i="70"/>
  <c r="BE158" i="66"/>
  <c r="BE171" i="66"/>
  <c r="BF160" i="66"/>
  <c r="BF173" i="66"/>
  <c r="AM20" i="70"/>
  <c r="BC19" i="70"/>
  <c r="AB160" i="66"/>
  <c r="AQ18" i="70"/>
  <c r="AU17" i="70"/>
  <c r="AM15" i="70"/>
  <c r="AZ171" i="66"/>
  <c r="AZ158" i="66"/>
  <c r="BE160" i="66"/>
  <c r="BE173" i="66"/>
  <c r="AS160" i="66"/>
  <c r="AG160" i="66"/>
  <c r="BI8" i="127"/>
  <c r="AR6" i="66"/>
  <c r="AR143" i="66"/>
  <c r="AR156" i="66" s="1"/>
  <c r="AD160" i="66"/>
  <c r="BH158" i="66"/>
  <c r="BG158" i="66"/>
  <c r="BG171" i="66"/>
  <c r="AW6" i="66"/>
  <c r="AW143" i="66"/>
  <c r="BG6" i="66"/>
  <c r="BG5" i="66" s="1"/>
  <c r="BG136" i="66" s="1"/>
  <c r="BG143" i="66"/>
  <c r="BC20" i="70"/>
  <c r="BB15" i="70"/>
  <c r="AQ19" i="70"/>
  <c r="AM19" i="70"/>
  <c r="AI19" i="70"/>
  <c r="BI65" i="127"/>
  <c r="AV5" i="66" l="1"/>
  <c r="AV136" i="66" s="1"/>
  <c r="AW157" i="66"/>
  <c r="AZ21" i="70"/>
  <c r="BD157" i="66"/>
  <c r="AN157" i="66"/>
  <c r="BG21" i="70"/>
  <c r="AS157" i="66"/>
  <c r="AS5" i="66"/>
  <c r="AS136" i="66" s="1"/>
  <c r="AB157" i="66"/>
  <c r="AO157" i="66"/>
  <c r="AZ5" i="66"/>
  <c r="AZ136" i="66" s="1"/>
  <c r="BB5" i="66"/>
  <c r="BB136" i="66" s="1"/>
  <c r="BC5" i="66"/>
  <c r="BC136" i="66" s="1"/>
  <c r="BF5" i="66"/>
  <c r="BF136" i="66" s="1"/>
  <c r="AO5" i="66"/>
  <c r="AO136" i="66" s="1"/>
  <c r="AX21" i="70"/>
  <c r="AF21" i="70"/>
  <c r="AE5" i="66"/>
  <c r="AE136" i="66" s="1"/>
  <c r="BC170" i="66"/>
  <c r="AP21" i="70"/>
  <c r="BD170" i="66"/>
  <c r="AL5" i="66"/>
  <c r="AL136" i="66" s="1"/>
  <c r="BG157" i="66"/>
  <c r="AT157" i="66"/>
  <c r="AW5" i="66"/>
  <c r="AW136" i="66" s="1"/>
  <c r="BC157" i="66"/>
  <c r="BD5" i="66"/>
  <c r="BD136" i="66" s="1"/>
  <c r="AE157" i="66"/>
  <c r="BE21" i="70"/>
  <c r="AB21" i="70"/>
  <c r="AD5" i="66"/>
  <c r="AD136" i="66" s="1"/>
  <c r="AJ5" i="66"/>
  <c r="AJ136" i="66" s="1"/>
  <c r="AG21" i="70"/>
  <c r="AT21" i="70"/>
  <c r="AR5" i="66"/>
  <c r="AR136" i="66" s="1"/>
  <c r="AZ170" i="66"/>
  <c r="AF157" i="66"/>
  <c r="AN5" i="66"/>
  <c r="AN136" i="66" s="1"/>
  <c r="AY5" i="66"/>
  <c r="AY136" i="66" s="1"/>
  <c r="AQ5" i="66"/>
  <c r="AQ136" i="66" s="1"/>
  <c r="AW21" i="70"/>
  <c r="AN21" i="70"/>
  <c r="AH5" i="66"/>
  <c r="AH136" i="66" s="1"/>
  <c r="AU157" i="66"/>
  <c r="AT5" i="66"/>
  <c r="AT136" i="66" s="1"/>
  <c r="AQ157" i="66"/>
  <c r="BH21" i="70"/>
  <c r="AM5" i="66"/>
  <c r="AM136" i="66" s="1"/>
  <c r="BA170" i="66"/>
  <c r="AR157" i="66"/>
  <c r="AP157" i="66"/>
  <c r="AS21" i="70"/>
  <c r="AL21" i="70"/>
  <c r="BD21" i="70"/>
  <c r="AP5" i="66"/>
  <c r="AP136" i="66" s="1"/>
  <c r="BB157" i="66"/>
  <c r="AY170" i="66"/>
  <c r="BA21" i="70"/>
  <c r="BE170" i="66"/>
  <c r="AL157" i="66"/>
  <c r="BB21" i="70"/>
  <c r="AZ157" i="66"/>
  <c r="AE21" i="70"/>
  <c r="BA5" i="66"/>
  <c r="BA136" i="66" s="1"/>
  <c r="BA157" i="66"/>
  <c r="BG170" i="66"/>
  <c r="AK157" i="66"/>
  <c r="AB156" i="66"/>
  <c r="AA21" i="70"/>
  <c r="AY21" i="70"/>
  <c r="AY157" i="66"/>
  <c r="BF170" i="66"/>
  <c r="AX157" i="66"/>
  <c r="AR21" i="70"/>
  <c r="AU21" i="70"/>
  <c r="AM21" i="70"/>
  <c r="AJ21" i="70"/>
  <c r="AC21" i="70"/>
  <c r="AK21" i="70"/>
  <c r="AG156" i="66"/>
  <c r="AI5" i="66"/>
  <c r="AI136" i="66" s="1"/>
  <c r="AM157" i="66"/>
  <c r="AO21" i="70"/>
  <c r="AQ21" i="70"/>
  <c r="AJ157" i="66"/>
  <c r="AV21" i="70"/>
  <c r="AI21" i="70"/>
  <c r="AX5" i="66"/>
  <c r="AX136" i="66" s="1"/>
  <c r="BB170" i="66"/>
  <c r="BF156" i="66"/>
  <c r="BF169" i="66"/>
  <c r="BH170" i="66"/>
  <c r="BH157" i="66"/>
  <c r="AA10" i="118"/>
  <c r="AA10" i="117"/>
  <c r="AH21" i="70"/>
  <c r="AU10" i="118"/>
  <c r="AZ156" i="66"/>
  <c r="AZ169" i="66"/>
  <c r="AP156" i="66"/>
  <c r="AO156" i="66"/>
  <c r="AV156" i="66"/>
  <c r="AV157" i="66"/>
  <c r="BD156" i="66"/>
  <c r="BD169" i="66"/>
  <c r="AI156" i="66"/>
  <c r="BC21" i="70"/>
  <c r="BG169" i="66"/>
  <c r="BG156" i="66"/>
  <c r="AL156" i="66"/>
  <c r="AK156" i="66"/>
  <c r="AY156" i="66"/>
  <c r="AY169" i="66"/>
  <c r="AQ156" i="66"/>
  <c r="BH5" i="66"/>
  <c r="BH136" i="66" s="1"/>
  <c r="AH156" i="66"/>
  <c r="AU5" i="66"/>
  <c r="AU136" i="66" s="1"/>
  <c r="BH169" i="66"/>
  <c r="BH156" i="66"/>
  <c r="AW156" i="66"/>
  <c r="AU156" i="66"/>
  <c r="AE156" i="66"/>
  <c r="BB156" i="66"/>
  <c r="BA169" i="66"/>
  <c r="BA156" i="66"/>
  <c r="AX156" i="66"/>
  <c r="AD21" i="70"/>
  <c r="AM156" i="66"/>
  <c r="AN156" i="66"/>
  <c r="BF21" i="70"/>
  <c r="BC156" i="66"/>
  <c r="BC169" i="66"/>
  <c r="AT156" i="66"/>
  <c r="AS156" i="66"/>
  <c r="AD156" i="66"/>
  <c r="AC156" i="66"/>
  <c r="AF156" i="66"/>
  <c r="BB169" i="66"/>
  <c r="AA5" i="66"/>
  <c r="BI64" i="127"/>
  <c r="BI91" i="127"/>
  <c r="BE169" i="66"/>
  <c r="BE156" i="66"/>
  <c r="AJ156" i="66"/>
  <c r="BI100" i="127"/>
  <c r="BI99" i="127" s="1"/>
  <c r="AM10" i="117" l="1"/>
  <c r="AH10" i="117"/>
  <c r="AH20" i="117"/>
  <c r="AZ10" i="117"/>
  <c r="AZ30" i="117"/>
  <c r="AZ20" i="117"/>
  <c r="AH10" i="118"/>
  <c r="AH20" i="118"/>
  <c r="AD10" i="117"/>
  <c r="AD20" i="117"/>
  <c r="BF30" i="117"/>
  <c r="BF10" i="117"/>
  <c r="BF20" i="117"/>
  <c r="BA10" i="118"/>
  <c r="BA20" i="118"/>
  <c r="BA30" i="118"/>
  <c r="AJ10" i="117"/>
  <c r="AJ20" i="117"/>
  <c r="AI20" i="118"/>
  <c r="AI10" i="118"/>
  <c r="AC10" i="118"/>
  <c r="AC20" i="118"/>
  <c r="AZ10" i="118"/>
  <c r="AZ20" i="118"/>
  <c r="AZ30" i="118"/>
  <c r="AD10" i="118"/>
  <c r="AD20" i="118"/>
  <c r="BF10" i="118"/>
  <c r="BF20" i="118"/>
  <c r="BF30" i="118"/>
  <c r="BD30" i="118"/>
  <c r="BD10" i="118"/>
  <c r="BD20" i="118"/>
  <c r="BH20" i="118"/>
  <c r="BH10" i="118"/>
  <c r="AS20" i="118"/>
  <c r="AS10" i="118"/>
  <c r="AQ10" i="117"/>
  <c r="AQ20" i="117"/>
  <c r="BH10" i="117"/>
  <c r="BH20" i="117"/>
  <c r="BH30" i="117"/>
  <c r="BH30" i="118"/>
  <c r="AX20" i="118"/>
  <c r="AX10" i="118"/>
  <c r="AP10" i="118"/>
  <c r="AP20" i="118"/>
  <c r="BE20" i="117"/>
  <c r="BE30" i="117"/>
  <c r="BE10" i="117"/>
  <c r="AC10" i="117"/>
  <c r="AC20" i="117"/>
  <c r="AS10" i="117"/>
  <c r="AS20" i="117"/>
  <c r="AE10" i="117"/>
  <c r="AE20" i="117"/>
  <c r="AQ10" i="118"/>
  <c r="AQ20" i="118"/>
  <c r="AY30" i="117"/>
  <c r="AY10" i="117"/>
  <c r="AY20" i="117"/>
  <c r="AF20" i="117"/>
  <c r="AF10" i="117"/>
  <c r="BC10" i="118"/>
  <c r="BC20" i="118"/>
  <c r="BC30" i="118"/>
  <c r="BE20" i="118"/>
  <c r="BE10" i="118"/>
  <c r="BE30" i="118"/>
  <c r="AI20" i="117"/>
  <c r="AI10" i="117"/>
  <c r="BD20" i="117"/>
  <c r="BD10" i="117"/>
  <c r="BD30" i="117"/>
  <c r="AX10" i="117"/>
  <c r="AX20" i="117"/>
  <c r="AP20" i="117"/>
  <c r="AP10" i="117"/>
  <c r="AF20" i="118"/>
  <c r="AF10" i="118"/>
  <c r="BC30" i="117"/>
  <c r="BC10" i="117"/>
  <c r="BC20" i="117"/>
  <c r="AU20" i="117"/>
  <c r="AU10" i="117"/>
  <c r="AE20" i="118"/>
  <c r="AE10" i="118"/>
  <c r="AM10" i="118"/>
  <c r="AM20" i="118"/>
  <c r="BB10" i="118"/>
  <c r="BB20" i="118"/>
  <c r="BB30" i="118"/>
  <c r="BG20" i="118"/>
  <c r="BG10" i="118"/>
  <c r="BG30" i="118"/>
  <c r="BA30" i="117"/>
  <c r="BA20" i="117"/>
  <c r="BA10" i="117"/>
  <c r="BI124" i="127"/>
  <c r="BI23" i="74"/>
  <c r="AL10" i="117"/>
  <c r="AL20" i="117"/>
  <c r="AY10" i="118"/>
  <c r="AY20" i="118"/>
  <c r="AY30" i="118"/>
  <c r="AW20" i="117"/>
  <c r="AW10" i="117"/>
  <c r="AR20" i="117"/>
  <c r="AR10" i="117"/>
  <c r="AG20" i="117"/>
  <c r="AG10" i="117"/>
  <c r="BB10" i="117"/>
  <c r="BB20" i="117"/>
  <c r="BB30" i="117"/>
  <c r="AW20" i="118"/>
  <c r="AW10" i="118"/>
  <c r="AN20" i="117"/>
  <c r="AN10" i="117"/>
  <c r="AG10" i="118"/>
  <c r="AG20" i="118"/>
  <c r="AL20" i="118"/>
  <c r="AL10" i="118"/>
  <c r="AN10" i="118"/>
  <c r="AN20" i="118"/>
  <c r="AR10" i="118"/>
  <c r="AR20" i="118"/>
  <c r="BI52" i="127"/>
  <c r="BI54" i="127"/>
  <c r="BI168" i="127"/>
  <c r="BI149" i="66"/>
  <c r="AU20" i="118"/>
  <c r="AT10" i="118"/>
  <c r="AT20" i="118"/>
  <c r="AO10" i="118"/>
  <c r="AO20" i="118"/>
  <c r="AK10" i="118"/>
  <c r="AK20" i="118"/>
  <c r="AV10" i="118"/>
  <c r="AV23" i="118" s="1"/>
  <c r="AV20" i="118"/>
  <c r="AO10" i="117"/>
  <c r="AO20" i="117"/>
  <c r="AB20" i="117"/>
  <c r="AB10" i="117"/>
  <c r="AB23" i="117" s="1"/>
  <c r="AV10" i="117"/>
  <c r="AV20" i="117"/>
  <c r="AK10" i="117"/>
  <c r="AK20" i="117"/>
  <c r="AB10" i="118"/>
  <c r="AB23" i="118" s="1"/>
  <c r="AB20" i="118"/>
  <c r="AT10" i="117"/>
  <c r="AT20" i="117"/>
  <c r="BG30" i="117"/>
  <c r="BG10" i="117"/>
  <c r="BG20" i="117"/>
  <c r="AJ10" i="118"/>
  <c r="AJ20" i="118"/>
  <c r="AM20" i="117" l="1"/>
  <c r="AK23" i="117"/>
  <c r="AT23" i="118"/>
  <c r="AG23" i="118"/>
  <c r="AO23" i="117"/>
  <c r="AK23" i="118"/>
  <c r="AI23" i="117"/>
  <c r="AF23" i="117"/>
  <c r="AC23" i="118"/>
  <c r="AS23" i="117"/>
  <c r="AE23" i="118"/>
  <c r="AU23" i="117"/>
  <c r="AO23" i="118"/>
  <c r="AJ23" i="118"/>
  <c r="AL23" i="118"/>
  <c r="AR23" i="118"/>
  <c r="AN23" i="117"/>
  <c r="AC23" i="117"/>
  <c r="AL23" i="117"/>
  <c r="AQ23" i="117"/>
  <c r="AI23" i="118"/>
  <c r="AG23" i="117"/>
  <c r="AX23" i="118"/>
  <c r="BB23" i="118"/>
  <c r="BB33" i="118"/>
  <c r="BF23" i="118"/>
  <c r="BF33" i="118"/>
  <c r="AD23" i="117"/>
  <c r="AT23" i="117"/>
  <c r="AV23" i="117"/>
  <c r="BC23" i="117"/>
  <c r="BC33" i="117"/>
  <c r="F25" i="112"/>
  <c r="AF23" i="118"/>
  <c r="AP23" i="118"/>
  <c r="BD33" i="117"/>
  <c r="BD23" i="117"/>
  <c r="BI174" i="127"/>
  <c r="BI176" i="127"/>
  <c r="AR23" i="117"/>
  <c r="BH33" i="117"/>
  <c r="BH23" i="117"/>
  <c r="AH23" i="118"/>
  <c r="BB23" i="117"/>
  <c r="BB33" i="117"/>
  <c r="BI31" i="74"/>
  <c r="BI30" i="74"/>
  <c r="BI29" i="74"/>
  <c r="BI27" i="74"/>
  <c r="BI28" i="74"/>
  <c r="AD23" i="118"/>
  <c r="AW23" i="117"/>
  <c r="AM23" i="117"/>
  <c r="AM23" i="118"/>
  <c r="AY23" i="117"/>
  <c r="AY33" i="117"/>
  <c r="BA33" i="117"/>
  <c r="BA23" i="117"/>
  <c r="BE23" i="117"/>
  <c r="BE33" i="117"/>
  <c r="AS23" i="118"/>
  <c r="AU23" i="118"/>
  <c r="AZ33" i="117"/>
  <c r="AZ23" i="117"/>
  <c r="AY33" i="118"/>
  <c r="AY23" i="118"/>
  <c r="BF23" i="117"/>
  <c r="BF33" i="117"/>
  <c r="BE33" i="118"/>
  <c r="BE23" i="118"/>
  <c r="AX23" i="117"/>
  <c r="AQ23" i="118"/>
  <c r="BH33" i="118"/>
  <c r="BH23" i="118"/>
  <c r="AJ23" i="117"/>
  <c r="AP23" i="117"/>
  <c r="BG23" i="117"/>
  <c r="BG33" i="117"/>
  <c r="AH23" i="117"/>
  <c r="AN23" i="118"/>
  <c r="AW23" i="118"/>
  <c r="BG33" i="118"/>
  <c r="BG23" i="118"/>
  <c r="BC23" i="118"/>
  <c r="BC33" i="118"/>
  <c r="AZ23" i="118"/>
  <c r="AZ33" i="118"/>
  <c r="AE23" i="117"/>
  <c r="BD33" i="118"/>
  <c r="BD23" i="118"/>
  <c r="BA33" i="118"/>
  <c r="BA23" i="118"/>
  <c r="BI188" i="127" l="1"/>
  <c r="BI189" i="127" s="1"/>
  <c r="BI32" i="74"/>
  <c r="BI21" i="76"/>
  <c r="BI26" i="76" l="1"/>
  <c r="BI25" i="76"/>
  <c r="BI27" i="76"/>
  <c r="BI28" i="76"/>
  <c r="BI29" i="76" l="1"/>
  <c r="BI37" i="64" l="1"/>
  <c r="BH5" i="64"/>
  <c r="BH149" i="66"/>
  <c r="BH100" i="127"/>
  <c r="BH99" i="127" s="1"/>
  <c r="BH65" i="127"/>
  <c r="BH64" i="127" l="1"/>
  <c r="BH91" i="127"/>
  <c r="BH151" i="66"/>
  <c r="BI162" i="66"/>
  <c r="BH6" i="118"/>
  <c r="BH6" i="117"/>
  <c r="BH124" i="127"/>
  <c r="BH23" i="74" l="1"/>
  <c r="BH31" i="74" s="1"/>
  <c r="BI40" i="74"/>
  <c r="BH21" i="76"/>
  <c r="BH28" i="76" s="1"/>
  <c r="BI36" i="76"/>
  <c r="BH9" i="117"/>
  <c r="BH9" i="118"/>
  <c r="BH25" i="76" l="1"/>
  <c r="BH27" i="76"/>
  <c r="BH26" i="76"/>
  <c r="BI37" i="76"/>
  <c r="BH27" i="74"/>
  <c r="BH29" i="74"/>
  <c r="BH30" i="74"/>
  <c r="BH28" i="74"/>
  <c r="BI41" i="74"/>
  <c r="BH29" i="76" l="1"/>
  <c r="BH32" i="74"/>
  <c r="AR36" i="64" l="1"/>
  <c r="BE50" i="64"/>
  <c r="AQ36" i="64"/>
  <c r="AS36" i="64"/>
  <c r="AU36" i="64"/>
  <c r="AT36" i="64"/>
  <c r="AV36" i="64"/>
  <c r="AB36" i="64"/>
  <c r="AX36" i="64"/>
  <c r="BH50" i="64"/>
  <c r="AW36" i="64"/>
  <c r="BA50" i="64"/>
  <c r="AH36" i="64"/>
  <c r="BB36" i="64"/>
  <c r="BB50" i="64"/>
  <c r="AL36" i="64"/>
  <c r="BF36" i="64"/>
  <c r="BF50" i="64"/>
  <c r="AM36" i="64"/>
  <c r="BG36" i="64"/>
  <c r="BG50" i="64"/>
  <c r="BH36" i="64"/>
  <c r="AN36" i="64"/>
  <c r="AO36" i="64"/>
  <c r="AY50" i="64"/>
  <c r="AY36" i="64"/>
  <c r="AP36" i="64"/>
  <c r="BA36" i="64"/>
  <c r="AK36" i="64" l="1"/>
  <c r="AJ36" i="64"/>
  <c r="AI36" i="64"/>
  <c r="AD36" i="64"/>
  <c r="AC36" i="64"/>
  <c r="AZ36" i="64"/>
  <c r="AZ50" i="64"/>
  <c r="AG36" i="64"/>
  <c r="AF36" i="64"/>
  <c r="BC50" i="64"/>
  <c r="BC36" i="64"/>
  <c r="BE36" i="64"/>
  <c r="BD50" i="64"/>
  <c r="BD36" i="64"/>
  <c r="AE36" i="64"/>
  <c r="AK5" i="64" l="1"/>
  <c r="AY65" i="127" l="1"/>
  <c r="AY64" i="127" s="1"/>
  <c r="AE37" i="64"/>
  <c r="AE5" i="64"/>
  <c r="AU37" i="64"/>
  <c r="AU5" i="64"/>
  <c r="AX37" i="64"/>
  <c r="BI51" i="64"/>
  <c r="BH51" i="64"/>
  <c r="AX5" i="64"/>
  <c r="AK149" i="66"/>
  <c r="BA51" i="64"/>
  <c r="BA37" i="64"/>
  <c r="BA5" i="64"/>
  <c r="BE51" i="64"/>
  <c r="BE37" i="64"/>
  <c r="BE5" i="64"/>
  <c r="AL37" i="64"/>
  <c r="AL5" i="64"/>
  <c r="AO37" i="64"/>
  <c r="AO5" i="64"/>
  <c r="AJ149" i="66"/>
  <c r="AK6" i="118"/>
  <c r="AK9" i="118" s="1"/>
  <c r="AK6" i="117"/>
  <c r="AK9" i="117" s="1"/>
  <c r="AC37" i="64"/>
  <c r="AC5" i="64"/>
  <c r="AT37" i="64"/>
  <c r="AT5" i="64"/>
  <c r="AF37" i="64"/>
  <c r="AF5" i="64"/>
  <c r="AG37" i="64"/>
  <c r="AG5" i="64"/>
  <c r="BG51" i="64"/>
  <c r="BG37" i="64"/>
  <c r="BH37" i="64"/>
  <c r="BG5" i="64"/>
  <c r="AD37" i="64"/>
  <c r="AD5" i="64"/>
  <c r="AH37" i="64"/>
  <c r="AH5" i="64"/>
  <c r="AB37" i="64"/>
  <c r="AB5" i="64"/>
  <c r="BF37" i="64"/>
  <c r="BF51" i="64"/>
  <c r="BF5" i="64"/>
  <c r="AA5" i="64"/>
  <c r="AK37" i="64"/>
  <c r="AJ37" i="64"/>
  <c r="AJ5" i="64"/>
  <c r="AK35" i="64" s="1"/>
  <c r="AR37" i="64"/>
  <c r="AR5" i="64"/>
  <c r="AP37" i="64"/>
  <c r="AP5" i="64"/>
  <c r="AW37" i="64"/>
  <c r="AW5" i="64"/>
  <c r="AN37" i="64"/>
  <c r="AN5" i="64"/>
  <c r="BD37" i="64"/>
  <c r="BD51" i="64"/>
  <c r="BD5" i="64"/>
  <c r="AM37" i="64"/>
  <c r="AM5" i="64"/>
  <c r="AZ51" i="64"/>
  <c r="AZ37" i="64"/>
  <c r="AZ5" i="64"/>
  <c r="AV37" i="64"/>
  <c r="AV5" i="64"/>
  <c r="BB37" i="64"/>
  <c r="BB51" i="64"/>
  <c r="BB5" i="64"/>
  <c r="AS37" i="64"/>
  <c r="AS5" i="64"/>
  <c r="BC37" i="64"/>
  <c r="BC51" i="64"/>
  <c r="BC5" i="64"/>
  <c r="AY51" i="64"/>
  <c r="AY37" i="64"/>
  <c r="AY5" i="64"/>
  <c r="AQ37" i="64"/>
  <c r="AQ5" i="64"/>
  <c r="AI37" i="64"/>
  <c r="AI5" i="64"/>
  <c r="AJ65" i="127"/>
  <c r="AB65" i="127"/>
  <c r="AL100" i="127"/>
  <c r="AL99" i="127" s="1"/>
  <c r="AW65" i="127"/>
  <c r="AH65" i="127" l="1"/>
  <c r="AH91" i="127" s="1"/>
  <c r="AY91" i="127"/>
  <c r="AY100" i="127"/>
  <c r="AY99" i="127" s="1"/>
  <c r="AY124" i="127" s="1"/>
  <c r="AO65" i="127"/>
  <c r="AO64" i="127" s="1"/>
  <c r="AL65" i="127"/>
  <c r="BB100" i="127"/>
  <c r="BB99" i="127" s="1"/>
  <c r="BB124" i="127" s="1"/>
  <c r="AF65" i="127"/>
  <c r="AF64" i="127" s="1"/>
  <c r="AQ65" i="127"/>
  <c r="AL124" i="127"/>
  <c r="AD65" i="127"/>
  <c r="BB65" i="127"/>
  <c r="AR100" i="127"/>
  <c r="AR99" i="127" s="1"/>
  <c r="BB149" i="66"/>
  <c r="BD149" i="66"/>
  <c r="AF6" i="118"/>
  <c r="AF6" i="117"/>
  <c r="AF35" i="64"/>
  <c r="AO6" i="118"/>
  <c r="AO35" i="64"/>
  <c r="AO6" i="117"/>
  <c r="BA6" i="118"/>
  <c r="BA6" i="117"/>
  <c r="BA35" i="64"/>
  <c r="BA49" i="64"/>
  <c r="AW64" i="127"/>
  <c r="AW91" i="127"/>
  <c r="AR36" i="76"/>
  <c r="AQ6" i="117"/>
  <c r="AQ6" i="118"/>
  <c r="AQ35" i="64"/>
  <c r="AG149" i="66"/>
  <c r="AU36" i="76"/>
  <c r="AU21" i="76"/>
  <c r="AU28" i="76" s="1"/>
  <c r="BF49" i="64"/>
  <c r="BF6" i="117"/>
  <c r="BF35" i="64"/>
  <c r="BF6" i="118"/>
  <c r="AT21" i="76"/>
  <c r="AT28" i="76" s="1"/>
  <c r="BE21" i="76"/>
  <c r="BE28" i="76" s="1"/>
  <c r="AV6" i="117"/>
  <c r="AV6" i="118"/>
  <c r="AV35" i="64"/>
  <c r="BD6" i="118"/>
  <c r="BD6" i="117"/>
  <c r="BD35" i="64"/>
  <c r="BD49" i="64"/>
  <c r="BB21" i="76"/>
  <c r="AN149" i="66"/>
  <c r="AU149" i="66"/>
  <c r="AT35" i="64"/>
  <c r="AT6" i="118"/>
  <c r="AT6" i="117"/>
  <c r="AH149" i="66"/>
  <c r="AL6" i="117"/>
  <c r="AL6" i="118"/>
  <c r="AL35" i="64"/>
  <c r="BG100" i="127"/>
  <c r="BG99" i="127" s="1"/>
  <c r="AD21" i="76"/>
  <c r="AD28" i="76" s="1"/>
  <c r="AW6" i="117"/>
  <c r="AW35" i="64"/>
  <c r="AW6" i="118"/>
  <c r="BG149" i="66"/>
  <c r="AV36" i="76"/>
  <c r="AV21" i="76"/>
  <c r="AV28" i="76" s="1"/>
  <c r="AR65" i="127"/>
  <c r="AJ36" i="76"/>
  <c r="AT65" i="127"/>
  <c r="BC36" i="76"/>
  <c r="BC21" i="76"/>
  <c r="BC28" i="76" s="1"/>
  <c r="AZ6" i="118"/>
  <c r="AZ6" i="117"/>
  <c r="AZ35" i="64"/>
  <c r="AZ49" i="64"/>
  <c r="AB6" i="118"/>
  <c r="AB6" i="117"/>
  <c r="AB35" i="64"/>
  <c r="AP149" i="66"/>
  <c r="AZ36" i="76"/>
  <c r="AS40" i="74"/>
  <c r="AY49" i="64"/>
  <c r="AY6" i="118"/>
  <c r="AY6" i="117"/>
  <c r="AY35" i="64"/>
  <c r="AW149" i="66"/>
  <c r="AN35" i="64"/>
  <c r="AN6" i="118"/>
  <c r="AN6" i="117"/>
  <c r="AO149" i="66"/>
  <c r="AC6" i="118"/>
  <c r="AC35" i="64"/>
  <c r="AC6" i="117"/>
  <c r="AQ149" i="66"/>
  <c r="AZ21" i="76"/>
  <c r="AZ28" i="76" s="1"/>
  <c r="BD65" i="127"/>
  <c r="AO21" i="76"/>
  <c r="AO28" i="76" s="1"/>
  <c r="AP6" i="118"/>
  <c r="AP35" i="64"/>
  <c r="AP6" i="117"/>
  <c r="AY149" i="66"/>
  <c r="AJ151" i="66"/>
  <c r="AB21" i="76"/>
  <c r="AB28" i="76" s="1"/>
  <c r="AS6" i="118"/>
  <c r="AS6" i="117"/>
  <c r="AS35" i="64"/>
  <c r="AR21" i="76"/>
  <c r="AR28" i="76" s="1"/>
  <c r="AF149" i="66"/>
  <c r="AI149" i="66"/>
  <c r="AJ162" i="66" s="1"/>
  <c r="AB149" i="66"/>
  <c r="AL149" i="66"/>
  <c r="AU6" i="117"/>
  <c r="AU6" i="118"/>
  <c r="AU35" i="64"/>
  <c r="BG49" i="64"/>
  <c r="BG6" i="117"/>
  <c r="BG6" i="118"/>
  <c r="BG35" i="64"/>
  <c r="BH35" i="64"/>
  <c r="AC149" i="66"/>
  <c r="BF100" i="127"/>
  <c r="BF99" i="127" s="1"/>
  <c r="AD100" i="127"/>
  <c r="AD99" i="127" s="1"/>
  <c r="AJ91" i="127"/>
  <c r="AJ64" i="127"/>
  <c r="BC35" i="64"/>
  <c r="BC6" i="118"/>
  <c r="BC6" i="117"/>
  <c r="BC49" i="64"/>
  <c r="AS149" i="66"/>
  <c r="AD149" i="66"/>
  <c r="AZ149" i="66"/>
  <c r="BA65" i="127"/>
  <c r="BE65" i="127"/>
  <c r="BB6" i="117"/>
  <c r="BB6" i="118"/>
  <c r="BB35" i="64"/>
  <c r="BB49" i="64"/>
  <c r="BE149" i="66"/>
  <c r="BF149" i="66"/>
  <c r="AJ21" i="76"/>
  <c r="AH6" i="117"/>
  <c r="AH35" i="64"/>
  <c r="AH6" i="118"/>
  <c r="AV149" i="66"/>
  <c r="AE6" i="117"/>
  <c r="AE6" i="118"/>
  <c r="AE35" i="64"/>
  <c r="AA149" i="66"/>
  <c r="AA151" i="66" s="1"/>
  <c r="AA113" i="66"/>
  <c r="AA136" i="66"/>
  <c r="AR6" i="118"/>
  <c r="AR35" i="64"/>
  <c r="AR6" i="117"/>
  <c r="BA149" i="66"/>
  <c r="BE6" i="117"/>
  <c r="BE6" i="118"/>
  <c r="BE35" i="64"/>
  <c r="BE49" i="64"/>
  <c r="AK162" i="66"/>
  <c r="AK151" i="66"/>
  <c r="AB64" i="127"/>
  <c r="AB91" i="127"/>
  <c r="AH100" i="127"/>
  <c r="AH99" i="127" s="1"/>
  <c r="AM149" i="66"/>
  <c r="AX149" i="66"/>
  <c r="AW21" i="76"/>
  <c r="AW28" i="76" s="1"/>
  <c r="AW36" i="76"/>
  <c r="AE149" i="66"/>
  <c r="AI65" i="127"/>
  <c r="AI6" i="118"/>
  <c r="AI6" i="117"/>
  <c r="AI35" i="64"/>
  <c r="AT149" i="66"/>
  <c r="AD6" i="118"/>
  <c r="AD35" i="64"/>
  <c r="AD6" i="117"/>
  <c r="AG6" i="118"/>
  <c r="AG35" i="64"/>
  <c r="AG6" i="117"/>
  <c r="AS23" i="74"/>
  <c r="AS31" i="74" s="1"/>
  <c r="AL21" i="76"/>
  <c r="AL28" i="76" s="1"/>
  <c r="AE36" i="76"/>
  <c r="AE21" i="76"/>
  <c r="AO36" i="76"/>
  <c r="AS65" i="127"/>
  <c r="BB36" i="76"/>
  <c r="AM6" i="118"/>
  <c r="AM6" i="117"/>
  <c r="AM35" i="64"/>
  <c r="AJ6" i="118"/>
  <c r="AJ35" i="64"/>
  <c r="AJ6" i="117"/>
  <c r="AA6" i="118"/>
  <c r="AA9" i="118" s="1"/>
  <c r="AA6" i="117"/>
  <c r="AA9" i="117" s="1"/>
  <c r="AM36" i="76"/>
  <c r="AM21" i="76"/>
  <c r="AM28" i="76" s="1"/>
  <c r="AR149" i="66"/>
  <c r="BC149" i="66"/>
  <c r="AX6" i="117"/>
  <c r="AX6" i="118"/>
  <c r="AX35" i="64"/>
  <c r="BH49" i="64"/>
  <c r="AG65" i="127"/>
  <c r="AA100" i="127"/>
  <c r="AA99" i="127" s="1"/>
  <c r="AX65" i="127"/>
  <c r="AF100" i="127"/>
  <c r="AF99" i="127" s="1"/>
  <c r="AJ100" i="127"/>
  <c r="AJ99" i="127" s="1"/>
  <c r="AX100" i="127"/>
  <c r="AX99" i="127" s="1"/>
  <c r="AM65" i="127"/>
  <c r="AB100" i="127"/>
  <c r="AB99" i="127" s="1"/>
  <c r="AA65" i="127"/>
  <c r="AT100" i="127"/>
  <c r="AT99" i="127" s="1"/>
  <c r="AV65" i="127"/>
  <c r="BG65" i="127"/>
  <c r="AP100" i="127"/>
  <c r="AP99" i="127" s="1"/>
  <c r="AN65" i="127"/>
  <c r="AP65" i="127"/>
  <c r="AC100" i="127"/>
  <c r="AC99" i="127" s="1"/>
  <c r="BC65" i="127"/>
  <c r="BF65" i="127"/>
  <c r="AE65" i="127"/>
  <c r="AK65" i="127"/>
  <c r="AU65" i="127"/>
  <c r="AZ100" i="127"/>
  <c r="AZ99" i="127" s="1"/>
  <c r="AZ65" i="127"/>
  <c r="AO100" i="127"/>
  <c r="AO99" i="127" s="1"/>
  <c r="AG100" i="127"/>
  <c r="AG99" i="127" s="1"/>
  <c r="BE100" i="127"/>
  <c r="BE99" i="127" s="1"/>
  <c r="AC65" i="127"/>
  <c r="BC100" i="127"/>
  <c r="BC99" i="127" s="1"/>
  <c r="AE100" i="127"/>
  <c r="AE99" i="127" s="1"/>
  <c r="AM100" i="127"/>
  <c r="AM99" i="127" s="1"/>
  <c r="AV100" i="127"/>
  <c r="AV99" i="127" s="1"/>
  <c r="AK100" i="127"/>
  <c r="AK99" i="127" s="1"/>
  <c r="AN100" i="127"/>
  <c r="AN99" i="127" s="1"/>
  <c r="BA100" i="127"/>
  <c r="BA99" i="127" s="1"/>
  <c r="BD100" i="127"/>
  <c r="BD99" i="127" s="1"/>
  <c r="AW100" i="127"/>
  <c r="AW99" i="127" s="1"/>
  <c r="AS100" i="127"/>
  <c r="AS99" i="127" s="1"/>
  <c r="AU100" i="127"/>
  <c r="AU99" i="127" s="1"/>
  <c r="AQ100" i="127"/>
  <c r="AQ99" i="127" s="1"/>
  <c r="AI100" i="127"/>
  <c r="AI99" i="127" s="1"/>
  <c r="AL91" i="127" l="1"/>
  <c r="AL64" i="127"/>
  <c r="AH64" i="127"/>
  <c r="AF91" i="127"/>
  <c r="AO91" i="127"/>
  <c r="AQ91" i="127"/>
  <c r="AQ64" i="127"/>
  <c r="AK164" i="66"/>
  <c r="AW124" i="127"/>
  <c r="AD91" i="127"/>
  <c r="AD64" i="127"/>
  <c r="AI19" i="117"/>
  <c r="AI9" i="117"/>
  <c r="BE40" i="74"/>
  <c r="BE23" i="74"/>
  <c r="AC124" i="127"/>
  <c r="AI9" i="118"/>
  <c r="AI19" i="118"/>
  <c r="AA124" i="127"/>
  <c r="AU19" i="117"/>
  <c r="AU9" i="117"/>
  <c r="AF162" i="66"/>
  <c r="AF151" i="66"/>
  <c r="AL9" i="118"/>
  <c r="AL22" i="118" s="1"/>
  <c r="AL19" i="118"/>
  <c r="AK64" i="127"/>
  <c r="AK91" i="127"/>
  <c r="AG91" i="127"/>
  <c r="AG64" i="127"/>
  <c r="AM19" i="117"/>
  <c r="AM9" i="117"/>
  <c r="AS30" i="74"/>
  <c r="AS27" i="74"/>
  <c r="AS29" i="74"/>
  <c r="AS28" i="74"/>
  <c r="AI64" i="127"/>
  <c r="AI91" i="127"/>
  <c r="BB9" i="118"/>
  <c r="BB19" i="118"/>
  <c r="BB29" i="118"/>
  <c r="AD124" i="127"/>
  <c r="AQ162" i="66"/>
  <c r="AQ151" i="66"/>
  <c r="AN9" i="117"/>
  <c r="AN19" i="117"/>
  <c r="AG23" i="74"/>
  <c r="AG31" i="74" s="1"/>
  <c r="AG40" i="74"/>
  <c r="AB19" i="117"/>
  <c r="AB9" i="117"/>
  <c r="AB22" i="117" s="1"/>
  <c r="AT64" i="127"/>
  <c r="AT91" i="127"/>
  <c r="AL9" i="117"/>
  <c r="AL22" i="117" s="1"/>
  <c r="AL19" i="117"/>
  <c r="BA23" i="74"/>
  <c r="BA40" i="74"/>
  <c r="AF19" i="117"/>
  <c r="AF9" i="117"/>
  <c r="AN23" i="74"/>
  <c r="AN31" i="74" s="1"/>
  <c r="AN40" i="74"/>
  <c r="AU162" i="66"/>
  <c r="AU151" i="66"/>
  <c r="BB28" i="76"/>
  <c r="BB27" i="76"/>
  <c r="BB26" i="76"/>
  <c r="BB25" i="76"/>
  <c r="BE25" i="76"/>
  <c r="BE27" i="76"/>
  <c r="BE26" i="76"/>
  <c r="AV124" i="127"/>
  <c r="AM9" i="118"/>
  <c r="AM19" i="118"/>
  <c r="AD19" i="118"/>
  <c r="AD9" i="118"/>
  <c r="AW37" i="76"/>
  <c r="AW27" i="76"/>
  <c r="AW26" i="76"/>
  <c r="AW25" i="76"/>
  <c r="BB19" i="117"/>
  <c r="BB9" i="117"/>
  <c r="BB29" i="117"/>
  <c r="BF124" i="127"/>
  <c r="AL162" i="66"/>
  <c r="AL151" i="66"/>
  <c r="AL164" i="66" s="1"/>
  <c r="AR26" i="76"/>
  <c r="AR25" i="76"/>
  <c r="AR27" i="76"/>
  <c r="AN9" i="118"/>
  <c r="AN19" i="118"/>
  <c r="AB9" i="118"/>
  <c r="AB22" i="118" s="1"/>
  <c r="AB19" i="118"/>
  <c r="AF19" i="118"/>
  <c r="AF9" i="118"/>
  <c r="BC40" i="74"/>
  <c r="BC23" i="74"/>
  <c r="BC31" i="74" s="1"/>
  <c r="AE9" i="118"/>
  <c r="AE19" i="118"/>
  <c r="BC19" i="117"/>
  <c r="BC9" i="117"/>
  <c r="BC29" i="117"/>
  <c r="AH19" i="117"/>
  <c r="AH9" i="117"/>
  <c r="BC9" i="118"/>
  <c r="BC19" i="118"/>
  <c r="BC29" i="118"/>
  <c r="AJ124" i="127"/>
  <c r="AX19" i="118"/>
  <c r="AX9" i="118"/>
  <c r="BH29" i="118"/>
  <c r="AC21" i="76"/>
  <c r="AC28" i="76" s="1"/>
  <c r="AC36" i="76"/>
  <c r="BA175" i="66"/>
  <c r="BA162" i="66"/>
  <c r="BA151" i="66"/>
  <c r="AZ162" i="66"/>
  <c r="AZ175" i="66"/>
  <c r="AZ151" i="66"/>
  <c r="AR23" i="74"/>
  <c r="AR31" i="74" s="1"/>
  <c r="AF23" i="74"/>
  <c r="AF31" i="74" s="1"/>
  <c r="AF40" i="74"/>
  <c r="AD36" i="76"/>
  <c r="AG162" i="66"/>
  <c r="AG151" i="66"/>
  <c r="AD9" i="117"/>
  <c r="AD19" i="117"/>
  <c r="AP9" i="118"/>
  <c r="AP19" i="118"/>
  <c r="AP23" i="74"/>
  <c r="AP31" i="74" s="1"/>
  <c r="AP40" i="74"/>
  <c r="AM91" i="127"/>
  <c r="AM64" i="127"/>
  <c r="BE124" i="127"/>
  <c r="AX9" i="117"/>
  <c r="AX19" i="117"/>
  <c r="BH29" i="117"/>
  <c r="AJ28" i="76"/>
  <c r="AJ26" i="76"/>
  <c r="AJ25" i="76"/>
  <c r="AJ27" i="76"/>
  <c r="BF36" i="76"/>
  <c r="BF21" i="76"/>
  <c r="BF28" i="76" s="1"/>
  <c r="AP162" i="66"/>
  <c r="AP151" i="66"/>
  <c r="AH162" i="66"/>
  <c r="AH151" i="66"/>
  <c r="AP36" i="76"/>
  <c r="AP21" i="76"/>
  <c r="AP28" i="76" s="1"/>
  <c r="BE49" i="74"/>
  <c r="AE9" i="117"/>
  <c r="AE19" i="117"/>
  <c r="AZ124" i="127"/>
  <c r="BD124" i="127"/>
  <c r="AM124" i="127"/>
  <c r="AO124" i="127"/>
  <c r="BF64" i="127"/>
  <c r="BF91" i="127"/>
  <c r="AX124" i="127"/>
  <c r="BA21" i="76"/>
  <c r="BA36" i="76"/>
  <c r="AT162" i="66"/>
  <c r="AT151" i="66"/>
  <c r="AX162" i="66"/>
  <c r="D25" i="112"/>
  <c r="AX151" i="66"/>
  <c r="BI175" i="66"/>
  <c r="BH175" i="66"/>
  <c r="BE64" i="127"/>
  <c r="BE91" i="127"/>
  <c r="AK40" i="74"/>
  <c r="AK23" i="74"/>
  <c r="AK31" i="74" s="1"/>
  <c r="AY175" i="66"/>
  <c r="AY162" i="66"/>
  <c r="AY151" i="66"/>
  <c r="AO27" i="76"/>
  <c r="AO25" i="76"/>
  <c r="AO26" i="76"/>
  <c r="AD25" i="76"/>
  <c r="AD27" i="76"/>
  <c r="AD26" i="76"/>
  <c r="BF19" i="118"/>
  <c r="BF9" i="118"/>
  <c r="BF29" i="118"/>
  <c r="BA19" i="117"/>
  <c r="BA29" i="117"/>
  <c r="BA9" i="117"/>
  <c r="BD162" i="66"/>
  <c r="BD175" i="66"/>
  <c r="BD151" i="66"/>
  <c r="BG19" i="118"/>
  <c r="BG29" i="118"/>
  <c r="BG9" i="118"/>
  <c r="BH19" i="118"/>
  <c r="AB162" i="66"/>
  <c r="AB151" i="66"/>
  <c r="AB164" i="66" s="1"/>
  <c r="BD91" i="127"/>
  <c r="BD64" i="127"/>
  <c r="AW162" i="66"/>
  <c r="AW151" i="66"/>
  <c r="BB23" i="74"/>
  <c r="BB31" i="74" s="1"/>
  <c r="BB40" i="74"/>
  <c r="BE36" i="76"/>
  <c r="BD21" i="76"/>
  <c r="BD36" i="76"/>
  <c r="BG124" i="127"/>
  <c r="AJ40" i="74"/>
  <c r="AJ23" i="74"/>
  <c r="AJ31" i="74" s="1"/>
  <c r="BA9" i="118"/>
  <c r="BA29" i="118"/>
  <c r="BA19" i="118"/>
  <c r="AG124" i="127"/>
  <c r="AK19" i="117"/>
  <c r="AJ9" i="117"/>
  <c r="AJ19" i="117"/>
  <c r="AD162" i="66"/>
  <c r="AD151" i="66"/>
  <c r="AG36" i="76"/>
  <c r="AG21" i="76"/>
  <c r="AG28" i="76" s="1"/>
  <c r="AE124" i="127"/>
  <c r="AN91" i="127"/>
  <c r="AN64" i="127"/>
  <c r="AS91" i="127"/>
  <c r="AS64" i="127"/>
  <c r="BF162" i="66"/>
  <c r="BF175" i="66"/>
  <c r="BF151" i="66"/>
  <c r="BF23" i="74"/>
  <c r="BF31" i="74" s="1"/>
  <c r="BF40" i="74"/>
  <c r="BG9" i="117"/>
  <c r="BG19" i="117"/>
  <c r="BG29" i="117"/>
  <c r="BH19" i="117"/>
  <c r="AI23" i="74"/>
  <c r="AI31" i="74" s="1"/>
  <c r="AI40" i="74"/>
  <c r="AO40" i="74"/>
  <c r="AO23" i="74"/>
  <c r="AO31" i="74" s="1"/>
  <c r="AT9" i="117"/>
  <c r="AT19" i="117"/>
  <c r="AN162" i="66"/>
  <c r="AN151" i="66"/>
  <c r="BD9" i="117"/>
  <c r="BD19" i="117"/>
  <c r="BD29" i="117"/>
  <c r="BF29" i="117"/>
  <c r="BF19" i="117"/>
  <c r="BF9" i="117"/>
  <c r="AQ9" i="118"/>
  <c r="AQ19" i="118"/>
  <c r="AS124" i="127"/>
  <c r="AP124" i="127"/>
  <c r="BC175" i="66"/>
  <c r="BC162" i="66"/>
  <c r="BC151" i="66"/>
  <c r="AK19" i="118"/>
  <c r="AJ9" i="118"/>
  <c r="AJ19" i="118"/>
  <c r="AM162" i="66"/>
  <c r="AM151" i="66"/>
  <c r="AR9" i="117"/>
  <c r="AR19" i="117"/>
  <c r="AV162" i="66"/>
  <c r="AV151" i="66"/>
  <c r="BA64" i="127"/>
  <c r="BA91" i="127"/>
  <c r="AS36" i="76"/>
  <c r="AS21" i="76"/>
  <c r="AS28" i="76" s="1"/>
  <c r="AS9" i="117"/>
  <c r="AS19" i="117"/>
  <c r="AM23" i="74"/>
  <c r="AM31" i="74" s="1"/>
  <c r="AM40" i="74"/>
  <c r="BG162" i="66"/>
  <c r="BG175" i="66"/>
  <c r="BG151" i="66"/>
  <c r="BH162" i="66"/>
  <c r="AV23" i="74"/>
  <c r="AV31" i="74" s="1"/>
  <c r="AV40" i="74"/>
  <c r="AT19" i="118"/>
  <c r="AT9" i="118"/>
  <c r="BD29" i="118"/>
  <c r="BD19" i="118"/>
  <c r="BD9" i="118"/>
  <c r="AD40" i="74"/>
  <c r="AD23" i="74"/>
  <c r="AD31" i="74" s="1"/>
  <c r="AQ9" i="117"/>
  <c r="AQ19" i="117"/>
  <c r="AE91" i="127"/>
  <c r="AE64" i="127"/>
  <c r="BC91" i="127"/>
  <c r="BC64" i="127"/>
  <c r="BA44" i="76"/>
  <c r="AN36" i="76"/>
  <c r="AN21" i="76"/>
  <c r="BE9" i="118"/>
  <c r="BE29" i="118"/>
  <c r="BE19" i="118"/>
  <c r="AS162" i="66"/>
  <c r="AS151" i="66"/>
  <c r="AC162" i="66"/>
  <c r="AC151" i="66"/>
  <c r="BG36" i="76"/>
  <c r="BG21" i="76"/>
  <c r="BG28" i="76" s="1"/>
  <c r="BH36" i="76"/>
  <c r="AS19" i="118"/>
  <c r="AS9" i="118"/>
  <c r="AC19" i="117"/>
  <c r="AC9" i="117"/>
  <c r="AZ9" i="117"/>
  <c r="AZ19" i="117"/>
  <c r="AZ29" i="117"/>
  <c r="AI36" i="76"/>
  <c r="AI21" i="76"/>
  <c r="AJ37" i="76" s="1"/>
  <c r="AB23" i="74"/>
  <c r="AB31" i="74" s="1"/>
  <c r="AO19" i="117"/>
  <c r="AO9" i="117"/>
  <c r="AI124" i="127"/>
  <c r="AK124" i="127"/>
  <c r="BG64" i="127"/>
  <c r="BG91" i="127"/>
  <c r="AT124" i="127"/>
  <c r="AE28" i="76"/>
  <c r="AE25" i="76"/>
  <c r="AE27" i="76"/>
  <c r="AE26" i="76"/>
  <c r="AE37" i="76"/>
  <c r="AK36" i="76"/>
  <c r="AK21" i="76"/>
  <c r="BE19" i="117"/>
  <c r="BE9" i="117"/>
  <c r="BE29" i="117"/>
  <c r="AR9" i="118"/>
  <c r="AR19" i="118"/>
  <c r="BD40" i="74"/>
  <c r="BD23" i="74"/>
  <c r="AZ23" i="74"/>
  <c r="AZ31" i="74" s="1"/>
  <c r="AE23" i="74"/>
  <c r="AE31" i="74" s="1"/>
  <c r="AE40" i="74"/>
  <c r="AZ19" i="118"/>
  <c r="AZ9" i="118"/>
  <c r="AZ29" i="118"/>
  <c r="AH40" i="74"/>
  <c r="AH23" i="74"/>
  <c r="AH31" i="74" s="1"/>
  <c r="AQ21" i="76"/>
  <c r="AR37" i="76" s="1"/>
  <c r="AQ36" i="76"/>
  <c r="BB175" i="66"/>
  <c r="BB162" i="66"/>
  <c r="BB151" i="66"/>
  <c r="AZ40" i="74"/>
  <c r="AR162" i="66"/>
  <c r="AR151" i="66"/>
  <c r="AG19" i="117"/>
  <c r="AG9" i="117"/>
  <c r="AE162" i="66"/>
  <c r="AE151" i="66"/>
  <c r="AH124" i="127"/>
  <c r="AH36" i="76"/>
  <c r="AH21" i="76"/>
  <c r="AC9" i="118"/>
  <c r="AC19" i="118"/>
  <c r="AL23" i="74"/>
  <c r="AL31" i="74" s="1"/>
  <c r="AL40" i="74"/>
  <c r="AT36" i="76"/>
  <c r="AO9" i="118"/>
  <c r="AO19" i="118"/>
  <c r="AR124" i="127"/>
  <c r="AB124" i="127"/>
  <c r="AN124" i="127"/>
  <c r="AR40" i="74"/>
  <c r="BC124" i="127"/>
  <c r="AV64" i="127"/>
  <c r="AV91" i="127"/>
  <c r="AQ124" i="127"/>
  <c r="AL36" i="76"/>
  <c r="BE175" i="66"/>
  <c r="BE162" i="66"/>
  <c r="BE151" i="66"/>
  <c r="AI162" i="66"/>
  <c r="AI151" i="66"/>
  <c r="AJ164" i="66" s="1"/>
  <c r="AB25" i="76"/>
  <c r="AB26" i="76"/>
  <c r="AB27" i="76"/>
  <c r="AZ25" i="76"/>
  <c r="AZ27" i="76"/>
  <c r="AZ26" i="76"/>
  <c r="AY9" i="117"/>
  <c r="AY19" i="117"/>
  <c r="AY29" i="117"/>
  <c r="AU40" i="74"/>
  <c r="AU23" i="74"/>
  <c r="AU31" i="74" s="1"/>
  <c r="AR64" i="127"/>
  <c r="AR91" i="127"/>
  <c r="AW19" i="118"/>
  <c r="AW9" i="118"/>
  <c r="AV9" i="118"/>
  <c r="AV19" i="118"/>
  <c r="AT26" i="76"/>
  <c r="AT25" i="76"/>
  <c r="AT27" i="76"/>
  <c r="AU26" i="76"/>
  <c r="AU27" i="76"/>
  <c r="AU37" i="76"/>
  <c r="AU25" i="76"/>
  <c r="AF36" i="76"/>
  <c r="AF21" i="76"/>
  <c r="AF28" i="76" s="1"/>
  <c r="BA124" i="127"/>
  <c r="AF124" i="127"/>
  <c r="AZ91" i="127"/>
  <c r="AZ64" i="127"/>
  <c r="AC64" i="127"/>
  <c r="AC91" i="127"/>
  <c r="AX91" i="127"/>
  <c r="AX64" i="127"/>
  <c r="AG9" i="118"/>
  <c r="AG19" i="118"/>
  <c r="AT40" i="74"/>
  <c r="AT23" i="74"/>
  <c r="AT31" i="74" s="1"/>
  <c r="AC40" i="74"/>
  <c r="AC23" i="74"/>
  <c r="AC31" i="74" s="1"/>
  <c r="AW40" i="74"/>
  <c r="AW23" i="74"/>
  <c r="AW31" i="74" s="1"/>
  <c r="AY9" i="118"/>
  <c r="AY19" i="118"/>
  <c r="AY29" i="118"/>
  <c r="BC27" i="76"/>
  <c r="BC25" i="76"/>
  <c r="BC26" i="76"/>
  <c r="BC37" i="76"/>
  <c r="AV19" i="117"/>
  <c r="AV9" i="117"/>
  <c r="AU124" i="127"/>
  <c r="AU64" i="127"/>
  <c r="AU91" i="127"/>
  <c r="AP91" i="127"/>
  <c r="AP64" i="127"/>
  <c r="AA91" i="127"/>
  <c r="AA64" i="127"/>
  <c r="AM27" i="76"/>
  <c r="AM37" i="76"/>
  <c r="AM26" i="76"/>
  <c r="AM25" i="76"/>
  <c r="AL27" i="76"/>
  <c r="AL25" i="76"/>
  <c r="AL26" i="76"/>
  <c r="AH9" i="118"/>
  <c r="AH19" i="118"/>
  <c r="AU9" i="118"/>
  <c r="AU19" i="118"/>
  <c r="AP19" i="117"/>
  <c r="AP9" i="117"/>
  <c r="AO162" i="66"/>
  <c r="AO151" i="66"/>
  <c r="AY21" i="76"/>
  <c r="AY28" i="76" s="1"/>
  <c r="AV37" i="76"/>
  <c r="AV27" i="76"/>
  <c r="AV25" i="76"/>
  <c r="AV26" i="76"/>
  <c r="AW19" i="117"/>
  <c r="AW9" i="117"/>
  <c r="BB64" i="127"/>
  <c r="BB91" i="127"/>
  <c r="AE22" i="118" l="1"/>
  <c r="AO22" i="118"/>
  <c r="AO164" i="66"/>
  <c r="AR164" i="66"/>
  <c r="AG22" i="117"/>
  <c r="AG164" i="66"/>
  <c r="AC22" i="118"/>
  <c r="AG22" i="118"/>
  <c r="AC22" i="117"/>
  <c r="BD49" i="74"/>
  <c r="BF49" i="74"/>
  <c r="AM164" i="66"/>
  <c r="AU22" i="118"/>
  <c r="AO22" i="117"/>
  <c r="AB29" i="76"/>
  <c r="AW22" i="117"/>
  <c r="AD37" i="76"/>
  <c r="AF22" i="118"/>
  <c r="AV22" i="117"/>
  <c r="AQ28" i="76"/>
  <c r="AP22" i="117"/>
  <c r="AV164" i="66"/>
  <c r="AE22" i="117"/>
  <c r="AH164" i="66"/>
  <c r="AT22" i="118"/>
  <c r="AQ22" i="118"/>
  <c r="BF44" i="76"/>
  <c r="AI22" i="118"/>
  <c r="BD44" i="76"/>
  <c r="AR22" i="118"/>
  <c r="AW22" i="118"/>
  <c r="AC164" i="66"/>
  <c r="AQ22" i="117"/>
  <c r="AN164" i="66"/>
  <c r="AY36" i="76"/>
  <c r="AU29" i="76"/>
  <c r="AP164" i="66"/>
  <c r="AE164" i="66"/>
  <c r="AT22" i="117"/>
  <c r="BB49" i="74"/>
  <c r="BG44" i="76"/>
  <c r="AW164" i="66"/>
  <c r="AY44" i="76"/>
  <c r="AM22" i="118"/>
  <c r="AK22" i="118"/>
  <c r="AJ22" i="118"/>
  <c r="AD29" i="76"/>
  <c r="BA29" i="74"/>
  <c r="BA28" i="74"/>
  <c r="BA30" i="74"/>
  <c r="BA27" i="74"/>
  <c r="BA41" i="74"/>
  <c r="AW28" i="74"/>
  <c r="AW27" i="74"/>
  <c r="AW30" i="74"/>
  <c r="AW41" i="74"/>
  <c r="AW29" i="74"/>
  <c r="AH28" i="76"/>
  <c r="AH26" i="76"/>
  <c r="AH27" i="76"/>
  <c r="AH25" i="76"/>
  <c r="AH37" i="76"/>
  <c r="AZ22" i="117"/>
  <c r="AZ32" i="117"/>
  <c r="AO41" i="74"/>
  <c r="AO28" i="74"/>
  <c r="AO29" i="74"/>
  <c r="AO27" i="74"/>
  <c r="AO30" i="74"/>
  <c r="AT164" i="66"/>
  <c r="AZ164" i="66"/>
  <c r="AZ177" i="66"/>
  <c r="AC37" i="76"/>
  <c r="AC25" i="76"/>
  <c r="AC27" i="76"/>
  <c r="AC26" i="76"/>
  <c r="AT37" i="76"/>
  <c r="AS26" i="76"/>
  <c r="AS27" i="76"/>
  <c r="AS37" i="76"/>
  <c r="AS25" i="76"/>
  <c r="BC164" i="66"/>
  <c r="BC177" i="66"/>
  <c r="AK22" i="117"/>
  <c r="AJ22" i="117"/>
  <c r="BD28" i="76"/>
  <c r="BD26" i="76"/>
  <c r="BD37" i="76"/>
  <c r="BD25" i="76"/>
  <c r="BD27" i="76"/>
  <c r="AN22" i="118"/>
  <c r="BB29" i="76"/>
  <c r="AK28" i="76"/>
  <c r="AK26" i="76"/>
  <c r="AK37" i="76"/>
  <c r="AK27" i="76"/>
  <c r="AK25" i="76"/>
  <c r="AV29" i="76"/>
  <c r="AZ28" i="74"/>
  <c r="AZ27" i="74"/>
  <c r="AZ30" i="74"/>
  <c r="AZ29" i="74"/>
  <c r="AE29" i="76"/>
  <c r="AB40" i="74"/>
  <c r="AA23" i="74"/>
  <c r="AS164" i="66"/>
  <c r="AN28" i="76"/>
  <c r="AN26" i="76"/>
  <c r="AN27" i="76"/>
  <c r="AN25" i="76"/>
  <c r="AN37" i="76"/>
  <c r="BD22" i="117"/>
  <c r="BD32" i="117"/>
  <c r="BF27" i="74"/>
  <c r="BF28" i="74"/>
  <c r="BF41" i="74"/>
  <c r="BF29" i="74"/>
  <c r="BF30" i="74"/>
  <c r="BG23" i="74"/>
  <c r="BG31" i="74" s="1"/>
  <c r="BG40" i="74"/>
  <c r="BG49" i="74"/>
  <c r="BH40" i="74"/>
  <c r="BD177" i="66"/>
  <c r="BD164" i="66"/>
  <c r="AK30" i="74"/>
  <c r="AK29" i="74"/>
  <c r="AK41" i="74"/>
  <c r="AK28" i="74"/>
  <c r="AK27" i="74"/>
  <c r="AJ29" i="76"/>
  <c r="AM29" i="76"/>
  <c r="AU29" i="74"/>
  <c r="AU28" i="74"/>
  <c r="AU27" i="74"/>
  <c r="AU41" i="74"/>
  <c r="AU30" i="74"/>
  <c r="AD27" i="74"/>
  <c r="AD29" i="74"/>
  <c r="AD28" i="74"/>
  <c r="AD30" i="74"/>
  <c r="AD41" i="74"/>
  <c r="BF177" i="66"/>
  <c r="BF164" i="66"/>
  <c r="AP30" i="74"/>
  <c r="AP28" i="74"/>
  <c r="AP29" i="74"/>
  <c r="AP41" i="74"/>
  <c r="AP27" i="74"/>
  <c r="BC22" i="118"/>
  <c r="BC32" i="118"/>
  <c r="BE37" i="76"/>
  <c r="AU164" i="66"/>
  <c r="AH22" i="118"/>
  <c r="AY23" i="74"/>
  <c r="AZ41" i="74" s="1"/>
  <c r="AY49" i="74"/>
  <c r="AY40" i="74"/>
  <c r="BD31" i="74"/>
  <c r="BD30" i="74"/>
  <c r="BD29" i="74"/>
  <c r="BD41" i="74"/>
  <c r="BD28" i="74"/>
  <c r="BD27" i="74"/>
  <c r="AI41" i="74"/>
  <c r="AI28" i="74"/>
  <c r="AI27" i="74"/>
  <c r="AI30" i="74"/>
  <c r="AI29" i="74"/>
  <c r="BA28" i="76"/>
  <c r="BA27" i="76"/>
  <c r="BA25" i="76"/>
  <c r="BA26" i="76"/>
  <c r="BA37" i="76"/>
  <c r="AF29" i="74"/>
  <c r="AF28" i="74"/>
  <c r="AF41" i="74"/>
  <c r="AF30" i="74"/>
  <c r="AF27" i="74"/>
  <c r="AH22" i="117"/>
  <c r="AR29" i="76"/>
  <c r="AW29" i="76"/>
  <c r="AS41" i="74"/>
  <c r="AC29" i="74"/>
  <c r="AC28" i="74"/>
  <c r="AC30" i="74"/>
  <c r="AC41" i="74"/>
  <c r="AC27" i="74"/>
  <c r="AL29" i="74"/>
  <c r="AL30" i="74"/>
  <c r="AL28" i="74"/>
  <c r="AL41" i="74"/>
  <c r="AL27" i="74"/>
  <c r="BB177" i="66"/>
  <c r="BB164" i="66"/>
  <c r="AZ22" i="118"/>
  <c r="AZ32" i="118"/>
  <c r="BD22" i="118"/>
  <c r="BD32" i="118"/>
  <c r="AM41" i="74"/>
  <c r="AM29" i="74"/>
  <c r="AM27" i="74"/>
  <c r="AM30" i="74"/>
  <c r="AM28" i="74"/>
  <c r="BA22" i="117"/>
  <c r="BA32" i="117"/>
  <c r="AP22" i="118"/>
  <c r="AZ37" i="76"/>
  <c r="AY25" i="76"/>
  <c r="AY26" i="76"/>
  <c r="AY27" i="76"/>
  <c r="AS22" i="118"/>
  <c r="AG25" i="76"/>
  <c r="AG37" i="76"/>
  <c r="AG27" i="76"/>
  <c r="AG26" i="76"/>
  <c r="BG22" i="118"/>
  <c r="BG32" i="118"/>
  <c r="BH22" i="118"/>
  <c r="AO37" i="76"/>
  <c r="AZ49" i="74"/>
  <c r="AX23" i="74"/>
  <c r="BC50" i="74" s="1"/>
  <c r="AX40" i="74"/>
  <c r="BI49" i="74"/>
  <c r="BH49" i="74"/>
  <c r="BE29" i="76"/>
  <c r="AF164" i="66"/>
  <c r="BE31" i="74"/>
  <c r="BE30" i="74"/>
  <c r="BE27" i="74"/>
  <c r="BE41" i="74"/>
  <c r="BE28" i="74"/>
  <c r="BE29" i="74"/>
  <c r="BG164" i="66"/>
  <c r="BG177" i="66"/>
  <c r="BH164" i="66"/>
  <c r="AT29" i="76"/>
  <c r="AY22" i="117"/>
  <c r="AY32" i="117"/>
  <c r="AI164" i="66"/>
  <c r="AA21" i="76"/>
  <c r="AA28" i="76" s="1"/>
  <c r="AB36" i="76"/>
  <c r="AX36" i="76"/>
  <c r="AX21" i="76"/>
  <c r="AY45" i="76" s="1"/>
  <c r="BI44" i="76"/>
  <c r="BH44" i="76"/>
  <c r="BE44" i="76"/>
  <c r="BB44" i="76"/>
  <c r="BC44" i="76"/>
  <c r="AZ44" i="76"/>
  <c r="BA32" i="118"/>
  <c r="BA22" i="118"/>
  <c r="AX22" i="118"/>
  <c r="BH32" i="118"/>
  <c r="BC22" i="117"/>
  <c r="BC32" i="117"/>
  <c r="AN28" i="74"/>
  <c r="AN30" i="74"/>
  <c r="AN41" i="74"/>
  <c r="AN27" i="74"/>
  <c r="AN29" i="74"/>
  <c r="BE32" i="118"/>
  <c r="BE22" i="118"/>
  <c r="AY32" i="118"/>
  <c r="AY22" i="118"/>
  <c r="BE164" i="66"/>
  <c r="BE177" i="66"/>
  <c r="AT30" i="74"/>
  <c r="AT27" i="74"/>
  <c r="AT29" i="74"/>
  <c r="AT28" i="74"/>
  <c r="AT41" i="74"/>
  <c r="BG22" i="117"/>
  <c r="BG32" i="117"/>
  <c r="BH22" i="117"/>
  <c r="AD164" i="66"/>
  <c r="BB29" i="74"/>
  <c r="BB27" i="74"/>
  <c r="BB30" i="74"/>
  <c r="BB41" i="74"/>
  <c r="BB28" i="74"/>
  <c r="AD22" i="118"/>
  <c r="AF22" i="117"/>
  <c r="BB22" i="118"/>
  <c r="BB32" i="118"/>
  <c r="AU22" i="117"/>
  <c r="AI22" i="117"/>
  <c r="BC29" i="76"/>
  <c r="AE30" i="74"/>
  <c r="AE41" i="74"/>
  <c r="AE29" i="74"/>
  <c r="AE27" i="74"/>
  <c r="AE28" i="74"/>
  <c r="AB29" i="74"/>
  <c r="AB30" i="74"/>
  <c r="AB27" i="74"/>
  <c r="AB28" i="74"/>
  <c r="AB41" i="74"/>
  <c r="AR22" i="117"/>
  <c r="AJ29" i="74"/>
  <c r="AJ30" i="74"/>
  <c r="AJ27" i="74"/>
  <c r="AJ28" i="74"/>
  <c r="AJ41" i="74"/>
  <c r="BF22" i="118"/>
  <c r="BF32" i="118"/>
  <c r="AD22" i="117"/>
  <c r="BA164" i="66"/>
  <c r="BA177" i="66"/>
  <c r="AS32" i="74"/>
  <c r="AL37" i="76"/>
  <c r="AQ37" i="76"/>
  <c r="AQ26" i="76"/>
  <c r="AQ25" i="76"/>
  <c r="AQ27" i="76"/>
  <c r="BF22" i="117"/>
  <c r="BF32" i="117"/>
  <c r="D27" i="112"/>
  <c r="AX164" i="66"/>
  <c r="BH177" i="66"/>
  <c r="AQ40" i="74"/>
  <c r="AQ23" i="74"/>
  <c r="AR41" i="74" s="1"/>
  <c r="BE22" i="117"/>
  <c r="BE32" i="117"/>
  <c r="BG26" i="76"/>
  <c r="BG37" i="76"/>
  <c r="BG27" i="76"/>
  <c r="BG25" i="76"/>
  <c r="BH37" i="76"/>
  <c r="AO29" i="76"/>
  <c r="AP25" i="76"/>
  <c r="AP27" i="76"/>
  <c r="AP26" i="76"/>
  <c r="AP37" i="76"/>
  <c r="BF25" i="76"/>
  <c r="BF37" i="76"/>
  <c r="BF27" i="76"/>
  <c r="BF26" i="76"/>
  <c r="AX22" i="117"/>
  <c r="BH32" i="117"/>
  <c r="AR29" i="74"/>
  <c r="AR27" i="74"/>
  <c r="AR30" i="74"/>
  <c r="AR28" i="74"/>
  <c r="BC49" i="74"/>
  <c r="BB37" i="76"/>
  <c r="AG29" i="74"/>
  <c r="AG27" i="74"/>
  <c r="AG30" i="74"/>
  <c r="AG28" i="74"/>
  <c r="AG41" i="74"/>
  <c r="AM22" i="117"/>
  <c r="E12" i="112"/>
  <c r="E11" i="112"/>
  <c r="E13" i="112"/>
  <c r="E8" i="112"/>
  <c r="E9" i="112"/>
  <c r="E10" i="112"/>
  <c r="E7" i="112"/>
  <c r="E6" i="112"/>
  <c r="AL29" i="76"/>
  <c r="AF26" i="76"/>
  <c r="AF37" i="76"/>
  <c r="AF25" i="76"/>
  <c r="AF27" i="76"/>
  <c r="AV22" i="118"/>
  <c r="AZ29" i="76"/>
  <c r="AH27" i="74"/>
  <c r="AH28" i="74"/>
  <c r="AH41" i="74"/>
  <c r="AH30" i="74"/>
  <c r="AH29" i="74"/>
  <c r="AI28" i="76"/>
  <c r="AI37" i="76"/>
  <c r="AI26" i="76"/>
  <c r="AI25" i="76"/>
  <c r="AI27" i="76"/>
  <c r="AV41" i="74"/>
  <c r="AV29" i="74"/>
  <c r="AV28" i="74"/>
  <c r="AV30" i="74"/>
  <c r="AV27" i="74"/>
  <c r="AS22" i="117"/>
  <c r="AY164" i="66"/>
  <c r="AY177" i="66"/>
  <c r="BA31" i="74"/>
  <c r="BC29" i="74"/>
  <c r="BC30" i="74"/>
  <c r="BC27" i="74"/>
  <c r="BC28" i="74"/>
  <c r="BC41" i="74"/>
  <c r="BA49" i="74"/>
  <c r="AN22" i="117"/>
  <c r="BB22" i="117"/>
  <c r="BB32" i="117"/>
  <c r="AQ164" i="66"/>
  <c r="AF29" i="76" l="1"/>
  <c r="AW32" i="74"/>
  <c r="AP32" i="74"/>
  <c r="AX28" i="76"/>
  <c r="AG29" i="76"/>
  <c r="AY29" i="76"/>
  <c r="AV32" i="74"/>
  <c r="AQ29" i="76"/>
  <c r="BB32" i="74"/>
  <c r="AT32" i="74"/>
  <c r="AF32" i="74"/>
  <c r="AU32" i="74"/>
  <c r="AN29" i="76"/>
  <c r="AM32" i="74"/>
  <c r="AC29" i="76"/>
  <c r="AC32" i="74"/>
  <c r="BC32" i="74"/>
  <c r="AR32" i="74"/>
  <c r="BE50" i="74"/>
  <c r="BD29" i="76"/>
  <c r="BF32" i="74"/>
  <c r="AS29" i="76"/>
  <c r="AP29" i="76"/>
  <c r="AQ31" i="74"/>
  <c r="AQ27" i="74"/>
  <c r="AQ41" i="74"/>
  <c r="AQ29" i="74"/>
  <c r="AQ28" i="74"/>
  <c r="AQ30" i="74"/>
  <c r="AZ50" i="74"/>
  <c r="AY37" i="76"/>
  <c r="AX26" i="76"/>
  <c r="AX37" i="76"/>
  <c r="AX25" i="76"/>
  <c r="AX27" i="76"/>
  <c r="BI45" i="76"/>
  <c r="BH45" i="76"/>
  <c r="BB45" i="76"/>
  <c r="AZ45" i="76"/>
  <c r="BC45" i="76"/>
  <c r="BE45" i="76"/>
  <c r="BE32" i="74"/>
  <c r="AB32" i="74"/>
  <c r="BF45" i="76"/>
  <c r="BA45" i="76"/>
  <c r="BD50" i="74"/>
  <c r="AZ32" i="74"/>
  <c r="AI32" i="74"/>
  <c r="BG45" i="76"/>
  <c r="AA25" i="76"/>
  <c r="AA26" i="76"/>
  <c r="AA27" i="76"/>
  <c r="AB37" i="76"/>
  <c r="BD32" i="74"/>
  <c r="BD45" i="76"/>
  <c r="BA32" i="74"/>
  <c r="AL32" i="74"/>
  <c r="AH29" i="76"/>
  <c r="BG29" i="76"/>
  <c r="AE32" i="74"/>
  <c r="AN32" i="74"/>
  <c r="BG28" i="74"/>
  <c r="BG29" i="74"/>
  <c r="BG41" i="74"/>
  <c r="BG27" i="74"/>
  <c r="BG30" i="74"/>
  <c r="BG50" i="74"/>
  <c r="BH41" i="74"/>
  <c r="BA50" i="74"/>
  <c r="AX27" i="74"/>
  <c r="AX29" i="74"/>
  <c r="AX41" i="74"/>
  <c r="AX28" i="74"/>
  <c r="AX30" i="74"/>
  <c r="BI50" i="74"/>
  <c r="BH50" i="74"/>
  <c r="AH32" i="74"/>
  <c r="BB50" i="74"/>
  <c r="BF50" i="74"/>
  <c r="AG32" i="74"/>
  <c r="BF29" i="76"/>
  <c r="E25" i="112"/>
  <c r="E24" i="112"/>
  <c r="E26" i="112"/>
  <c r="E21" i="112"/>
  <c r="E22" i="112"/>
  <c r="E23" i="112"/>
  <c r="E20" i="112"/>
  <c r="E19" i="112"/>
  <c r="BA29" i="76"/>
  <c r="AK29" i="76"/>
  <c r="AY31" i="74"/>
  <c r="AY30" i="74"/>
  <c r="AY28" i="74"/>
  <c r="AY41" i="74"/>
  <c r="AY29" i="74"/>
  <c r="AY50" i="74"/>
  <c r="AY27" i="74"/>
  <c r="E14" i="112"/>
  <c r="AX31" i="74"/>
  <c r="AK32" i="74"/>
  <c r="AI29" i="76"/>
  <c r="AJ32" i="74"/>
  <c r="AA31" i="74"/>
  <c r="AA27" i="74"/>
  <c r="AA28" i="74"/>
  <c r="AA30" i="74"/>
  <c r="AA29" i="74"/>
  <c r="AD32" i="74"/>
  <c r="AO32" i="74"/>
  <c r="AX29" i="76" l="1"/>
  <c r="AX32" i="74"/>
  <c r="BG32" i="74"/>
  <c r="AQ32" i="74"/>
  <c r="AY32" i="74"/>
  <c r="AA32" i="74"/>
  <c r="E27" i="112"/>
  <c r="AA29" i="76"/>
  <c r="AR8" i="127" l="1"/>
  <c r="AP8" i="127"/>
  <c r="BC8" i="127"/>
  <c r="AD8" i="127"/>
  <c r="AG8" i="127"/>
  <c r="AS8" i="127"/>
  <c r="AI8" i="127"/>
  <c r="AH8" i="127"/>
  <c r="BB8" i="127"/>
  <c r="AU8" i="127"/>
  <c r="AX8" i="127"/>
  <c r="BA8" i="127"/>
  <c r="AA8" i="127"/>
  <c r="BH8" i="127"/>
  <c r="BD8" i="127"/>
  <c r="AM8" i="127"/>
  <c r="AQ8" i="127"/>
  <c r="AJ8" i="127"/>
  <c r="AT8" i="127"/>
  <c r="AK8" i="127"/>
  <c r="BE8" i="127"/>
  <c r="AV8" i="127"/>
  <c r="AY8" i="127"/>
  <c r="BG8" i="127"/>
  <c r="AE8" i="127"/>
  <c r="AF8" i="127"/>
  <c r="AB8" i="127"/>
  <c r="AC8" i="127"/>
  <c r="AW8" i="127"/>
  <c r="AN8" i="127"/>
  <c r="AO8" i="127"/>
  <c r="AL8" i="127"/>
  <c r="BF8" i="127"/>
  <c r="AZ8" i="127"/>
  <c r="BH168" i="127" l="1"/>
  <c r="BH52" i="127"/>
  <c r="BH54" i="127"/>
  <c r="BH176" i="127" l="1"/>
  <c r="BH174" i="127"/>
  <c r="BH188" i="127" l="1"/>
  <c r="BH189" i="127" s="1"/>
  <c r="AG54" i="127" l="1"/>
  <c r="AG168" i="127"/>
  <c r="AG52" i="127"/>
  <c r="AZ54" i="127"/>
  <c r="AZ168" i="127"/>
  <c r="AZ52" i="127"/>
  <c r="AE52" i="127"/>
  <c r="AE168" i="127"/>
  <c r="AE54" i="127"/>
  <c r="AF54" i="127"/>
  <c r="AF168" i="127"/>
  <c r="AF52" i="127"/>
  <c r="AR54" i="127"/>
  <c r="AR52" i="127"/>
  <c r="AR168" i="127"/>
  <c r="BD54" i="127"/>
  <c r="BD52" i="127"/>
  <c r="BD168" i="127"/>
  <c r="AN54" i="127"/>
  <c r="AN52" i="127"/>
  <c r="AN168" i="127"/>
  <c r="BA52" i="127"/>
  <c r="BA168" i="127"/>
  <c r="BA54" i="127"/>
  <c r="AO168" i="127"/>
  <c r="AO54" i="127"/>
  <c r="AO52" i="127"/>
  <c r="AA54" i="127" l="1"/>
  <c r="AL168" i="127"/>
  <c r="AL52" i="127"/>
  <c r="AL54" i="127"/>
  <c r="BA174" i="127"/>
  <c r="BA176" i="127"/>
  <c r="AF174" i="127"/>
  <c r="AF176" i="127"/>
  <c r="AU52" i="127"/>
  <c r="AU168" i="127"/>
  <c r="AU54" i="127"/>
  <c r="AG176" i="127"/>
  <c r="AG174" i="127"/>
  <c r="AT52" i="127"/>
  <c r="AT54" i="127"/>
  <c r="AT168" i="127"/>
  <c r="AM52" i="127"/>
  <c r="AM54" i="127"/>
  <c r="AM168" i="127"/>
  <c r="AK52" i="127"/>
  <c r="AK168" i="127"/>
  <c r="AK54" i="127"/>
  <c r="AN176" i="127"/>
  <c r="AN174" i="127"/>
  <c r="BD174" i="127"/>
  <c r="BD176" i="127"/>
  <c r="AY54" i="127"/>
  <c r="AY52" i="127"/>
  <c r="AY168" i="127"/>
  <c r="BC52" i="127"/>
  <c r="BC54" i="127"/>
  <c r="BC168" i="127"/>
  <c r="AB54" i="127"/>
  <c r="AB52" i="127"/>
  <c r="AB168" i="127"/>
  <c r="AS54" i="127"/>
  <c r="AS52" i="127"/>
  <c r="AS168" i="127"/>
  <c r="AE176" i="127"/>
  <c r="AE174" i="127"/>
  <c r="AO174" i="127"/>
  <c r="AO176" i="127"/>
  <c r="AH168" i="127"/>
  <c r="AH54" i="127"/>
  <c r="AH52" i="127"/>
  <c r="AC168" i="127"/>
  <c r="AC54" i="127"/>
  <c r="AC52" i="127"/>
  <c r="AR174" i="127"/>
  <c r="AR176" i="127"/>
  <c r="AQ168" i="127"/>
  <c r="AQ52" i="127"/>
  <c r="AQ54" i="127"/>
  <c r="BB52" i="127"/>
  <c r="BB54" i="127"/>
  <c r="BB168" i="127"/>
  <c r="AP168" i="127"/>
  <c r="AP54" i="127"/>
  <c r="AP52" i="127"/>
  <c r="AZ176" i="127"/>
  <c r="AZ174" i="127"/>
  <c r="AD52" i="127"/>
  <c r="AD54" i="127"/>
  <c r="AD168" i="127"/>
  <c r="AV52" i="127"/>
  <c r="AV168" i="127"/>
  <c r="AV54" i="127"/>
  <c r="AA168" i="127"/>
  <c r="AA52" i="127"/>
  <c r="AJ54" i="127" l="1"/>
  <c r="AJ168" i="127"/>
  <c r="AJ176" i="127" s="1"/>
  <c r="AR188" i="127"/>
  <c r="AR189" i="127" s="1"/>
  <c r="BA188" i="127"/>
  <c r="BA189" i="127" s="1"/>
  <c r="AN188" i="127"/>
  <c r="AN189" i="127" s="1"/>
  <c r="AZ188" i="127"/>
  <c r="AZ189" i="127" s="1"/>
  <c r="AO188" i="127"/>
  <c r="AO189" i="127" s="1"/>
  <c r="AE188" i="127"/>
  <c r="AE189" i="127" s="1"/>
  <c r="BD188" i="127"/>
  <c r="BD189" i="127" s="1"/>
  <c r="AG188" i="127"/>
  <c r="AG189" i="127" s="1"/>
  <c r="AF188" i="127"/>
  <c r="AF189" i="127" s="1"/>
  <c r="AJ52" i="127"/>
  <c r="AX54" i="127"/>
  <c r="AX168" i="127"/>
  <c r="AX52" i="127"/>
  <c r="BF54" i="127"/>
  <c r="BF168" i="127"/>
  <c r="BF52" i="127"/>
  <c r="AU174" i="127"/>
  <c r="AU176" i="127"/>
  <c r="AT174" i="127"/>
  <c r="AT176" i="127"/>
  <c r="AL174" i="127"/>
  <c r="AL176" i="127"/>
  <c r="AD176" i="127"/>
  <c r="AD174" i="127"/>
  <c r="BG54" i="127"/>
  <c r="BG168" i="127"/>
  <c r="BG52" i="127"/>
  <c r="AA174" i="127"/>
  <c r="AA176" i="127"/>
  <c r="AQ174" i="127"/>
  <c r="AQ176" i="127"/>
  <c r="AB174" i="127"/>
  <c r="AB176" i="127"/>
  <c r="BB176" i="127"/>
  <c r="BB174" i="127"/>
  <c r="BC176" i="127"/>
  <c r="BC174" i="127"/>
  <c r="AK176" i="127"/>
  <c r="AK174" i="127"/>
  <c r="AJ174" i="127"/>
  <c r="AP176" i="127"/>
  <c r="AP174" i="127"/>
  <c r="AM174" i="127"/>
  <c r="AM176" i="127"/>
  <c r="BE168" i="127"/>
  <c r="BE52" i="127"/>
  <c r="BE54" i="127"/>
  <c r="AC174" i="127"/>
  <c r="AC176" i="127"/>
  <c r="AI168" i="127"/>
  <c r="AI52" i="127"/>
  <c r="AI54" i="127"/>
  <c r="AV174" i="127"/>
  <c r="AV176" i="127"/>
  <c r="AS174" i="127"/>
  <c r="AS176" i="127"/>
  <c r="AY174" i="127"/>
  <c r="AY176" i="127"/>
  <c r="AH176" i="127"/>
  <c r="AH174" i="127"/>
  <c r="AW168" i="127"/>
  <c r="AW54" i="127"/>
  <c r="AW52" i="127"/>
  <c r="AV188" i="127" l="1"/>
  <c r="AV189" i="127" s="1"/>
  <c r="AA188" i="127"/>
  <c r="AA189" i="127" s="1"/>
  <c r="AT188" i="127"/>
  <c r="AT189" i="127" s="1"/>
  <c r="AB188" i="127"/>
  <c r="AB189" i="127" s="1"/>
  <c r="BC188" i="127"/>
  <c r="BC189" i="127" s="1"/>
  <c r="AH188" i="127"/>
  <c r="AH189" i="127" s="1"/>
  <c r="AD188" i="127"/>
  <c r="AD189" i="127" s="1"/>
  <c r="AM188" i="127"/>
  <c r="AM189" i="127" s="1"/>
  <c r="AJ188" i="127"/>
  <c r="AJ189" i="127" s="1"/>
  <c r="AP188" i="127"/>
  <c r="AP189" i="127" s="1"/>
  <c r="AK188" i="127"/>
  <c r="AK189" i="127" s="1"/>
  <c r="AQ188" i="127"/>
  <c r="AQ189" i="127" s="1"/>
  <c r="AL188" i="127"/>
  <c r="AL189" i="127" s="1"/>
  <c r="AC188" i="127"/>
  <c r="AC189" i="127" s="1"/>
  <c r="AS188" i="127"/>
  <c r="AS189" i="127" s="1"/>
  <c r="AY188" i="127"/>
  <c r="AY189" i="127" s="1"/>
  <c r="BB188" i="127"/>
  <c r="BB189" i="127" s="1"/>
  <c r="AU188" i="127"/>
  <c r="AU189" i="127" s="1"/>
  <c r="BG176" i="127"/>
  <c r="BG174" i="127"/>
  <c r="BF176" i="127"/>
  <c r="BF174" i="127"/>
  <c r="AI176" i="127"/>
  <c r="AI174" i="127"/>
  <c r="BE174" i="127"/>
  <c r="BE176" i="127"/>
  <c r="AW176" i="127"/>
  <c r="AW174" i="127"/>
  <c r="AX176" i="127"/>
  <c r="AX174" i="127"/>
  <c r="BG188" i="127" l="1"/>
  <c r="BG189" i="127" s="1"/>
  <c r="AW188" i="127"/>
  <c r="AW189" i="127" s="1"/>
  <c r="AI188" i="127"/>
  <c r="AI189" i="127" s="1"/>
  <c r="BE188" i="127"/>
  <c r="BE189" i="127" s="1"/>
  <c r="AX188" i="127"/>
  <c r="AX189" i="127" s="1"/>
  <c r="BF188" i="127"/>
  <c r="BF189" i="127" s="1"/>
  <c r="BH39" i="64" l="1"/>
  <c r="BI39" i="64"/>
  <c r="AJ39" i="64" l="1"/>
  <c r="AN39" i="64"/>
  <c r="AL38" i="64"/>
  <c r="AL15" i="64"/>
  <c r="AF38" i="64"/>
  <c r="AF15" i="64"/>
  <c r="AF25" i="64" s="1"/>
  <c r="AP38" i="64"/>
  <c r="AP15" i="64"/>
  <c r="AV39" i="64"/>
  <c r="AT38" i="64"/>
  <c r="AT15" i="64"/>
  <c r="AT24" i="64" s="1"/>
  <c r="AL39" i="64"/>
  <c r="AT39" i="64"/>
  <c r="AQ39" i="64"/>
  <c r="AG38" i="64"/>
  <c r="AG15" i="64"/>
  <c r="AG24" i="64" s="1"/>
  <c r="AP39" i="64"/>
  <c r="AR39" i="64"/>
  <c r="AQ38" i="64"/>
  <c r="AQ15" i="64"/>
  <c r="AQ24" i="64" s="1"/>
  <c r="AO38" i="64"/>
  <c r="AO15" i="64"/>
  <c r="AH38" i="64"/>
  <c r="AH15" i="64"/>
  <c r="AH25" i="64" s="1"/>
  <c r="AR38" i="64"/>
  <c r="AR15" i="64"/>
  <c r="AR25" i="64" s="1"/>
  <c r="AD39" i="64"/>
  <c r="AB38" i="64"/>
  <c r="AB15" i="64"/>
  <c r="AB24" i="64" s="1"/>
  <c r="AU39" i="64"/>
  <c r="AK39" i="64"/>
  <c r="AI38" i="64"/>
  <c r="AI15" i="64"/>
  <c r="AI25" i="64" s="1"/>
  <c r="AO39" i="64"/>
  <c r="AM39" i="64"/>
  <c r="AM38" i="64"/>
  <c r="AM15" i="64"/>
  <c r="AM25" i="64" s="1"/>
  <c r="AH39" i="64"/>
  <c r="AU38" i="64"/>
  <c r="AU15" i="64"/>
  <c r="AU25" i="64" s="1"/>
  <c r="AC38" i="64"/>
  <c r="AC15" i="64"/>
  <c r="AI39" i="64"/>
  <c r="AS39" i="64"/>
  <c r="AG39" i="64"/>
  <c r="AC39" i="64"/>
  <c r="AK38" i="64"/>
  <c r="AK15" i="64"/>
  <c r="AK25" i="64" s="1"/>
  <c r="AE39" i="64"/>
  <c r="AF39" i="64"/>
  <c r="AE38" i="64"/>
  <c r="AE15" i="64"/>
  <c r="AN38" i="64"/>
  <c r="AN15" i="64"/>
  <c r="AS38" i="64"/>
  <c r="AS15" i="64"/>
  <c r="AV38" i="64"/>
  <c r="AV15" i="64"/>
  <c r="AV25" i="64" s="1"/>
  <c r="AJ38" i="64"/>
  <c r="AJ15" i="64"/>
  <c r="AD38" i="64"/>
  <c r="AD15" i="64"/>
  <c r="AD24" i="64" s="1"/>
  <c r="AB39" i="64"/>
  <c r="AP24" i="64" l="1"/>
  <c r="AA15" i="64"/>
  <c r="AA24" i="64" s="1"/>
  <c r="AP25" i="64"/>
  <c r="AO24" i="64"/>
  <c r="AO27" i="64"/>
  <c r="AO5" i="118"/>
  <c r="AO26" i="64"/>
  <c r="AO28" i="64"/>
  <c r="AO5" i="117"/>
  <c r="AO30" i="64"/>
  <c r="AO29" i="64"/>
  <c r="AO45" i="64"/>
  <c r="AO31" i="64"/>
  <c r="AO22" i="64"/>
  <c r="AO23" i="64"/>
  <c r="AO21" i="64"/>
  <c r="AS27" i="64"/>
  <c r="AS5" i="117"/>
  <c r="AS26" i="64"/>
  <c r="AS28" i="64"/>
  <c r="AS45" i="64"/>
  <c r="AS31" i="64"/>
  <c r="AS5" i="118"/>
  <c r="AS30" i="64"/>
  <c r="AS29" i="64"/>
  <c r="AS22" i="64"/>
  <c r="AS23" i="64"/>
  <c r="AS21" i="64"/>
  <c r="AS24" i="64"/>
  <c r="AS25" i="64"/>
  <c r="AI24" i="64"/>
  <c r="AI5" i="117"/>
  <c r="AI31" i="64"/>
  <c r="AI45" i="64"/>
  <c r="AI30" i="64"/>
  <c r="AI26" i="64"/>
  <c r="AI29" i="64"/>
  <c r="AI5" i="118"/>
  <c r="AI27" i="64"/>
  <c r="AI28" i="64"/>
  <c r="AI22" i="64"/>
  <c r="AI23" i="64"/>
  <c r="AI21" i="64"/>
  <c r="AQ25" i="64"/>
  <c r="AQ5" i="117"/>
  <c r="AQ27" i="64"/>
  <c r="AQ29" i="64"/>
  <c r="AQ45" i="64"/>
  <c r="AQ31" i="64"/>
  <c r="AQ26" i="64"/>
  <c r="AQ28" i="64"/>
  <c r="AQ30" i="64"/>
  <c r="AQ5" i="118"/>
  <c r="AQ22" i="64"/>
  <c r="AQ23" i="64"/>
  <c r="AQ21" i="64"/>
  <c r="AO25" i="64"/>
  <c r="AT25" i="64"/>
  <c r="AT29" i="64"/>
  <c r="AT31" i="64"/>
  <c r="AT28" i="64"/>
  <c r="AT45" i="64"/>
  <c r="AT30" i="64"/>
  <c r="AT26" i="64"/>
  <c r="AT5" i="117"/>
  <c r="AT27" i="64"/>
  <c r="AT5" i="118"/>
  <c r="AT22" i="64"/>
  <c r="AT23" i="64"/>
  <c r="AT21" i="64"/>
  <c r="AA26" i="64"/>
  <c r="AA29" i="64"/>
  <c r="AA5" i="117"/>
  <c r="AA8" i="117" s="1"/>
  <c r="AN25" i="64"/>
  <c r="AN28" i="64"/>
  <c r="AN45" i="64"/>
  <c r="AN5" i="117"/>
  <c r="AN5" i="118"/>
  <c r="AN29" i="64"/>
  <c r="AN27" i="64"/>
  <c r="AN30" i="64"/>
  <c r="AN26" i="64"/>
  <c r="AN31" i="64"/>
  <c r="AN22" i="64"/>
  <c r="AN23" i="64"/>
  <c r="AN21" i="64"/>
  <c r="AC24" i="64"/>
  <c r="AC26" i="64"/>
  <c r="AC27" i="64"/>
  <c r="AC28" i="64"/>
  <c r="AC5" i="117"/>
  <c r="AC31" i="64"/>
  <c r="AC30" i="64"/>
  <c r="AC29" i="64"/>
  <c r="AC45" i="64"/>
  <c r="AC5" i="118"/>
  <c r="AC22" i="64"/>
  <c r="AC23" i="64"/>
  <c r="AC21" i="64"/>
  <c r="AE24" i="64"/>
  <c r="AE45" i="64"/>
  <c r="AE5" i="117"/>
  <c r="AE27" i="64"/>
  <c r="AE5" i="118"/>
  <c r="AE26" i="64"/>
  <c r="AE29" i="64"/>
  <c r="AE28" i="64"/>
  <c r="AE30" i="64"/>
  <c r="AE31" i="64"/>
  <c r="AE22" i="64"/>
  <c r="AE23" i="64"/>
  <c r="AE21" i="64"/>
  <c r="AP5" i="117"/>
  <c r="AP27" i="64"/>
  <c r="AP28" i="64"/>
  <c r="AP26" i="64"/>
  <c r="AP31" i="64"/>
  <c r="AP5" i="118"/>
  <c r="AP30" i="64"/>
  <c r="AP29" i="64"/>
  <c r="AP45" i="64"/>
  <c r="AP22" i="64"/>
  <c r="AP23" i="64"/>
  <c r="AP21" i="64"/>
  <c r="AN24" i="64"/>
  <c r="AU24" i="64"/>
  <c r="AU45" i="64"/>
  <c r="AU5" i="117"/>
  <c r="AU27" i="64"/>
  <c r="AU28" i="64"/>
  <c r="AU26" i="64"/>
  <c r="AU29" i="64"/>
  <c r="AU31" i="64"/>
  <c r="AU30" i="64"/>
  <c r="AU5" i="118"/>
  <c r="AU22" i="64"/>
  <c r="AU23" i="64"/>
  <c r="AU21" i="64"/>
  <c r="AF31" i="64"/>
  <c r="AF26" i="64"/>
  <c r="AF29" i="64"/>
  <c r="AF28" i="64"/>
  <c r="AF45" i="64"/>
  <c r="AF27" i="64"/>
  <c r="AF5" i="118"/>
  <c r="AF5" i="117"/>
  <c r="AF30" i="64"/>
  <c r="AF22" i="64"/>
  <c r="AF23" i="64"/>
  <c r="AF21" i="64"/>
  <c r="AJ25" i="64"/>
  <c r="AJ5" i="117"/>
  <c r="AJ45" i="64"/>
  <c r="AJ31" i="64"/>
  <c r="AJ28" i="64"/>
  <c r="AJ29" i="64"/>
  <c r="AJ5" i="118"/>
  <c r="AJ27" i="64"/>
  <c r="AJ26" i="64"/>
  <c r="AJ30" i="64"/>
  <c r="AJ22" i="64"/>
  <c r="AJ23" i="64"/>
  <c r="AJ21" i="64"/>
  <c r="AE25" i="64"/>
  <c r="AF24" i="64"/>
  <c r="AJ24" i="64"/>
  <c r="AM24" i="64"/>
  <c r="AM27" i="64"/>
  <c r="AM5" i="118"/>
  <c r="AM29" i="64"/>
  <c r="AM5" i="117"/>
  <c r="AM26" i="64"/>
  <c r="AM31" i="64"/>
  <c r="AM30" i="64"/>
  <c r="AM28" i="64"/>
  <c r="AM45" i="64"/>
  <c r="AM22" i="64"/>
  <c r="AM23" i="64"/>
  <c r="AM21" i="64"/>
  <c r="AR24" i="64"/>
  <c r="AR31" i="64"/>
  <c r="AR45" i="64"/>
  <c r="AR5" i="117"/>
  <c r="AR27" i="64"/>
  <c r="AR28" i="64"/>
  <c r="AR29" i="64"/>
  <c r="AR26" i="64"/>
  <c r="AR5" i="118"/>
  <c r="AR30" i="64"/>
  <c r="AR22" i="64"/>
  <c r="AR23" i="64"/>
  <c r="AR21" i="64"/>
  <c r="AD25" i="64"/>
  <c r="AD5" i="118"/>
  <c r="AD5" i="117"/>
  <c r="AD27" i="64"/>
  <c r="AD30" i="64"/>
  <c r="AD31" i="64"/>
  <c r="AD29" i="64"/>
  <c r="AD28" i="64"/>
  <c r="AD26" i="64"/>
  <c r="AD45" i="64"/>
  <c r="AD22" i="64"/>
  <c r="AD23" i="64"/>
  <c r="AD21" i="64"/>
  <c r="AB25" i="64"/>
  <c r="AB30" i="64"/>
  <c r="AB5" i="117"/>
  <c r="AB26" i="64"/>
  <c r="AB5" i="118"/>
  <c r="AB31" i="64"/>
  <c r="AB28" i="64"/>
  <c r="AB29" i="64"/>
  <c r="AB27" i="64"/>
  <c r="AB45" i="64"/>
  <c r="AB22" i="64"/>
  <c r="AB23" i="64"/>
  <c r="AB21" i="64"/>
  <c r="AG25" i="64"/>
  <c r="AG31" i="64"/>
  <c r="AG45" i="64"/>
  <c r="AG27" i="64"/>
  <c r="AG30" i="64"/>
  <c r="AG28" i="64"/>
  <c r="AG29" i="64"/>
  <c r="AG5" i="118"/>
  <c r="AG5" i="117"/>
  <c r="AG26" i="64"/>
  <c r="AG22" i="64"/>
  <c r="AG23" i="64"/>
  <c r="AG21" i="64"/>
  <c r="AK24" i="64"/>
  <c r="AK45" i="64"/>
  <c r="AK31" i="64"/>
  <c r="AK28" i="64"/>
  <c r="AK30" i="64"/>
  <c r="AK27" i="64"/>
  <c r="AK5" i="118"/>
  <c r="AK29" i="64"/>
  <c r="AK26" i="64"/>
  <c r="AK5" i="117"/>
  <c r="AK22" i="64"/>
  <c r="AK23" i="64"/>
  <c r="AK21" i="64"/>
  <c r="AL25" i="64"/>
  <c r="AL5" i="118"/>
  <c r="AL27" i="64"/>
  <c r="AL30" i="64"/>
  <c r="AL45" i="64"/>
  <c r="AL29" i="64"/>
  <c r="AL26" i="64"/>
  <c r="AL31" i="64"/>
  <c r="AL28" i="64"/>
  <c r="AL5" i="117"/>
  <c r="AL22" i="64"/>
  <c r="AL23" i="64"/>
  <c r="AL21" i="64"/>
  <c r="AV30" i="64"/>
  <c r="AV26" i="64"/>
  <c r="AV45" i="64"/>
  <c r="AV27" i="64"/>
  <c r="AV28" i="64"/>
  <c r="AV31" i="64"/>
  <c r="AV5" i="117"/>
  <c r="AV29" i="64"/>
  <c r="AV5" i="118"/>
  <c r="AV22" i="64"/>
  <c r="AV23" i="64"/>
  <c r="AV21" i="64"/>
  <c r="AH24" i="64"/>
  <c r="AH45" i="64"/>
  <c r="AH5" i="118"/>
  <c r="AH29" i="64"/>
  <c r="AH5" i="117"/>
  <c r="AH28" i="64"/>
  <c r="AH26" i="64"/>
  <c r="AH31" i="64"/>
  <c r="AH30" i="64"/>
  <c r="AH27" i="64"/>
  <c r="AH22" i="64"/>
  <c r="AH23" i="64"/>
  <c r="AH21" i="64"/>
  <c r="AL24" i="64"/>
  <c r="AV24" i="64"/>
  <c r="AC25" i="64"/>
  <c r="AA28" i="64" l="1"/>
  <c r="AA22" i="64"/>
  <c r="AA31" i="64"/>
  <c r="AA25" i="64"/>
  <c r="AA27" i="64"/>
  <c r="AA21" i="64"/>
  <c r="AA30" i="64"/>
  <c r="AA23" i="64"/>
  <c r="AA5" i="118"/>
  <c r="AA8" i="118" s="1"/>
  <c r="AE8" i="117"/>
  <c r="AE18" i="117"/>
  <c r="AE18" i="118"/>
  <c r="AE8" i="118"/>
  <c r="AH18" i="118"/>
  <c r="AH8" i="118"/>
  <c r="AR18" i="118"/>
  <c r="AR8" i="118"/>
  <c r="AC8" i="117"/>
  <c r="AC18" i="117"/>
  <c r="AI8" i="118"/>
  <c r="AI18" i="118"/>
  <c r="AN8" i="118"/>
  <c r="AN18" i="118"/>
  <c r="AN8" i="117"/>
  <c r="AN18" i="117"/>
  <c r="AS18" i="118"/>
  <c r="AS8" i="118"/>
  <c r="AB8" i="117"/>
  <c r="AB21" i="117" s="1"/>
  <c r="AB18" i="117"/>
  <c r="AM8" i="117"/>
  <c r="AM18" i="117"/>
  <c r="AB8" i="118"/>
  <c r="AR18" i="117"/>
  <c r="AR8" i="117"/>
  <c r="AJ18" i="118"/>
  <c r="AJ8" i="118"/>
  <c r="AU18" i="118"/>
  <c r="AU8" i="118"/>
  <c r="AD8" i="117"/>
  <c r="AD18" i="117"/>
  <c r="AF8" i="117"/>
  <c r="AF18" i="117"/>
  <c r="AD8" i="118"/>
  <c r="AD18" i="118"/>
  <c r="AF18" i="118"/>
  <c r="AF8" i="118"/>
  <c r="AO8" i="117"/>
  <c r="AO18" i="117"/>
  <c r="AQ8" i="117"/>
  <c r="AQ18" i="117"/>
  <c r="AI18" i="117"/>
  <c r="AI8" i="117"/>
  <c r="AL18" i="118"/>
  <c r="AL8" i="118"/>
  <c r="AM18" i="118"/>
  <c r="AM8" i="118"/>
  <c r="AC18" i="118"/>
  <c r="AC8" i="118"/>
  <c r="AK8" i="117"/>
  <c r="AK18" i="117"/>
  <c r="AV8" i="117"/>
  <c r="AV18" i="117"/>
  <c r="AP18" i="118"/>
  <c r="AP8" i="118"/>
  <c r="AS18" i="117"/>
  <c r="AS8" i="117"/>
  <c r="AG18" i="117"/>
  <c r="AG8" i="117"/>
  <c r="AT18" i="118"/>
  <c r="AT8" i="118"/>
  <c r="AO18" i="118"/>
  <c r="AO8" i="118"/>
  <c r="AV8" i="118"/>
  <c r="AV18" i="118"/>
  <c r="AL8" i="117"/>
  <c r="AL18" i="117"/>
  <c r="AU18" i="117"/>
  <c r="AU8" i="117"/>
  <c r="AK8" i="118"/>
  <c r="AK18" i="118"/>
  <c r="AG8" i="118"/>
  <c r="AG18" i="118"/>
  <c r="AJ18" i="117"/>
  <c r="AJ8" i="117"/>
  <c r="AT18" i="117"/>
  <c r="AT8" i="117"/>
  <c r="AP8" i="117"/>
  <c r="AP18" i="117"/>
  <c r="AH18" i="117"/>
  <c r="AH8" i="117"/>
  <c r="AQ8" i="118"/>
  <c r="AQ18" i="118"/>
  <c r="AJ21" i="117" l="1"/>
  <c r="AQ21" i="118"/>
  <c r="AF21" i="117"/>
  <c r="AB18" i="118"/>
  <c r="AT21" i="118"/>
  <c r="AB21" i="118"/>
  <c r="AK21" i="118"/>
  <c r="AV21" i="118"/>
  <c r="AK21" i="117"/>
  <c r="AM21" i="118"/>
  <c r="AR21" i="117"/>
  <c r="AO21" i="118"/>
  <c r="AD21" i="117"/>
  <c r="AS21" i="118"/>
  <c r="AM21" i="117"/>
  <c r="AP21" i="117"/>
  <c r="AS21" i="117"/>
  <c r="AI21" i="117"/>
  <c r="AE21" i="118"/>
  <c r="AJ21" i="118"/>
  <c r="AD21" i="118"/>
  <c r="AN21" i="117"/>
  <c r="AC21" i="117"/>
  <c r="AP21" i="118"/>
  <c r="AR21" i="118"/>
  <c r="AT21" i="117"/>
  <c r="AL21" i="117"/>
  <c r="AV21" i="117"/>
  <c r="AU21" i="117"/>
  <c r="AL21" i="118"/>
  <c r="AF21" i="118"/>
  <c r="AH21" i="118"/>
  <c r="AG21" i="117"/>
  <c r="AQ21" i="117"/>
  <c r="AN21" i="118"/>
  <c r="AC21" i="118"/>
  <c r="AH21" i="117"/>
  <c r="AU21" i="118"/>
  <c r="AG21" i="118"/>
  <c r="AO21" i="117"/>
  <c r="AI21" i="118"/>
  <c r="AE21" i="117"/>
  <c r="BG38" i="64" l="1"/>
  <c r="BG15" i="64"/>
  <c r="BH38" i="64"/>
  <c r="BH15" i="64"/>
  <c r="BH24" i="64" l="1"/>
  <c r="BH5" i="117"/>
  <c r="BH28" i="64"/>
  <c r="BH31" i="64"/>
  <c r="BH26" i="64"/>
  <c r="BH27" i="64"/>
  <c r="BH45" i="64"/>
  <c r="BH5" i="118"/>
  <c r="BH29" i="64"/>
  <c r="BH30" i="64"/>
  <c r="BH22" i="64"/>
  <c r="BH23" i="64"/>
  <c r="BH21" i="64"/>
  <c r="BH25" i="64"/>
  <c r="BI38" i="64"/>
  <c r="BG28" i="64"/>
  <c r="BG30" i="64"/>
  <c r="BG27" i="64"/>
  <c r="BG29" i="64"/>
  <c r="BG31" i="64"/>
  <c r="BG5" i="118"/>
  <c r="BG26" i="64"/>
  <c r="BG5" i="117"/>
  <c r="BG22" i="64"/>
  <c r="BG23" i="64"/>
  <c r="BG21" i="64"/>
  <c r="BG25" i="64"/>
  <c r="BG24" i="64"/>
  <c r="BG8" i="117" l="1"/>
  <c r="BG8" i="118"/>
  <c r="BH8" i="117"/>
  <c r="BH18" i="117"/>
  <c r="BG39" i="64"/>
  <c r="BF15" i="64"/>
  <c r="BH8" i="118"/>
  <c r="BH18" i="118"/>
  <c r="BE38" i="64"/>
  <c r="BF38" i="64"/>
  <c r="BE15" i="64"/>
  <c r="BF39" i="64" l="1"/>
  <c r="BH21" i="118"/>
  <c r="BF25" i="64"/>
  <c r="BF26" i="64"/>
  <c r="BF5" i="118"/>
  <c r="BF28" i="64"/>
  <c r="BF29" i="64"/>
  <c r="BF31" i="64"/>
  <c r="BF27" i="64"/>
  <c r="BF5" i="117"/>
  <c r="BF30" i="64"/>
  <c r="BF22" i="64"/>
  <c r="BF23" i="64"/>
  <c r="BF21" i="64"/>
  <c r="BF24" i="64"/>
  <c r="BG45" i="64"/>
  <c r="BE25" i="64"/>
  <c r="BF45" i="64"/>
  <c r="BE27" i="64"/>
  <c r="BE29" i="64"/>
  <c r="BE31" i="64"/>
  <c r="BE30" i="64"/>
  <c r="BE26" i="64"/>
  <c r="BE28" i="64"/>
  <c r="BE5" i="118"/>
  <c r="BE5" i="117"/>
  <c r="BE22" i="64"/>
  <c r="BE23" i="64"/>
  <c r="BE21" i="64"/>
  <c r="BH21" i="117"/>
  <c r="BE24" i="64"/>
  <c r="BF18" i="118" l="1"/>
  <c r="BE8" i="118"/>
  <c r="BF8" i="117"/>
  <c r="BG18" i="117"/>
  <c r="BF8" i="118"/>
  <c r="BG18" i="118"/>
  <c r="BE39" i="64"/>
  <c r="BD15" i="64"/>
  <c r="BF18" i="117"/>
  <c r="BE8" i="117"/>
  <c r="BE45" i="64" l="1"/>
  <c r="BD30" i="64"/>
  <c r="BD5" i="118"/>
  <c r="BD26" i="64"/>
  <c r="BD29" i="64"/>
  <c r="BD5" i="117"/>
  <c r="BD28" i="64"/>
  <c r="BD27" i="64"/>
  <c r="BD31" i="64"/>
  <c r="BD22" i="64"/>
  <c r="BD23" i="64"/>
  <c r="BD21" i="64"/>
  <c r="BD24" i="64"/>
  <c r="BD25" i="64"/>
  <c r="BG21" i="117"/>
  <c r="BF21" i="118"/>
  <c r="BG21" i="118"/>
  <c r="BF21" i="117"/>
  <c r="BD39" i="64"/>
  <c r="BC39" i="64"/>
  <c r="BD8" i="117" l="1"/>
  <c r="BE18" i="117"/>
  <c r="BD8" i="118"/>
  <c r="BE18" i="118"/>
  <c r="BE21" i="118" l="1"/>
  <c r="BE21" i="117"/>
  <c r="BA15" i="64" l="1"/>
  <c r="BB39" i="64"/>
  <c r="BA30" i="64" l="1"/>
  <c r="BA5" i="117"/>
  <c r="BA26" i="64"/>
  <c r="BA28" i="64"/>
  <c r="BA29" i="64"/>
  <c r="BA31" i="64"/>
  <c r="BA27" i="64"/>
  <c r="BA5" i="118"/>
  <c r="BA22" i="64"/>
  <c r="BA23" i="64"/>
  <c r="BA21" i="64"/>
  <c r="BA24" i="64"/>
  <c r="BA25" i="64"/>
  <c r="BA8" i="117" l="1"/>
  <c r="BA8" i="118"/>
  <c r="BA39" i="64" l="1"/>
  <c r="AZ38" i="64" l="1"/>
  <c r="AZ15" i="64"/>
  <c r="BA38" i="64"/>
  <c r="AZ39" i="64"/>
  <c r="BB38" i="64"/>
  <c r="BB15" i="64"/>
  <c r="BC38" i="64"/>
  <c r="BC15" i="64"/>
  <c r="BD38" i="64"/>
  <c r="AY15" i="64"/>
  <c r="AY24" i="64" l="1"/>
  <c r="BB31" i="64"/>
  <c r="BB5" i="118"/>
  <c r="BB5" i="117"/>
  <c r="BB27" i="64"/>
  <c r="BB45" i="64"/>
  <c r="BB30" i="64"/>
  <c r="BB26" i="64"/>
  <c r="BB28" i="64"/>
  <c r="BB29" i="64"/>
  <c r="BB22" i="64"/>
  <c r="BB23" i="64"/>
  <c r="BB21" i="64"/>
  <c r="BB25" i="64"/>
  <c r="BB24" i="64"/>
  <c r="AY25" i="64"/>
  <c r="AY26" i="64"/>
  <c r="AY30" i="64"/>
  <c r="AY5" i="117"/>
  <c r="AY27" i="64"/>
  <c r="AY5" i="118"/>
  <c r="AY31" i="64"/>
  <c r="AY29" i="64"/>
  <c r="AY28" i="64"/>
  <c r="AY22" i="64"/>
  <c r="AY23" i="64"/>
  <c r="AY21" i="64"/>
  <c r="AZ29" i="64"/>
  <c r="AZ45" i="64"/>
  <c r="AZ31" i="64"/>
  <c r="AZ5" i="118"/>
  <c r="AZ5" i="117"/>
  <c r="AZ27" i="64"/>
  <c r="AZ28" i="64"/>
  <c r="AZ26" i="64"/>
  <c r="AZ30" i="64"/>
  <c r="AZ22" i="64"/>
  <c r="AZ23" i="64"/>
  <c r="AZ21" i="64"/>
  <c r="BA45" i="64"/>
  <c r="AZ25" i="64"/>
  <c r="BC24" i="64"/>
  <c r="BC5" i="118"/>
  <c r="BC30" i="64"/>
  <c r="BC5" i="117"/>
  <c r="BC31" i="64"/>
  <c r="BC45" i="64"/>
  <c r="BC27" i="64"/>
  <c r="BC26" i="64"/>
  <c r="BC29" i="64"/>
  <c r="BC28" i="64"/>
  <c r="BC22" i="64"/>
  <c r="BC23" i="64"/>
  <c r="BC21" i="64"/>
  <c r="BC25" i="64"/>
  <c r="BD45" i="64"/>
  <c r="AZ24" i="64"/>
  <c r="AY8" i="118" l="1"/>
  <c r="AY8" i="117"/>
  <c r="AZ18" i="118"/>
  <c r="AZ8" i="118"/>
  <c r="BA18" i="118"/>
  <c r="BB8" i="117"/>
  <c r="BB18" i="117"/>
  <c r="BC18" i="117"/>
  <c r="BC8" i="117"/>
  <c r="BD18" i="117"/>
  <c r="BG52" i="64"/>
  <c r="BF52" i="64"/>
  <c r="BH52" i="64"/>
  <c r="BI52" i="64"/>
  <c r="BE52" i="64"/>
  <c r="BD52" i="64"/>
  <c r="BA52" i="64"/>
  <c r="AZ52" i="64"/>
  <c r="BC52" i="64"/>
  <c r="AY52" i="64"/>
  <c r="AY38" i="64"/>
  <c r="BB52" i="64"/>
  <c r="BB18" i="118"/>
  <c r="BB8" i="118"/>
  <c r="BC8" i="118"/>
  <c r="BC18" i="118"/>
  <c r="BD18" i="118"/>
  <c r="AZ8" i="117"/>
  <c r="AZ18" i="117"/>
  <c r="BA18" i="117"/>
  <c r="BB21" i="117" l="1"/>
  <c r="AZ21" i="117"/>
  <c r="BA21" i="117"/>
  <c r="BB21" i="118"/>
  <c r="BC21" i="118"/>
  <c r="BD21" i="118"/>
  <c r="BC21" i="117"/>
  <c r="BD21" i="117"/>
  <c r="AZ21" i="118"/>
  <c r="BA21" i="118"/>
  <c r="AW38" i="64" l="1"/>
  <c r="AX38" i="64"/>
  <c r="AW15" i="64" l="1"/>
  <c r="AW25" i="64" s="1"/>
  <c r="AW39" i="64"/>
  <c r="AX39" i="64" l="1"/>
  <c r="BI53" i="64"/>
  <c r="BH53" i="64"/>
  <c r="BG53" i="64"/>
  <c r="BF53" i="64"/>
  <c r="BE53" i="64"/>
  <c r="BD53" i="64"/>
  <c r="BC53" i="64"/>
  <c r="BB53" i="64"/>
  <c r="BA53" i="64"/>
  <c r="AZ53" i="64"/>
  <c r="AY39" i="64"/>
  <c r="AY53" i="64"/>
  <c r="AX15" i="64"/>
  <c r="AW24" i="64"/>
  <c r="AW26" i="64"/>
  <c r="AW30" i="64"/>
  <c r="AW45" i="64"/>
  <c r="AW29" i="64"/>
  <c r="AW5" i="117"/>
  <c r="AW27" i="64"/>
  <c r="AW31" i="64"/>
  <c r="AW28" i="64"/>
  <c r="AW5" i="118"/>
  <c r="AW22" i="64"/>
  <c r="AW23" i="64"/>
  <c r="AW21" i="64"/>
  <c r="AW8" i="117" l="1"/>
  <c r="AW21" i="117" s="1"/>
  <c r="AW18" i="117"/>
  <c r="AX5" i="118"/>
  <c r="AX5" i="117"/>
  <c r="AX30" i="64"/>
  <c r="AX26" i="64"/>
  <c r="AX28" i="64"/>
  <c r="AX27" i="64"/>
  <c r="AX29" i="64"/>
  <c r="AX31" i="64"/>
  <c r="AX45" i="64"/>
  <c r="AX22" i="64"/>
  <c r="AX23" i="64"/>
  <c r="AX21" i="64"/>
  <c r="BH59" i="64"/>
  <c r="BG59" i="64"/>
  <c r="BF59" i="64"/>
  <c r="BE59" i="64"/>
  <c r="BD59" i="64"/>
  <c r="BA59" i="64"/>
  <c r="AZ59" i="64"/>
  <c r="AY59" i="64"/>
  <c r="AY45" i="64"/>
  <c r="BB59" i="64"/>
  <c r="BC59" i="64"/>
  <c r="AX24" i="64"/>
  <c r="AX25" i="64"/>
  <c r="AW18" i="118"/>
  <c r="AW8" i="118"/>
  <c r="AW21" i="118" s="1"/>
  <c r="AX8" i="117" l="1"/>
  <c r="AX18" i="117"/>
  <c r="BH28" i="117"/>
  <c r="BG28" i="117"/>
  <c r="BE28" i="117"/>
  <c r="BF28" i="117"/>
  <c r="BD28" i="117"/>
  <c r="BA28" i="117"/>
  <c r="AY28" i="117"/>
  <c r="AY18" i="117"/>
  <c r="AZ28" i="117"/>
  <c r="BB28" i="117"/>
  <c r="BC28" i="117"/>
  <c r="AX18" i="118"/>
  <c r="AX8" i="118"/>
  <c r="BG28" i="118"/>
  <c r="BH28" i="118"/>
  <c r="BF28" i="118"/>
  <c r="BE28" i="118"/>
  <c r="BD28" i="118"/>
  <c r="BA28" i="118"/>
  <c r="BB28" i="118"/>
  <c r="AZ28" i="118"/>
  <c r="AY18" i="118"/>
  <c r="AY28" i="118"/>
  <c r="BC28" i="118"/>
  <c r="AX21" i="117" l="1"/>
  <c r="BH31" i="117"/>
  <c r="BG31" i="117"/>
  <c r="BE31" i="117"/>
  <c r="BF31" i="117"/>
  <c r="BD31" i="117"/>
  <c r="BA31" i="117"/>
  <c r="BC31" i="117"/>
  <c r="AZ31" i="117"/>
  <c r="BB31" i="117"/>
  <c r="AY31" i="117"/>
  <c r="AY21" i="117"/>
  <c r="AX21" i="118"/>
  <c r="BH31" i="118"/>
  <c r="BG31" i="118"/>
  <c r="BE31" i="118"/>
  <c r="BF31" i="118"/>
  <c r="BD31" i="118"/>
  <c r="BA31" i="118"/>
  <c r="BB31" i="118"/>
  <c r="AY21" i="118"/>
  <c r="AZ31" i="118"/>
  <c r="AY31" i="118"/>
  <c r="BC31" i="118"/>
  <c r="BI146" i="66" l="1"/>
  <c r="BI159" i="66" s="1"/>
  <c r="BI142" i="66"/>
  <c r="BI77" i="66" l="1"/>
  <c r="BI145" i="66" s="1"/>
  <c r="BI171" i="66" s="1"/>
  <c r="BI7" i="66"/>
  <c r="BI147" i="66"/>
  <c r="BI26" i="66"/>
  <c r="BI14" i="66" s="1"/>
  <c r="BI144" i="66" s="1"/>
  <c r="BI143" i="66"/>
  <c r="BI6" i="66"/>
  <c r="BI11" i="70"/>
  <c r="F22" i="112"/>
  <c r="BI172" i="66"/>
  <c r="F21" i="112" l="1"/>
  <c r="BI158" i="66"/>
  <c r="BI18" i="70"/>
  <c r="BI16" i="70"/>
  <c r="BI19" i="70"/>
  <c r="BI17" i="70"/>
  <c r="F20" i="112"/>
  <c r="BI157" i="66"/>
  <c r="BI170" i="66"/>
  <c r="BI5" i="66"/>
  <c r="BI169" i="66"/>
  <c r="BI156" i="66"/>
  <c r="BI151" i="66"/>
  <c r="F19" i="112"/>
  <c r="BI5" i="64"/>
  <c r="BI36" i="64"/>
  <c r="BI50" i="64"/>
  <c r="BI20" i="70"/>
  <c r="BI15" i="70"/>
  <c r="F23" i="112"/>
  <c r="BI160" i="66"/>
  <c r="BI173" i="66"/>
  <c r="BI136" i="66" l="1"/>
  <c r="BI6" i="117"/>
  <c r="BI6" i="118"/>
  <c r="BI35" i="64"/>
  <c r="BI49" i="64"/>
  <c r="BI15" i="64"/>
  <c r="BI21" i="70"/>
  <c r="G7" i="112"/>
  <c r="F27" i="112"/>
  <c r="G23" i="112" s="1"/>
  <c r="BI164" i="66"/>
  <c r="BI177" i="66"/>
  <c r="BI21" i="64" l="1"/>
  <c r="G19" i="112"/>
  <c r="BI9" i="117"/>
  <c r="BI19" i="117"/>
  <c r="BI29" i="117"/>
  <c r="G12" i="112"/>
  <c r="G11" i="112"/>
  <c r="G13" i="112"/>
  <c r="G10" i="112"/>
  <c r="G9" i="112"/>
  <c r="BI10" i="117"/>
  <c r="BI30" i="117"/>
  <c r="BI20" i="117"/>
  <c r="G24" i="112"/>
  <c r="G25" i="112"/>
  <c r="G26" i="112"/>
  <c r="G21" i="112"/>
  <c r="G22" i="112"/>
  <c r="BI10" i="118"/>
  <c r="BI30" i="118"/>
  <c r="BI20" i="118"/>
  <c r="BI24" i="64"/>
  <c r="BI27" i="64"/>
  <c r="BI23" i="64"/>
  <c r="BI26" i="64"/>
  <c r="BI5" i="117"/>
  <c r="BI30" i="64"/>
  <c r="BI45" i="64"/>
  <c r="BI25" i="64"/>
  <c r="BI29" i="64"/>
  <c r="BI28" i="64"/>
  <c r="BI5" i="118"/>
  <c r="BI31" i="64"/>
  <c r="BI59" i="64"/>
  <c r="BI22" i="64"/>
  <c r="G8" i="112"/>
  <c r="G20" i="112"/>
  <c r="BI9" i="118"/>
  <c r="BI19" i="118"/>
  <c r="BI29" i="118"/>
  <c r="BI22" i="118" l="1"/>
  <c r="BI32" i="118"/>
  <c r="BI18" i="117"/>
  <c r="BI8" i="117"/>
  <c r="BI28" i="117"/>
  <c r="G14" i="112"/>
  <c r="BI23" i="117"/>
  <c r="BI33" i="117"/>
  <c r="BI22" i="117"/>
  <c r="BI32" i="117"/>
  <c r="BI18" i="118"/>
  <c r="BI8" i="118"/>
  <c r="BI28" i="118"/>
  <c r="BI23" i="118"/>
  <c r="BI33" i="118"/>
  <c r="G27" i="112"/>
  <c r="BI21" i="118" l="1"/>
  <c r="BI31" i="118"/>
  <c r="BI21" i="117"/>
  <c r="BI31" i="117"/>
</calcChain>
</file>

<file path=xl/sharedStrings.xml><?xml version="1.0" encoding="utf-8"?>
<sst xmlns="http://schemas.openxmlformats.org/spreadsheetml/2006/main" count="1267" uniqueCount="571">
  <si>
    <t>GWP</t>
  </si>
  <si>
    <t>Note</t>
    <phoneticPr fontId="10"/>
  </si>
  <si>
    <t>LPG</t>
  </si>
  <si>
    <t>0.Contents</t>
    <phoneticPr fontId="10"/>
  </si>
  <si>
    <t>1,000,000,000,000 g</t>
    <phoneticPr fontId="10"/>
  </si>
  <si>
    <t>1 Mt</t>
    <phoneticPr fontId="10"/>
  </si>
  <si>
    <t>1,000,000,000 g</t>
    <phoneticPr fontId="10"/>
  </si>
  <si>
    <t>1 kt</t>
    <phoneticPr fontId="10"/>
  </si>
  <si>
    <t>1,000,000 g</t>
    <phoneticPr fontId="10"/>
  </si>
  <si>
    <t>1 t</t>
    <phoneticPr fontId="10"/>
  </si>
  <si>
    <t>1,000 g</t>
    <phoneticPr fontId="10"/>
  </si>
  <si>
    <t>―</t>
    <phoneticPr fontId="10"/>
  </si>
  <si>
    <t>1 g</t>
    <phoneticPr fontId="10"/>
  </si>
  <si>
    <t>HFCs</t>
    <phoneticPr fontId="10"/>
  </si>
  <si>
    <t>PFCs</t>
    <phoneticPr fontId="10"/>
  </si>
  <si>
    <t xml:space="preserve"> </t>
    <phoneticPr fontId="10"/>
  </si>
  <si>
    <r>
      <rPr>
        <sz val="11"/>
        <rFont val="ＭＳ 明朝"/>
        <family val="1"/>
        <charset val="128"/>
      </rPr>
      <t>備考</t>
    </r>
    <rPh sb="0" eb="2">
      <t>ビコウ</t>
    </rPh>
    <phoneticPr fontId="10"/>
  </si>
  <si>
    <t>1 Tg</t>
    <phoneticPr fontId="10"/>
  </si>
  <si>
    <t>1 Gg</t>
    <phoneticPr fontId="10"/>
  </si>
  <si>
    <t>1 Mg</t>
    <phoneticPr fontId="10"/>
  </si>
  <si>
    <t>1 kg</t>
    <phoneticPr fontId="10"/>
  </si>
  <si>
    <r>
      <rPr>
        <sz val="11"/>
        <rFont val="ＭＳ 明朝"/>
        <family val="1"/>
        <charset val="128"/>
      </rPr>
      <t>合計</t>
    </r>
    <rPh sb="0" eb="2">
      <t>ゴウケイ</t>
    </rPh>
    <phoneticPr fontId="10"/>
  </si>
  <si>
    <r>
      <rPr>
        <sz val="11"/>
        <rFont val="ＭＳ 明朝"/>
        <family val="1"/>
        <charset val="128"/>
      </rPr>
      <t>合計</t>
    </r>
    <rPh sb="0" eb="2">
      <t>ゴウケイ</t>
    </rPh>
    <phoneticPr fontId="11"/>
  </si>
  <si>
    <r>
      <t xml:space="preserve">F-gas </t>
    </r>
    <r>
      <rPr>
        <sz val="11"/>
        <rFont val="ＭＳ 明朝"/>
        <family val="1"/>
        <charset val="128"/>
      </rPr>
      <t>合計</t>
    </r>
    <phoneticPr fontId="10"/>
  </si>
  <si>
    <r>
      <rPr>
        <sz val="11"/>
        <rFont val="ＭＳ 明朝"/>
        <family val="1"/>
        <charset val="128"/>
      </rPr>
      <t>温室効果ガス</t>
    </r>
  </si>
  <si>
    <r>
      <rPr>
        <sz val="11"/>
        <rFont val="ＭＳ 明朝"/>
        <family val="1"/>
        <charset val="128"/>
      </rPr>
      <t>エネルギー起源</t>
    </r>
    <rPh sb="5" eb="7">
      <t>キゲン</t>
    </rPh>
    <phoneticPr fontId="9"/>
  </si>
  <si>
    <r>
      <rPr>
        <sz val="12"/>
        <rFont val="ＭＳ 明朝"/>
        <family val="1"/>
        <charset val="128"/>
      </rPr>
      <t>代替フロン等４ガス</t>
    </r>
    <rPh sb="0" eb="2">
      <t>ダイタイ</t>
    </rPh>
    <rPh sb="5" eb="6">
      <t>トウ</t>
    </rPh>
    <phoneticPr fontId="9"/>
  </si>
  <si>
    <r>
      <rPr>
        <sz val="11"/>
        <rFont val="ＭＳ 明朝"/>
        <family val="1"/>
        <charset val="128"/>
      </rPr>
      <t>計</t>
    </r>
  </si>
  <si>
    <t>-</t>
    <phoneticPr fontId="10"/>
  </si>
  <si>
    <r>
      <rPr>
        <sz val="11"/>
        <rFont val="ＭＳ 明朝"/>
        <family val="1"/>
        <charset val="128"/>
      </rPr>
      <t>内容</t>
    </r>
    <rPh sb="0" eb="2">
      <t>ナイヨウ</t>
    </rPh>
    <phoneticPr fontId="10"/>
  </si>
  <si>
    <r>
      <rPr>
        <sz val="11"/>
        <rFont val="ＭＳ 明朝"/>
        <family val="1"/>
        <charset val="128"/>
      </rPr>
      <t>国立環境研究所　温室効果ガスインベントリオフィス</t>
    </r>
    <rPh sb="0" eb="2">
      <t>コクリツ</t>
    </rPh>
    <rPh sb="2" eb="4">
      <t>カンキョウ</t>
    </rPh>
    <rPh sb="4" eb="7">
      <t>ケンキュウショ</t>
    </rPh>
    <rPh sb="8" eb="10">
      <t>オンシツ</t>
    </rPh>
    <rPh sb="10" eb="12">
      <t>コウカ</t>
    </rPh>
    <phoneticPr fontId="10"/>
  </si>
  <si>
    <r>
      <rPr>
        <sz val="12"/>
        <rFont val="ＭＳ 明朝"/>
        <family val="1"/>
        <charset val="128"/>
      </rPr>
      <t>温室効果ガス</t>
    </r>
    <rPh sb="0" eb="2">
      <t>オンシツ</t>
    </rPh>
    <rPh sb="2" eb="4">
      <t>コウカ</t>
    </rPh>
    <phoneticPr fontId="9"/>
  </si>
  <si>
    <r>
      <rPr>
        <sz val="12"/>
        <rFont val="ＭＳ 明朝"/>
        <family val="1"/>
        <charset val="128"/>
      </rPr>
      <t>計</t>
    </r>
    <rPh sb="0" eb="1">
      <t>ケイ</t>
    </rPh>
    <phoneticPr fontId="9"/>
  </si>
  <si>
    <r>
      <rPr>
        <sz val="11"/>
        <rFont val="ＭＳ 明朝"/>
        <family val="1"/>
        <charset val="128"/>
      </rPr>
      <t>■前年度比</t>
    </r>
    <rPh sb="1" eb="2">
      <t>ゼン</t>
    </rPh>
    <rPh sb="2" eb="4">
      <t>ネンド</t>
    </rPh>
    <rPh sb="4" eb="5">
      <t>ヒ</t>
    </rPh>
    <phoneticPr fontId="10"/>
  </si>
  <si>
    <r>
      <rPr>
        <b/>
        <sz val="11"/>
        <rFont val="ＭＳ 明朝"/>
        <family val="1"/>
        <charset val="128"/>
      </rPr>
      <t>エネルギー転換部門</t>
    </r>
  </si>
  <si>
    <r>
      <rPr>
        <b/>
        <sz val="11"/>
        <rFont val="ＭＳ 明朝"/>
        <family val="1"/>
        <charset val="128"/>
      </rPr>
      <t>農林水産鉱建設業</t>
    </r>
  </si>
  <si>
    <r>
      <rPr>
        <sz val="11"/>
        <rFont val="ＭＳ 明朝"/>
        <family val="1"/>
        <charset val="128"/>
      </rPr>
      <t>農林水産業</t>
    </r>
    <rPh sb="0" eb="2">
      <t>ノウリン</t>
    </rPh>
    <rPh sb="2" eb="5">
      <t>スイサンギョウ</t>
    </rPh>
    <phoneticPr fontId="10"/>
  </si>
  <si>
    <r>
      <rPr>
        <sz val="11"/>
        <rFont val="ＭＳ 明朝"/>
        <family val="1"/>
        <charset val="128"/>
      </rPr>
      <t>鉱業他</t>
    </r>
    <rPh sb="0" eb="2">
      <t>コウギョウ</t>
    </rPh>
    <rPh sb="2" eb="3">
      <t>タ</t>
    </rPh>
    <phoneticPr fontId="10"/>
  </si>
  <si>
    <r>
      <rPr>
        <sz val="11"/>
        <rFont val="ＭＳ 明朝"/>
        <family val="1"/>
        <charset val="128"/>
      </rPr>
      <t>建設業</t>
    </r>
    <phoneticPr fontId="10"/>
  </si>
  <si>
    <r>
      <rPr>
        <b/>
        <sz val="11"/>
        <rFont val="ＭＳ 明朝"/>
        <family val="1"/>
        <charset val="128"/>
      </rPr>
      <t>製造業</t>
    </r>
    <rPh sb="0" eb="3">
      <t>セイゾウギョウ</t>
    </rPh>
    <phoneticPr fontId="10"/>
  </si>
  <si>
    <r>
      <rPr>
        <sz val="11"/>
        <rFont val="ＭＳ 明朝"/>
        <family val="1"/>
        <charset val="128"/>
      </rPr>
      <t>鉄鋼</t>
    </r>
    <rPh sb="0" eb="2">
      <t>テッコウ</t>
    </rPh>
    <phoneticPr fontId="0"/>
  </si>
  <si>
    <r>
      <rPr>
        <sz val="11"/>
        <rFont val="ＭＳ 明朝"/>
        <family val="1"/>
        <charset val="128"/>
      </rPr>
      <t>機械（含金属製品）</t>
    </r>
    <rPh sb="0" eb="2">
      <t>キカイ</t>
    </rPh>
    <rPh sb="3" eb="4">
      <t>フク</t>
    </rPh>
    <phoneticPr fontId="0"/>
  </si>
  <si>
    <r>
      <rPr>
        <sz val="11"/>
        <rFont val="ＭＳ 明朝"/>
        <family val="1"/>
        <charset val="128"/>
      </rPr>
      <t>卸小売・金融保険・不動産業</t>
    </r>
    <rPh sb="4" eb="6">
      <t>キンユウ</t>
    </rPh>
    <rPh sb="6" eb="8">
      <t>ホケン</t>
    </rPh>
    <rPh sb="9" eb="12">
      <t>フドウサン</t>
    </rPh>
    <rPh sb="12" eb="13">
      <t>ギョウ</t>
    </rPh>
    <phoneticPr fontId="10"/>
  </si>
  <si>
    <r>
      <rPr>
        <sz val="11"/>
        <rFont val="ＭＳ 明朝"/>
        <family val="1"/>
        <charset val="128"/>
      </rPr>
      <t>宿泊飲食・専門技術・生活関連サービス業</t>
    </r>
    <rPh sb="0" eb="2">
      <t>シュクハク</t>
    </rPh>
    <rPh sb="2" eb="4">
      <t>インショク</t>
    </rPh>
    <rPh sb="10" eb="12">
      <t>セイカツ</t>
    </rPh>
    <rPh sb="12" eb="14">
      <t>カンレン</t>
    </rPh>
    <phoneticPr fontId="10"/>
  </si>
  <si>
    <r>
      <rPr>
        <sz val="11"/>
        <rFont val="ＭＳ 明朝"/>
        <family val="1"/>
        <charset val="128"/>
      </rPr>
      <t>教育･学習支援業・医療・保健衛生・社会福祉他</t>
    </r>
    <rPh sb="9" eb="11">
      <t>イリョウ</t>
    </rPh>
    <rPh sb="12" eb="14">
      <t>ホケン</t>
    </rPh>
    <rPh sb="14" eb="16">
      <t>エイセイ</t>
    </rPh>
    <rPh sb="17" eb="19">
      <t>シャカイ</t>
    </rPh>
    <rPh sb="19" eb="21">
      <t>フクシ</t>
    </rPh>
    <rPh sb="21" eb="22">
      <t>ホカ</t>
    </rPh>
    <phoneticPr fontId="10"/>
  </si>
  <si>
    <r>
      <rPr>
        <b/>
        <sz val="11"/>
        <rFont val="ＭＳ 明朝"/>
        <family val="1"/>
        <charset val="128"/>
      </rPr>
      <t>鉱物産業</t>
    </r>
    <rPh sb="0" eb="2">
      <t>コウブツ</t>
    </rPh>
    <rPh sb="2" eb="4">
      <t>サンギョウ</t>
    </rPh>
    <phoneticPr fontId="10"/>
  </si>
  <si>
    <r>
      <rPr>
        <b/>
        <sz val="11"/>
        <rFont val="ＭＳ 明朝"/>
        <family val="1"/>
        <charset val="128"/>
      </rPr>
      <t>化学産業</t>
    </r>
    <rPh sb="0" eb="2">
      <t>カガク</t>
    </rPh>
    <rPh sb="2" eb="4">
      <t>サンギョウ</t>
    </rPh>
    <phoneticPr fontId="10"/>
  </si>
  <si>
    <r>
      <rPr>
        <b/>
        <sz val="11"/>
        <rFont val="ＭＳ 明朝"/>
        <family val="1"/>
        <charset val="128"/>
      </rPr>
      <t>廃棄物</t>
    </r>
    <rPh sb="0" eb="3">
      <t>ハイキブツ</t>
    </rPh>
    <phoneticPr fontId="10"/>
  </si>
  <si>
    <r>
      <rPr>
        <sz val="11"/>
        <rFont val="ＭＳ 明朝"/>
        <family val="1"/>
        <charset val="128"/>
      </rPr>
      <t>廃棄物のエネルギー利用</t>
    </r>
    <rPh sb="0" eb="2">
      <t>ハイキ</t>
    </rPh>
    <rPh sb="2" eb="3">
      <t>ブツ</t>
    </rPh>
    <rPh sb="9" eb="11">
      <t>リヨウ</t>
    </rPh>
    <phoneticPr fontId="10"/>
  </si>
  <si>
    <r>
      <rPr>
        <b/>
        <sz val="11"/>
        <rFont val="ＭＳ 明朝"/>
        <family val="1"/>
        <charset val="128"/>
      </rPr>
      <t>農業</t>
    </r>
    <rPh sb="0" eb="2">
      <t>ノウギョウ</t>
    </rPh>
    <phoneticPr fontId="10"/>
  </si>
  <si>
    <r>
      <rPr>
        <sz val="11"/>
        <rFont val="ＭＳ 明朝"/>
        <family val="1"/>
        <charset val="128"/>
      </rPr>
      <t>石灰施用</t>
    </r>
    <rPh sb="0" eb="2">
      <t>セッカイ</t>
    </rPh>
    <rPh sb="2" eb="4">
      <t>セヨウ</t>
    </rPh>
    <phoneticPr fontId="10"/>
  </si>
  <si>
    <r>
      <rPr>
        <sz val="11"/>
        <rFont val="ＭＳ 明朝"/>
        <family val="1"/>
        <charset val="128"/>
      </rPr>
      <t>尿素施肥</t>
    </r>
    <rPh sb="0" eb="2">
      <t>ニョウソ</t>
    </rPh>
    <rPh sb="2" eb="4">
      <t>セヒ</t>
    </rPh>
    <phoneticPr fontId="10"/>
  </si>
  <si>
    <r>
      <rPr>
        <sz val="11"/>
        <rFont val="ＭＳ 明朝"/>
        <family val="1"/>
        <charset val="128"/>
      </rPr>
      <t>燃料からの漏出他</t>
    </r>
    <rPh sb="0" eb="2">
      <t>ネンリョウ</t>
    </rPh>
    <rPh sb="5" eb="7">
      <t>ロウシュツ</t>
    </rPh>
    <rPh sb="7" eb="8">
      <t>ホカ</t>
    </rPh>
    <phoneticPr fontId="10"/>
  </si>
  <si>
    <r>
      <rPr>
        <sz val="11"/>
        <rFont val="ＭＳ 明朝"/>
        <family val="1"/>
        <charset val="128"/>
      </rPr>
      <t>合計</t>
    </r>
    <r>
      <rPr>
        <sz val="11"/>
        <color rgb="FFFF0000"/>
        <rFont val="ＭＳ 明朝"/>
        <family val="1"/>
        <charset val="128"/>
      </rPr>
      <t/>
    </r>
    <rPh sb="0" eb="2">
      <t>ゴウケイ</t>
    </rPh>
    <phoneticPr fontId="10"/>
  </si>
  <si>
    <r>
      <rPr>
        <sz val="11"/>
        <rFont val="ＭＳ 明朝"/>
        <family val="1"/>
        <charset val="128"/>
      </rPr>
      <t>エネルギー転換部門</t>
    </r>
    <rPh sb="5" eb="7">
      <t>テンカン</t>
    </rPh>
    <rPh sb="7" eb="9">
      <t>ブモン</t>
    </rPh>
    <phoneticPr fontId="10"/>
  </si>
  <si>
    <r>
      <rPr>
        <sz val="11"/>
        <rFont val="ＭＳ 明朝"/>
        <family val="1"/>
        <charset val="128"/>
      </rPr>
      <t>産業部門</t>
    </r>
    <rPh sb="0" eb="2">
      <t>サンギョウ</t>
    </rPh>
    <rPh sb="2" eb="4">
      <t>ブモン</t>
    </rPh>
    <phoneticPr fontId="10"/>
  </si>
  <si>
    <r>
      <rPr>
        <sz val="11"/>
        <rFont val="ＭＳ 明朝"/>
        <family val="1"/>
        <charset val="128"/>
      </rPr>
      <t>運輸部門</t>
    </r>
    <rPh sb="0" eb="2">
      <t>ウンユ</t>
    </rPh>
    <rPh sb="2" eb="4">
      <t>ブモン</t>
    </rPh>
    <phoneticPr fontId="10"/>
  </si>
  <si>
    <r>
      <rPr>
        <sz val="11"/>
        <rFont val="ＭＳ 明朝"/>
        <family val="1"/>
        <charset val="128"/>
      </rPr>
      <t>業務その他部門</t>
    </r>
    <rPh sb="0" eb="2">
      <t>ギョウム</t>
    </rPh>
    <rPh sb="4" eb="5">
      <t>タ</t>
    </rPh>
    <rPh sb="5" eb="7">
      <t>ブモン</t>
    </rPh>
    <phoneticPr fontId="10"/>
  </si>
  <si>
    <r>
      <rPr>
        <sz val="11"/>
        <rFont val="ＭＳ 明朝"/>
        <family val="1"/>
        <charset val="128"/>
      </rPr>
      <t>家庭部門</t>
    </r>
    <rPh sb="0" eb="2">
      <t>カテイ</t>
    </rPh>
    <rPh sb="2" eb="4">
      <t>ブモン</t>
    </rPh>
    <phoneticPr fontId="10"/>
  </si>
  <si>
    <r>
      <rPr>
        <sz val="11"/>
        <rFont val="ＭＳ 明朝"/>
        <family val="1"/>
        <charset val="128"/>
      </rPr>
      <t>廃棄物</t>
    </r>
    <rPh sb="0" eb="3">
      <t>ハイキブツ</t>
    </rPh>
    <phoneticPr fontId="10"/>
  </si>
  <si>
    <r>
      <rPr>
        <sz val="11"/>
        <rFont val="ＭＳ 明朝"/>
        <family val="1"/>
        <charset val="128"/>
      </rPr>
      <t>石炭</t>
    </r>
    <rPh sb="0" eb="2">
      <t>セキタン</t>
    </rPh>
    <phoneticPr fontId="9"/>
  </si>
  <si>
    <r>
      <rPr>
        <sz val="11"/>
        <rFont val="ＭＳ 明朝"/>
        <family val="1"/>
        <charset val="128"/>
      </rPr>
      <t>石炭製品</t>
    </r>
    <rPh sb="0" eb="4">
      <t>セキタンセイヒン</t>
    </rPh>
    <phoneticPr fontId="9"/>
  </si>
  <si>
    <r>
      <rPr>
        <sz val="11"/>
        <rFont val="ＭＳ 明朝"/>
        <family val="1"/>
        <charset val="128"/>
      </rPr>
      <t>原油</t>
    </r>
    <rPh sb="0" eb="2">
      <t>ゲンユ</t>
    </rPh>
    <phoneticPr fontId="9"/>
  </si>
  <si>
    <r>
      <rPr>
        <sz val="11"/>
        <rFont val="ＭＳ 明朝"/>
        <family val="1"/>
        <charset val="128"/>
      </rPr>
      <t>石油製品</t>
    </r>
    <rPh sb="0" eb="4">
      <t>セキユセイヒン</t>
    </rPh>
    <phoneticPr fontId="9"/>
  </si>
  <si>
    <r>
      <rPr>
        <sz val="11"/>
        <rFont val="ＭＳ 明朝"/>
        <family val="1"/>
        <charset val="128"/>
      </rPr>
      <t>天然ガス</t>
    </r>
    <rPh sb="0" eb="2">
      <t>テンネン</t>
    </rPh>
    <phoneticPr fontId="9"/>
  </si>
  <si>
    <r>
      <rPr>
        <sz val="11"/>
        <rFont val="ＭＳ 明朝"/>
        <family val="1"/>
        <charset val="128"/>
      </rPr>
      <t>都市ガス</t>
    </r>
    <rPh sb="0" eb="2">
      <t>トシ</t>
    </rPh>
    <phoneticPr fontId="9"/>
  </si>
  <si>
    <r>
      <rPr>
        <sz val="11"/>
        <rFont val="ＭＳ 明朝"/>
        <family val="1"/>
        <charset val="128"/>
      </rPr>
      <t>■シェア</t>
    </r>
    <phoneticPr fontId="10"/>
  </si>
  <si>
    <r>
      <rPr>
        <sz val="11"/>
        <rFont val="ＭＳ 明朝"/>
        <family val="1"/>
        <charset val="128"/>
      </rPr>
      <t>単位</t>
    </r>
    <rPh sb="0" eb="2">
      <t>タンイ</t>
    </rPh>
    <phoneticPr fontId="10"/>
  </si>
  <si>
    <r>
      <rPr>
        <sz val="11"/>
        <rFont val="ＭＳ 明朝"/>
        <family val="1"/>
        <charset val="128"/>
      </rPr>
      <t>十億円</t>
    </r>
    <rPh sb="0" eb="2">
      <t>ジュウオク</t>
    </rPh>
    <rPh sb="2" eb="3">
      <t>エン</t>
    </rPh>
    <phoneticPr fontId="10"/>
  </si>
  <si>
    <r>
      <rPr>
        <sz val="11"/>
        <rFont val="ＭＳ 明朝"/>
        <family val="1"/>
        <charset val="128"/>
      </rPr>
      <t>■排出量および人口</t>
    </r>
    <rPh sb="7" eb="9">
      <t>ジンコウ</t>
    </rPh>
    <phoneticPr fontId="10"/>
  </si>
  <si>
    <r>
      <rPr>
        <sz val="11"/>
        <rFont val="ＭＳ 明朝"/>
        <family val="1"/>
        <charset val="128"/>
      </rPr>
      <t>千人</t>
    </r>
    <rPh sb="0" eb="2">
      <t>センニン</t>
    </rPh>
    <phoneticPr fontId="10"/>
  </si>
  <si>
    <r>
      <rPr>
        <sz val="11"/>
        <rFont val="ＭＳ 明朝"/>
        <family val="1"/>
        <charset val="128"/>
      </rPr>
      <t>人口</t>
    </r>
    <r>
      <rPr>
        <sz val="10"/>
        <rFont val="Century"/>
        <family val="1"/>
      </rPr>
      <t/>
    </r>
    <rPh sb="0" eb="2">
      <t>ジンコウ</t>
    </rPh>
    <phoneticPr fontId="10"/>
  </si>
  <si>
    <r>
      <rPr>
        <sz val="11"/>
        <rFont val="ＭＳ 明朝"/>
        <family val="1"/>
        <charset val="128"/>
      </rPr>
      <t>人口</t>
    </r>
    <rPh sb="0" eb="2">
      <t>ジンコウ</t>
    </rPh>
    <phoneticPr fontId="10"/>
  </si>
  <si>
    <r>
      <t>2013</t>
    </r>
    <r>
      <rPr>
        <sz val="14"/>
        <rFont val="ＭＳ 明朝"/>
        <family val="1"/>
        <charset val="128"/>
      </rPr>
      <t>年度</t>
    </r>
    <rPh sb="4" eb="5">
      <t>ネン</t>
    </rPh>
    <rPh sb="5" eb="6">
      <t>ド</t>
    </rPh>
    <phoneticPr fontId="10"/>
  </si>
  <si>
    <r>
      <rPr>
        <sz val="14"/>
        <rFont val="ＭＳ 明朝"/>
        <family val="1"/>
        <charset val="128"/>
      </rPr>
      <t>■【電気・熱配分後】</t>
    </r>
    <rPh sb="8" eb="9">
      <t>ゴ</t>
    </rPh>
    <phoneticPr fontId="10"/>
  </si>
  <si>
    <r>
      <rPr>
        <sz val="11"/>
        <rFont val="ＭＳ 明朝"/>
        <family val="1"/>
        <charset val="128"/>
      </rPr>
      <t>ガス製造</t>
    </r>
    <phoneticPr fontId="10"/>
  </si>
  <si>
    <r>
      <rPr>
        <sz val="11"/>
        <rFont val="ＭＳ 明朝"/>
        <family val="1"/>
        <charset val="128"/>
      </rPr>
      <t>事業用発電</t>
    </r>
    <phoneticPr fontId="10"/>
  </si>
  <si>
    <r>
      <rPr>
        <sz val="11"/>
        <rFont val="ＭＳ 明朝"/>
        <family val="1"/>
        <charset val="128"/>
      </rPr>
      <t>農業</t>
    </r>
    <rPh sb="0" eb="1">
      <t>ノウ</t>
    </rPh>
    <phoneticPr fontId="0"/>
  </si>
  <si>
    <r>
      <rPr>
        <sz val="11"/>
        <rFont val="ＭＳ 明朝"/>
        <family val="1"/>
        <charset val="128"/>
      </rPr>
      <t>林業</t>
    </r>
  </si>
  <si>
    <r>
      <rPr>
        <sz val="11"/>
        <rFont val="ＭＳ 明朝"/>
        <family val="1"/>
        <charset val="128"/>
      </rPr>
      <t>漁業</t>
    </r>
  </si>
  <si>
    <r>
      <rPr>
        <sz val="11"/>
        <rFont val="ＭＳ 明朝"/>
        <family val="1"/>
        <charset val="128"/>
      </rPr>
      <t>水産養殖業</t>
    </r>
    <rPh sb="1" eb="3">
      <t>スイサンヨウショクギョウ</t>
    </rPh>
    <phoneticPr fontId="0"/>
  </si>
  <si>
    <r>
      <rPr>
        <sz val="11"/>
        <rFont val="ＭＳ 明朝"/>
        <family val="1"/>
        <charset val="128"/>
      </rPr>
      <t>総合工事業</t>
    </r>
    <rPh sb="1" eb="3">
      <t>ソウゴウコウジギョウ</t>
    </rPh>
    <phoneticPr fontId="0"/>
  </si>
  <si>
    <r>
      <rPr>
        <sz val="11"/>
        <rFont val="ＭＳ 明朝"/>
        <family val="1"/>
        <charset val="128"/>
      </rPr>
      <t>職別工事業</t>
    </r>
    <rPh sb="1" eb="2">
      <t>ショク</t>
    </rPh>
    <rPh sb="2" eb="3">
      <t>ベツコウジギョウ</t>
    </rPh>
    <phoneticPr fontId="0"/>
  </si>
  <si>
    <r>
      <rPr>
        <sz val="11"/>
        <rFont val="ＭＳ 明朝"/>
        <family val="1"/>
        <charset val="128"/>
      </rPr>
      <t>設備工事業</t>
    </r>
    <rPh sb="1" eb="3">
      <t>セツビコウジギョウ</t>
    </rPh>
    <phoneticPr fontId="0"/>
  </si>
  <si>
    <r>
      <rPr>
        <sz val="11"/>
        <rFont val="ＭＳ 明朝"/>
        <family val="1"/>
        <charset val="128"/>
      </rPr>
      <t>食料品製造業</t>
    </r>
    <rPh sb="0" eb="3">
      <t>ショクリョウヒン</t>
    </rPh>
    <rPh sb="3" eb="6">
      <t>セイゾウギョウスイサンスイサンヨウショクギョウ</t>
    </rPh>
    <phoneticPr fontId="0"/>
  </si>
  <si>
    <r>
      <rPr>
        <sz val="11"/>
        <rFont val="ＭＳ 明朝"/>
        <family val="1"/>
        <charset val="128"/>
      </rPr>
      <t>飲料たばこ飼料製造業</t>
    </r>
    <rPh sb="0" eb="2">
      <t>インリョウ</t>
    </rPh>
    <rPh sb="5" eb="7">
      <t>シリョウ</t>
    </rPh>
    <rPh sb="7" eb="9">
      <t>セイゾウ</t>
    </rPh>
    <rPh sb="9" eb="10">
      <t>ギョウ</t>
    </rPh>
    <phoneticPr fontId="0"/>
  </si>
  <si>
    <r>
      <rPr>
        <sz val="11"/>
        <rFont val="ＭＳ 明朝"/>
        <family val="1"/>
        <charset val="128"/>
      </rPr>
      <t>繊維</t>
    </r>
    <phoneticPr fontId="10"/>
  </si>
  <si>
    <r>
      <rPr>
        <sz val="11"/>
        <rFont val="ＭＳ 明朝"/>
        <family val="1"/>
        <charset val="128"/>
      </rPr>
      <t>石油製品･石炭製品製造業</t>
    </r>
    <rPh sb="0" eb="2">
      <t>セキユ</t>
    </rPh>
    <rPh sb="2" eb="4">
      <t>セイヒン</t>
    </rPh>
    <rPh sb="5" eb="7">
      <t>セキタン</t>
    </rPh>
    <rPh sb="7" eb="9">
      <t>セイヒン</t>
    </rPh>
    <rPh sb="9" eb="12">
      <t>セイゾウギョウ</t>
    </rPh>
    <phoneticPr fontId="0"/>
  </si>
  <si>
    <r>
      <rPr>
        <sz val="11"/>
        <rFont val="ＭＳ 明朝"/>
        <family val="1"/>
        <charset val="128"/>
      </rPr>
      <t>汎用機械器具製造業</t>
    </r>
    <rPh sb="0" eb="2">
      <t>ハンヨウ</t>
    </rPh>
    <rPh sb="2" eb="4">
      <t>キカイ</t>
    </rPh>
    <rPh sb="4" eb="6">
      <t>キグ</t>
    </rPh>
    <rPh sb="6" eb="9">
      <t>セイゾウギョウ</t>
    </rPh>
    <phoneticPr fontId="0"/>
  </si>
  <si>
    <r>
      <rPr>
        <sz val="11"/>
        <rFont val="ＭＳ 明朝"/>
        <family val="1"/>
        <charset val="128"/>
      </rPr>
      <t>生産機械器具製造業</t>
    </r>
    <rPh sb="1" eb="3">
      <t>キカイ</t>
    </rPh>
    <rPh sb="3" eb="5">
      <t>キグ</t>
    </rPh>
    <rPh sb="5" eb="8">
      <t>セイゾウギョウ</t>
    </rPh>
    <phoneticPr fontId="0"/>
  </si>
  <si>
    <r>
      <rPr>
        <sz val="11"/>
        <rFont val="ＭＳ 明朝"/>
        <family val="1"/>
        <charset val="128"/>
      </rPr>
      <t>業務用機械器具製造業</t>
    </r>
    <rPh sb="0" eb="3">
      <t>ギョウムヨウ</t>
    </rPh>
    <rPh sb="3" eb="5">
      <t>キカイ</t>
    </rPh>
    <rPh sb="5" eb="7">
      <t>キグ</t>
    </rPh>
    <rPh sb="7" eb="10">
      <t>セイゾウギョウ</t>
    </rPh>
    <phoneticPr fontId="0"/>
  </si>
  <si>
    <r>
      <rPr>
        <sz val="11"/>
        <rFont val="ＭＳ 明朝"/>
        <family val="1"/>
        <charset val="128"/>
      </rPr>
      <t>電子部品デバイス電子回路製造業</t>
    </r>
    <rPh sb="0" eb="2">
      <t>デンシ</t>
    </rPh>
    <rPh sb="2" eb="4">
      <t>ブヒン</t>
    </rPh>
    <rPh sb="8" eb="10">
      <t>デンシ</t>
    </rPh>
    <rPh sb="10" eb="12">
      <t>カイロ</t>
    </rPh>
    <rPh sb="12" eb="15">
      <t>セイゾウギョウ</t>
    </rPh>
    <phoneticPr fontId="0"/>
  </si>
  <si>
    <r>
      <rPr>
        <sz val="11"/>
        <rFont val="ＭＳ 明朝"/>
        <family val="1"/>
        <charset val="128"/>
      </rPr>
      <t>電気機械器具製造業</t>
    </r>
    <rPh sb="1" eb="3">
      <t>キカイ</t>
    </rPh>
    <rPh sb="3" eb="5">
      <t>キグ</t>
    </rPh>
    <rPh sb="5" eb="8">
      <t>セイゾウギョウ</t>
    </rPh>
    <phoneticPr fontId="0"/>
  </si>
  <si>
    <r>
      <rPr>
        <sz val="11"/>
        <rFont val="ＭＳ 明朝"/>
        <family val="1"/>
        <charset val="128"/>
      </rPr>
      <t>情報通信機械器具製造業</t>
    </r>
    <rPh sb="3" eb="5">
      <t>キカイ</t>
    </rPh>
    <rPh sb="5" eb="7">
      <t>キグ</t>
    </rPh>
    <rPh sb="7" eb="10">
      <t>セイゾウギョウ</t>
    </rPh>
    <phoneticPr fontId="0"/>
  </si>
  <si>
    <r>
      <rPr>
        <sz val="11"/>
        <rFont val="ＭＳ 明朝"/>
        <family val="1"/>
        <charset val="128"/>
      </rPr>
      <t>輸送用機械器具製造業</t>
    </r>
    <rPh sb="2" eb="4">
      <t>キカイ</t>
    </rPh>
    <rPh sb="4" eb="6">
      <t>キグ</t>
    </rPh>
    <rPh sb="6" eb="9">
      <t>セイゾウギョウ</t>
    </rPh>
    <phoneticPr fontId="0"/>
  </si>
  <si>
    <r>
      <rPr>
        <sz val="11"/>
        <rFont val="ＭＳ 明朝"/>
        <family val="1"/>
        <charset val="128"/>
      </rPr>
      <t>機械製造業他製品</t>
    </r>
    <rPh sb="0" eb="2">
      <t>キカイ</t>
    </rPh>
    <rPh sb="2" eb="5">
      <t>セイゾウギョウ</t>
    </rPh>
    <rPh sb="5" eb="6">
      <t>ホカ</t>
    </rPh>
    <rPh sb="6" eb="8">
      <t>セイヒン</t>
    </rPh>
    <phoneticPr fontId="0"/>
  </si>
  <si>
    <r>
      <rPr>
        <sz val="11"/>
        <rFont val="ＭＳ 明朝"/>
        <family val="1"/>
        <charset val="128"/>
      </rPr>
      <t>金属製品製造業</t>
    </r>
    <rPh sb="0" eb="2">
      <t>キンゾク</t>
    </rPh>
    <rPh sb="2" eb="4">
      <t>セイヒン</t>
    </rPh>
    <rPh sb="4" eb="7">
      <t>セイゾウギョウ</t>
    </rPh>
    <phoneticPr fontId="0"/>
  </si>
  <si>
    <r>
      <rPr>
        <sz val="11"/>
        <rFont val="ＭＳ 明朝"/>
        <family val="1"/>
        <charset val="128"/>
      </rPr>
      <t>木材･木製品製造業</t>
    </r>
    <rPh sb="0" eb="2">
      <t>モクザイ</t>
    </rPh>
    <rPh sb="3" eb="6">
      <t>モクセイヒン</t>
    </rPh>
    <rPh sb="6" eb="9">
      <t>セイゾウギョウ</t>
    </rPh>
    <phoneticPr fontId="0"/>
  </si>
  <si>
    <r>
      <rPr>
        <sz val="11"/>
        <rFont val="ＭＳ 明朝"/>
        <family val="1"/>
        <charset val="128"/>
      </rPr>
      <t>家具･装備品製造業</t>
    </r>
    <rPh sb="0" eb="2">
      <t>カグ</t>
    </rPh>
    <rPh sb="3" eb="6">
      <t>ソウビヒン</t>
    </rPh>
    <rPh sb="6" eb="9">
      <t>セイゾウギョウ</t>
    </rPh>
    <phoneticPr fontId="0"/>
  </si>
  <si>
    <r>
      <rPr>
        <sz val="11"/>
        <rFont val="ＭＳ 明朝"/>
        <family val="1"/>
        <charset val="128"/>
      </rPr>
      <t>印刷･同関連業</t>
    </r>
    <phoneticPr fontId="10"/>
  </si>
  <si>
    <r>
      <rPr>
        <sz val="11"/>
        <rFont val="ＭＳ 明朝"/>
        <family val="1"/>
        <charset val="128"/>
      </rPr>
      <t>プラスチック製品製造業</t>
    </r>
    <rPh sb="6" eb="8">
      <t>セイヒン</t>
    </rPh>
    <rPh sb="8" eb="11">
      <t>セイゾウギョウスイサンスイサンヨウショクギョウ</t>
    </rPh>
    <phoneticPr fontId="0"/>
  </si>
  <si>
    <r>
      <rPr>
        <sz val="11"/>
        <rFont val="ＭＳ 明朝"/>
        <family val="1"/>
        <charset val="128"/>
      </rPr>
      <t>ゴム製品製造業</t>
    </r>
    <rPh sb="2" eb="4">
      <t>セイヒン</t>
    </rPh>
    <rPh sb="4" eb="7">
      <t>セイゾウギョウスイサンスイサンヨウショクギョウ</t>
    </rPh>
    <phoneticPr fontId="0"/>
  </si>
  <si>
    <r>
      <rPr>
        <sz val="11"/>
        <rFont val="ＭＳ 明朝"/>
        <family val="1"/>
        <charset val="128"/>
      </rPr>
      <t>なめし革･同製品･毛皮製造業</t>
    </r>
    <rPh sb="3" eb="4">
      <t>カワ</t>
    </rPh>
    <rPh sb="5" eb="8">
      <t>ドウセイヒン</t>
    </rPh>
    <rPh sb="9" eb="11">
      <t>ケガワ</t>
    </rPh>
    <rPh sb="11" eb="14">
      <t>セイゾウギョウ</t>
    </rPh>
    <phoneticPr fontId="0"/>
  </si>
  <si>
    <r>
      <rPr>
        <sz val="11"/>
        <rFont val="ＭＳ 明朝"/>
        <family val="1"/>
        <charset val="128"/>
      </rPr>
      <t>他製造業</t>
    </r>
    <phoneticPr fontId="10"/>
  </si>
  <si>
    <r>
      <rPr>
        <sz val="11"/>
        <rFont val="ＭＳ 明朝"/>
        <family val="1"/>
        <charset val="128"/>
      </rPr>
      <t>情報通信業</t>
    </r>
    <phoneticPr fontId="10"/>
  </si>
  <si>
    <r>
      <rPr>
        <sz val="11"/>
        <rFont val="ＭＳ 明朝"/>
        <family val="1"/>
        <charset val="128"/>
      </rPr>
      <t>運輸業･郵便業</t>
    </r>
    <phoneticPr fontId="10"/>
  </si>
  <si>
    <r>
      <rPr>
        <sz val="11"/>
        <rFont val="ＭＳ 明朝"/>
        <family val="1"/>
        <charset val="128"/>
      </rPr>
      <t>卸売業･小売業</t>
    </r>
  </si>
  <si>
    <r>
      <rPr>
        <sz val="11"/>
        <rFont val="ＭＳ 明朝"/>
        <family val="1"/>
        <charset val="128"/>
      </rPr>
      <t>金融業･保険業</t>
    </r>
  </si>
  <si>
    <r>
      <rPr>
        <sz val="11"/>
        <rFont val="ＭＳ 明朝"/>
        <family val="1"/>
        <charset val="128"/>
      </rPr>
      <t>不動産業･物品賃貸業</t>
    </r>
  </si>
  <si>
    <r>
      <rPr>
        <sz val="11"/>
        <rFont val="ＭＳ 明朝"/>
        <family val="1"/>
        <charset val="128"/>
      </rPr>
      <t>宿泊飲食・専門技術・生活関連サービス業</t>
    </r>
    <rPh sb="5" eb="7">
      <t>センモン</t>
    </rPh>
    <rPh sb="7" eb="9">
      <t>ギジュツ</t>
    </rPh>
    <rPh sb="10" eb="12">
      <t>セイカツ</t>
    </rPh>
    <rPh sb="12" eb="14">
      <t>カンレン</t>
    </rPh>
    <phoneticPr fontId="10"/>
  </si>
  <si>
    <r>
      <rPr>
        <sz val="11"/>
        <rFont val="ＭＳ 明朝"/>
        <family val="1"/>
        <charset val="128"/>
      </rPr>
      <t>学術研究･専門･技術サービス業</t>
    </r>
  </si>
  <si>
    <r>
      <rPr>
        <sz val="11"/>
        <rFont val="ＭＳ 明朝"/>
        <family val="1"/>
        <charset val="128"/>
      </rPr>
      <t>宿泊業･飲食サービス業</t>
    </r>
  </si>
  <si>
    <r>
      <rPr>
        <sz val="11"/>
        <rFont val="ＭＳ 明朝"/>
        <family val="1"/>
        <charset val="128"/>
      </rPr>
      <t>生活関連サービス業･娯楽業</t>
    </r>
  </si>
  <si>
    <r>
      <rPr>
        <sz val="11"/>
        <rFont val="ＭＳ 明朝"/>
        <family val="1"/>
        <charset val="128"/>
      </rPr>
      <t>教育･学習支援業</t>
    </r>
  </si>
  <si>
    <r>
      <rPr>
        <sz val="11"/>
        <rFont val="ＭＳ 明朝"/>
        <family val="1"/>
        <charset val="128"/>
      </rPr>
      <t>医療･福祉</t>
    </r>
  </si>
  <si>
    <r>
      <rPr>
        <sz val="11"/>
        <rFont val="ＭＳ 明朝"/>
        <family val="1"/>
        <charset val="128"/>
      </rPr>
      <t>複合サービス事業</t>
    </r>
  </si>
  <si>
    <r>
      <rPr>
        <sz val="11"/>
        <rFont val="ＭＳ 明朝"/>
        <family val="1"/>
        <charset val="128"/>
      </rPr>
      <t>分類不能･内訳推計誤差</t>
    </r>
  </si>
  <si>
    <r>
      <rPr>
        <b/>
        <sz val="11"/>
        <rFont val="ＭＳ 明朝"/>
        <family val="1"/>
        <charset val="128"/>
      </rPr>
      <t>旅客</t>
    </r>
    <rPh sb="0" eb="2">
      <t>リョキャク</t>
    </rPh>
    <phoneticPr fontId="10"/>
  </si>
  <si>
    <r>
      <rPr>
        <sz val="11"/>
        <rFont val="ＭＳ 明朝"/>
        <family val="1"/>
        <charset val="128"/>
      </rPr>
      <t>　乗用車</t>
    </r>
    <rPh sb="1" eb="4">
      <t>ジョウヨウシャ</t>
    </rPh>
    <phoneticPr fontId="10"/>
  </si>
  <si>
    <r>
      <rPr>
        <sz val="11"/>
        <rFont val="ＭＳ 明朝"/>
        <family val="1"/>
        <charset val="128"/>
      </rPr>
      <t>　　自家用車</t>
    </r>
    <rPh sb="2" eb="6">
      <t>ジカヨウシャ</t>
    </rPh>
    <phoneticPr fontId="10"/>
  </si>
  <si>
    <r>
      <rPr>
        <sz val="11"/>
        <rFont val="ＭＳ 明朝"/>
        <family val="1"/>
        <charset val="128"/>
      </rPr>
      <t>　　　　家計利用分</t>
    </r>
    <rPh sb="4" eb="6">
      <t>カケイ</t>
    </rPh>
    <rPh sb="6" eb="8">
      <t>リヨウ</t>
    </rPh>
    <rPh sb="8" eb="9">
      <t>ブン</t>
    </rPh>
    <phoneticPr fontId="10"/>
  </si>
  <si>
    <r>
      <rPr>
        <sz val="11"/>
        <rFont val="ＭＳ 明朝"/>
        <family val="1"/>
        <charset val="128"/>
      </rPr>
      <t>　バス</t>
    </r>
    <phoneticPr fontId="10"/>
  </si>
  <si>
    <r>
      <rPr>
        <sz val="11"/>
        <rFont val="ＭＳ 明朝"/>
        <family val="1"/>
        <charset val="128"/>
      </rPr>
      <t>　　自家用</t>
    </r>
    <phoneticPr fontId="10"/>
  </si>
  <si>
    <r>
      <rPr>
        <sz val="11"/>
        <rFont val="ＭＳ 明朝"/>
        <family val="1"/>
        <charset val="128"/>
      </rPr>
      <t>　　営業用　</t>
    </r>
    <phoneticPr fontId="10"/>
  </si>
  <si>
    <r>
      <rPr>
        <sz val="11"/>
        <rFont val="ＭＳ 明朝"/>
        <family val="1"/>
        <charset val="128"/>
      </rPr>
      <t>　二輪車</t>
    </r>
    <rPh sb="1" eb="4">
      <t>ニリンシャ</t>
    </rPh>
    <phoneticPr fontId="10"/>
  </si>
  <si>
    <r>
      <rPr>
        <sz val="11"/>
        <rFont val="ＭＳ 明朝"/>
        <family val="1"/>
        <charset val="128"/>
      </rPr>
      <t>鉄道</t>
    </r>
    <rPh sb="0" eb="2">
      <t>テツドウ</t>
    </rPh>
    <phoneticPr fontId="10"/>
  </si>
  <si>
    <r>
      <rPr>
        <sz val="11"/>
        <rFont val="ＭＳ 明朝"/>
        <family val="1"/>
        <charset val="128"/>
      </rPr>
      <t>　営業用</t>
    </r>
    <phoneticPr fontId="10"/>
  </si>
  <si>
    <r>
      <rPr>
        <sz val="11"/>
        <rFont val="ＭＳ 明朝"/>
        <family val="1"/>
        <charset val="128"/>
      </rPr>
      <t>　自家用</t>
    </r>
    <phoneticPr fontId="10"/>
  </si>
  <si>
    <r>
      <rPr>
        <sz val="11"/>
        <rFont val="ＭＳ 明朝"/>
        <family val="1"/>
        <charset val="128"/>
      </rPr>
      <t>　　貨物輸送寄与</t>
    </r>
    <phoneticPr fontId="10"/>
  </si>
  <si>
    <r>
      <rPr>
        <sz val="11"/>
        <rFont val="ＭＳ 明朝"/>
        <family val="1"/>
        <charset val="128"/>
      </rPr>
      <t>　　乗員輸送寄与</t>
    </r>
    <phoneticPr fontId="10"/>
  </si>
  <si>
    <r>
      <rPr>
        <sz val="11"/>
        <rFont val="ＭＳ 明朝"/>
        <family val="1"/>
        <charset val="128"/>
      </rPr>
      <t>地域内訳推計誤差等</t>
    </r>
    <rPh sb="8" eb="9">
      <t>トウ</t>
    </rPh>
    <phoneticPr fontId="10"/>
  </si>
  <si>
    <r>
      <rPr>
        <sz val="11"/>
        <rFont val="ＭＳ 明朝"/>
        <family val="1"/>
        <charset val="128"/>
      </rPr>
      <t>機械（含金属製品）</t>
    </r>
    <rPh sb="0" eb="2">
      <t>キカイ</t>
    </rPh>
    <rPh sb="3" eb="4">
      <t>フク</t>
    </rPh>
    <rPh sb="4" eb="6">
      <t>キンゾク</t>
    </rPh>
    <rPh sb="6" eb="8">
      <t>セイヒン</t>
    </rPh>
    <phoneticPr fontId="0"/>
  </si>
  <si>
    <r>
      <rPr>
        <sz val="11"/>
        <rFont val="ＭＳ 明朝"/>
        <family val="1"/>
        <charset val="128"/>
      </rPr>
      <t>廃棄物のエネルギー利用</t>
    </r>
    <rPh sb="0" eb="3">
      <t>ハイキブツ</t>
    </rPh>
    <rPh sb="9" eb="11">
      <t>リヨウ</t>
    </rPh>
    <phoneticPr fontId="10"/>
  </si>
  <si>
    <r>
      <rPr>
        <sz val="11"/>
        <rFont val="ＭＳ 明朝"/>
        <family val="1"/>
        <charset val="128"/>
      </rPr>
      <t>■前年比</t>
    </r>
    <rPh sb="1" eb="3">
      <t>ゼンネン</t>
    </rPh>
    <phoneticPr fontId="10"/>
  </si>
  <si>
    <r>
      <rPr>
        <sz val="11"/>
        <rFont val="ＭＳ 明朝"/>
        <family val="1"/>
        <charset val="128"/>
      </rPr>
      <t>年度</t>
    </r>
    <rPh sb="0" eb="2">
      <t>ネンド</t>
    </rPh>
    <phoneticPr fontId="10"/>
  </si>
  <si>
    <r>
      <rPr>
        <sz val="11"/>
        <rFont val="ＭＳ 明朝"/>
        <family val="1"/>
        <charset val="128"/>
      </rPr>
      <t>世帯数</t>
    </r>
    <rPh sb="0" eb="3">
      <t>セタイスウ</t>
    </rPh>
    <phoneticPr fontId="10"/>
  </si>
  <si>
    <r>
      <rPr>
        <sz val="11"/>
        <rFont val="ＭＳ 明朝"/>
        <family val="1"/>
        <charset val="128"/>
      </rPr>
      <t>合計</t>
    </r>
  </si>
  <si>
    <r>
      <rPr>
        <sz val="11"/>
        <rFont val="ＭＳ 明朝"/>
        <family val="1"/>
        <charset val="128"/>
      </rPr>
      <t>石炭等</t>
    </r>
    <rPh sb="2" eb="3">
      <t>トウ</t>
    </rPh>
    <phoneticPr fontId="13"/>
  </si>
  <si>
    <r>
      <rPr>
        <sz val="11"/>
        <rFont val="ＭＳ 明朝"/>
        <family val="1"/>
        <charset val="128"/>
      </rPr>
      <t>灯油</t>
    </r>
  </si>
  <si>
    <r>
      <rPr>
        <sz val="11"/>
        <rFont val="ＭＳ 明朝"/>
        <family val="1"/>
        <charset val="128"/>
      </rPr>
      <t>都市ガス</t>
    </r>
  </si>
  <si>
    <r>
      <rPr>
        <sz val="11"/>
        <rFont val="ＭＳ 明朝"/>
        <family val="1"/>
        <charset val="128"/>
      </rPr>
      <t>電力</t>
    </r>
    <rPh sb="0" eb="2">
      <t>デンリョク</t>
    </rPh>
    <phoneticPr fontId="13"/>
  </si>
  <si>
    <r>
      <rPr>
        <sz val="11"/>
        <rFont val="ＭＳ 明朝"/>
        <family val="1"/>
        <charset val="128"/>
      </rPr>
      <t>熱</t>
    </r>
    <rPh sb="0" eb="1">
      <t>ネツ</t>
    </rPh>
    <phoneticPr fontId="13"/>
  </si>
  <si>
    <r>
      <rPr>
        <sz val="11"/>
        <rFont val="ＭＳ 明朝"/>
        <family val="1"/>
        <charset val="128"/>
      </rPr>
      <t>ガソリン</t>
    </r>
  </si>
  <si>
    <r>
      <rPr>
        <sz val="11"/>
        <rFont val="ＭＳ 明朝"/>
        <family val="1"/>
        <charset val="128"/>
      </rPr>
      <t>軽油</t>
    </r>
  </si>
  <si>
    <r>
      <rPr>
        <sz val="11"/>
        <rFont val="ＭＳ 明朝"/>
        <family val="1"/>
        <charset val="128"/>
      </rPr>
      <t>水道</t>
    </r>
  </si>
  <si>
    <r>
      <rPr>
        <sz val="11"/>
        <rFont val="ＭＳ 明朝"/>
        <family val="1"/>
        <charset val="128"/>
      </rPr>
      <t>■燃料種別割合</t>
    </r>
    <rPh sb="1" eb="3">
      <t>ネンリョウ</t>
    </rPh>
    <rPh sb="3" eb="5">
      <t>シュベツ</t>
    </rPh>
    <rPh sb="5" eb="7">
      <t>ワリアイ</t>
    </rPh>
    <phoneticPr fontId="13"/>
  </si>
  <si>
    <r>
      <rPr>
        <sz val="11"/>
        <rFont val="ＭＳ 明朝"/>
        <family val="1"/>
        <charset val="128"/>
      </rPr>
      <t>暖房</t>
    </r>
  </si>
  <si>
    <r>
      <rPr>
        <sz val="11"/>
        <rFont val="ＭＳ 明朝"/>
        <family val="1"/>
        <charset val="128"/>
      </rPr>
      <t>冷房</t>
    </r>
  </si>
  <si>
    <r>
      <rPr>
        <sz val="11"/>
        <rFont val="ＭＳ 明朝"/>
        <family val="1"/>
        <charset val="128"/>
      </rPr>
      <t>給湯</t>
    </r>
  </si>
  <si>
    <r>
      <rPr>
        <sz val="11"/>
        <rFont val="ＭＳ 明朝"/>
        <family val="1"/>
        <charset val="128"/>
      </rPr>
      <t>厨房</t>
    </r>
  </si>
  <si>
    <r>
      <rPr>
        <sz val="11"/>
        <rFont val="ＭＳ 明朝"/>
        <family val="1"/>
        <charset val="128"/>
      </rPr>
      <t>自家用乗用車</t>
    </r>
  </si>
  <si>
    <r>
      <rPr>
        <sz val="11"/>
        <rFont val="ＭＳ 明朝"/>
        <family val="1"/>
        <charset val="128"/>
      </rPr>
      <t>■用途別排出割合</t>
    </r>
    <rPh sb="5" eb="6">
      <t>シュツ</t>
    </rPh>
    <phoneticPr fontId="13"/>
  </si>
  <si>
    <r>
      <rPr>
        <sz val="11"/>
        <rFont val="ＭＳ 明朝"/>
        <family val="1"/>
        <charset val="128"/>
      </rPr>
      <t>排出吸収源</t>
    </r>
    <rPh sb="0" eb="2">
      <t>ハイシュツ</t>
    </rPh>
    <rPh sb="2" eb="4">
      <t>キュウシュウ</t>
    </rPh>
    <rPh sb="4" eb="5">
      <t>ゲン</t>
    </rPh>
    <phoneticPr fontId="10"/>
  </si>
  <si>
    <r>
      <t xml:space="preserve">1.A.1. </t>
    </r>
    <r>
      <rPr>
        <sz val="11"/>
        <rFont val="ＭＳ 明朝"/>
        <family val="1"/>
        <charset val="128"/>
      </rPr>
      <t>エネルギー産業</t>
    </r>
    <rPh sb="12" eb="14">
      <t>サンギョウ</t>
    </rPh>
    <phoneticPr fontId="10"/>
  </si>
  <si>
    <r>
      <t xml:space="preserve">1.A.3. </t>
    </r>
    <r>
      <rPr>
        <sz val="11"/>
        <rFont val="ＭＳ 明朝"/>
        <family val="1"/>
        <charset val="128"/>
      </rPr>
      <t>運輸</t>
    </r>
    <rPh sb="7" eb="9">
      <t>ウンユ</t>
    </rPh>
    <phoneticPr fontId="10"/>
  </si>
  <si>
    <r>
      <t xml:space="preserve">3. </t>
    </r>
    <r>
      <rPr>
        <b/>
        <sz val="11"/>
        <rFont val="ＭＳ 明朝"/>
        <family val="1"/>
        <charset val="128"/>
      </rPr>
      <t>農業</t>
    </r>
    <rPh sb="3" eb="5">
      <t>ノウギョウ</t>
    </rPh>
    <phoneticPr fontId="10"/>
  </si>
  <si>
    <t>-</t>
    <phoneticPr fontId="10"/>
  </si>
  <si>
    <t>-</t>
    <phoneticPr fontId="10"/>
  </si>
  <si>
    <r>
      <rPr>
        <sz val="11"/>
        <rFont val="ＭＳ 明朝"/>
        <family val="1"/>
        <charset val="128"/>
      </rPr>
      <t>エネルギー転換部門</t>
    </r>
    <r>
      <rPr>
        <vertAlign val="superscript"/>
        <sz val="11"/>
        <rFont val="ＭＳ 明朝"/>
        <family val="1"/>
        <charset val="128"/>
      </rPr>
      <t>※</t>
    </r>
    <rPh sb="5" eb="7">
      <t>テンカン</t>
    </rPh>
    <rPh sb="7" eb="9">
      <t>ブモン</t>
    </rPh>
    <phoneticPr fontId="10"/>
  </si>
  <si>
    <r>
      <rPr>
        <sz val="10"/>
        <rFont val="ＭＳ 明朝"/>
        <family val="1"/>
        <charset val="128"/>
      </rPr>
      <t>※電気熱配分誤差を含む</t>
    </r>
    <rPh sb="1" eb="3">
      <t>デンキ</t>
    </rPh>
    <rPh sb="3" eb="4">
      <t>ネツ</t>
    </rPh>
    <rPh sb="4" eb="6">
      <t>ハイブン</t>
    </rPh>
    <rPh sb="6" eb="8">
      <t>ゴサ</t>
    </rPh>
    <rPh sb="9" eb="10">
      <t>フク</t>
    </rPh>
    <phoneticPr fontId="10"/>
  </si>
  <si>
    <r>
      <rPr>
        <sz val="14"/>
        <rFont val="ＭＳ 明朝"/>
        <family val="1"/>
        <charset val="128"/>
      </rPr>
      <t>■【電気・熱配分前】</t>
    </r>
    <phoneticPr fontId="10"/>
  </si>
  <si>
    <r>
      <rPr>
        <b/>
        <sz val="11"/>
        <rFont val="ＭＳ 明朝"/>
        <family val="1"/>
        <charset val="128"/>
      </rPr>
      <t>電気熱配分誤差</t>
    </r>
    <phoneticPr fontId="10"/>
  </si>
  <si>
    <r>
      <rPr>
        <sz val="11"/>
        <rFont val="ＭＳ 明朝"/>
        <family val="1"/>
        <charset val="128"/>
      </rPr>
      <t>■シェア</t>
    </r>
    <phoneticPr fontId="9"/>
  </si>
  <si>
    <r>
      <t>GDP</t>
    </r>
    <r>
      <rPr>
        <sz val="10"/>
        <rFont val="Century"/>
        <family val="1"/>
      </rPr>
      <t/>
    </r>
    <phoneticPr fontId="10"/>
  </si>
  <si>
    <t>Notes</t>
    <phoneticPr fontId="10"/>
  </si>
  <si>
    <r>
      <t xml:space="preserve">5. </t>
    </r>
    <r>
      <rPr>
        <b/>
        <sz val="11"/>
        <rFont val="ＭＳ 明朝"/>
        <family val="1"/>
        <charset val="128"/>
      </rPr>
      <t>廃棄物</t>
    </r>
    <rPh sb="3" eb="6">
      <t>ハイキブツ</t>
    </rPh>
    <phoneticPr fontId="10"/>
  </si>
  <si>
    <r>
      <t xml:space="preserve">2. </t>
    </r>
    <r>
      <rPr>
        <b/>
        <sz val="11"/>
        <rFont val="ＭＳ 明朝"/>
        <family val="1"/>
        <charset val="128"/>
      </rPr>
      <t>工業プロセス及び製品の使用</t>
    </r>
    <rPh sb="3" eb="5">
      <t>コウギョウ</t>
    </rPh>
    <rPh sb="9" eb="10">
      <t>オヨ</t>
    </rPh>
    <rPh sb="11" eb="13">
      <t>セイヒン</t>
    </rPh>
    <rPh sb="14" eb="16">
      <t>シヨウ</t>
    </rPh>
    <phoneticPr fontId="10"/>
  </si>
  <si>
    <r>
      <t xml:space="preserve">1.A.2. </t>
    </r>
    <r>
      <rPr>
        <sz val="11"/>
        <rFont val="ＭＳ 明朝"/>
        <family val="1"/>
        <charset val="128"/>
      </rPr>
      <t>製造業・建設業</t>
    </r>
    <phoneticPr fontId="10"/>
  </si>
  <si>
    <r>
      <t xml:space="preserve">1.A.4. </t>
    </r>
    <r>
      <rPr>
        <sz val="11"/>
        <rFont val="ＭＳ 明朝"/>
        <family val="1"/>
        <charset val="128"/>
      </rPr>
      <t>その他部門</t>
    </r>
    <rPh sb="9" eb="10">
      <t>タ</t>
    </rPh>
    <rPh sb="10" eb="12">
      <t>ブモン</t>
    </rPh>
    <phoneticPr fontId="10"/>
  </si>
  <si>
    <r>
      <rPr>
        <sz val="11"/>
        <rFont val="ＭＳ 明朝"/>
        <family val="1"/>
        <charset val="128"/>
      </rPr>
      <t>人口</t>
    </r>
    <r>
      <rPr>
        <vertAlign val="superscript"/>
        <sz val="11"/>
        <rFont val="ＭＳ 明朝"/>
        <family val="1"/>
        <charset val="128"/>
      </rPr>
      <t>※</t>
    </r>
    <rPh sb="0" eb="2">
      <t>ジンコウ</t>
    </rPh>
    <phoneticPr fontId="10"/>
  </si>
  <si>
    <r>
      <t xml:space="preserve">3.D. </t>
    </r>
    <r>
      <rPr>
        <sz val="11"/>
        <rFont val="ＭＳ 明朝"/>
        <family val="1"/>
        <charset val="128"/>
      </rPr>
      <t>農用地の土壌</t>
    </r>
    <rPh sb="5" eb="8">
      <t>ノウヨウチ</t>
    </rPh>
    <rPh sb="9" eb="11">
      <t>ドジョウ</t>
    </rPh>
    <phoneticPr fontId="10"/>
  </si>
  <si>
    <r>
      <t xml:space="preserve">5.B. </t>
    </r>
    <r>
      <rPr>
        <sz val="11"/>
        <rFont val="ＭＳ 明朝"/>
        <family val="1"/>
        <charset val="128"/>
      </rPr>
      <t>固形廃棄物の生物処理</t>
    </r>
    <rPh sb="5" eb="7">
      <t>コケイ</t>
    </rPh>
    <rPh sb="7" eb="10">
      <t>ハイキブツ</t>
    </rPh>
    <rPh sb="11" eb="13">
      <t>セイブツ</t>
    </rPh>
    <rPh sb="13" eb="15">
      <t>ショリ</t>
    </rPh>
    <phoneticPr fontId="10"/>
  </si>
  <si>
    <r>
      <t xml:space="preserve">5.D. </t>
    </r>
    <r>
      <rPr>
        <sz val="11"/>
        <rFont val="ＭＳ 明朝"/>
        <family val="1"/>
        <charset val="128"/>
      </rPr>
      <t>排水の処理と放出</t>
    </r>
    <rPh sb="5" eb="7">
      <t>ハイスイ</t>
    </rPh>
    <rPh sb="8" eb="10">
      <t>ショリ</t>
    </rPh>
    <rPh sb="11" eb="13">
      <t>ホウシュツ</t>
    </rPh>
    <phoneticPr fontId="10"/>
  </si>
  <si>
    <r>
      <t xml:space="preserve">1.A. </t>
    </r>
    <r>
      <rPr>
        <sz val="11"/>
        <rFont val="ＭＳ 明朝"/>
        <family val="1"/>
        <charset val="128"/>
      </rPr>
      <t>燃料の燃焼</t>
    </r>
    <rPh sb="5" eb="7">
      <t>ネンリョウ</t>
    </rPh>
    <rPh sb="8" eb="10">
      <t>ネンショウ</t>
    </rPh>
    <phoneticPr fontId="10"/>
  </si>
  <si>
    <r>
      <t xml:space="preserve">2.B. </t>
    </r>
    <r>
      <rPr>
        <sz val="11"/>
        <rFont val="ＭＳ 明朝"/>
        <family val="1"/>
        <charset val="128"/>
      </rPr>
      <t>化学産業</t>
    </r>
    <rPh sb="5" eb="7">
      <t>カガク</t>
    </rPh>
    <rPh sb="7" eb="9">
      <t>サンギョウ</t>
    </rPh>
    <phoneticPr fontId="10"/>
  </si>
  <si>
    <r>
      <t xml:space="preserve">3.A. </t>
    </r>
    <r>
      <rPr>
        <sz val="11"/>
        <rFont val="ＭＳ 明朝"/>
        <family val="1"/>
        <charset val="128"/>
      </rPr>
      <t>消化管内発酵</t>
    </r>
    <rPh sb="5" eb="7">
      <t>ショウカ</t>
    </rPh>
    <rPh sb="7" eb="9">
      <t>カンナイ</t>
    </rPh>
    <rPh sb="9" eb="11">
      <t>ハッコウ</t>
    </rPh>
    <phoneticPr fontId="10"/>
  </si>
  <si>
    <r>
      <t xml:space="preserve">3.C. </t>
    </r>
    <r>
      <rPr>
        <sz val="11"/>
        <rFont val="ＭＳ 明朝"/>
        <family val="1"/>
        <charset val="128"/>
      </rPr>
      <t>稲作</t>
    </r>
    <rPh sb="5" eb="7">
      <t>イナサク</t>
    </rPh>
    <phoneticPr fontId="10"/>
  </si>
  <si>
    <r>
      <t xml:space="preserve">5.A. </t>
    </r>
    <r>
      <rPr>
        <sz val="11"/>
        <rFont val="ＭＳ 明朝"/>
        <family val="1"/>
        <charset val="128"/>
      </rPr>
      <t>固形廃棄物の処分</t>
    </r>
    <rPh sb="5" eb="7">
      <t>コケイ</t>
    </rPh>
    <rPh sb="7" eb="10">
      <t>ハイキブツ</t>
    </rPh>
    <rPh sb="11" eb="13">
      <t>ショブン</t>
    </rPh>
    <phoneticPr fontId="10"/>
  </si>
  <si>
    <r>
      <rPr>
        <sz val="11"/>
        <rFont val="ＭＳ 明朝"/>
        <family val="1"/>
        <charset val="128"/>
      </rPr>
      <t>自動車（旅客）</t>
    </r>
  </si>
  <si>
    <r>
      <rPr>
        <sz val="11"/>
        <rFont val="ＭＳ 明朝"/>
        <family val="1"/>
        <charset val="128"/>
      </rPr>
      <t>パルプ･紙･紙加工品</t>
    </r>
    <phoneticPr fontId="10"/>
  </si>
  <si>
    <r>
      <t xml:space="preserve">1.A. </t>
    </r>
    <r>
      <rPr>
        <b/>
        <sz val="11"/>
        <rFont val="ＭＳ 明朝"/>
        <family val="1"/>
        <charset val="128"/>
      </rPr>
      <t>燃料の燃焼</t>
    </r>
    <rPh sb="5" eb="7">
      <t>ネンリョウ</t>
    </rPh>
    <rPh sb="8" eb="10">
      <t>ネンショウ</t>
    </rPh>
    <phoneticPr fontId="10"/>
  </si>
  <si>
    <r>
      <t xml:space="preserve">1.B. </t>
    </r>
    <r>
      <rPr>
        <b/>
        <sz val="11"/>
        <rFont val="ＭＳ 明朝"/>
        <family val="1"/>
        <charset val="128"/>
      </rPr>
      <t>燃料からの漏出</t>
    </r>
    <rPh sb="5" eb="7">
      <t>ネンリョウ</t>
    </rPh>
    <rPh sb="10" eb="12">
      <t>ロウシュツ</t>
    </rPh>
    <phoneticPr fontId="10"/>
  </si>
  <si>
    <r>
      <t xml:space="preserve">2.A. </t>
    </r>
    <r>
      <rPr>
        <sz val="11"/>
        <rFont val="ＭＳ 明朝"/>
        <family val="1"/>
        <charset val="128"/>
      </rPr>
      <t>鉱物産業</t>
    </r>
    <rPh sb="5" eb="7">
      <t>コウブツ</t>
    </rPh>
    <rPh sb="7" eb="9">
      <t>サンギョウ</t>
    </rPh>
    <phoneticPr fontId="10"/>
  </si>
  <si>
    <r>
      <t xml:space="preserve">2.D. </t>
    </r>
    <r>
      <rPr>
        <sz val="11"/>
        <rFont val="ＭＳ 明朝"/>
        <family val="1"/>
        <charset val="128"/>
      </rPr>
      <t>燃料からの非エネルギー製品及び溶剤の使用</t>
    </r>
    <rPh sb="5" eb="7">
      <t>ネンリョウ</t>
    </rPh>
    <rPh sb="10" eb="11">
      <t>ヒ</t>
    </rPh>
    <rPh sb="16" eb="18">
      <t>セイヒン</t>
    </rPh>
    <rPh sb="18" eb="19">
      <t>オヨ</t>
    </rPh>
    <rPh sb="20" eb="22">
      <t>ヨウザイ</t>
    </rPh>
    <rPh sb="23" eb="25">
      <t>シヨウ</t>
    </rPh>
    <phoneticPr fontId="10"/>
  </si>
  <si>
    <r>
      <t xml:space="preserve">3.G. </t>
    </r>
    <r>
      <rPr>
        <sz val="11"/>
        <rFont val="ＭＳ 明朝"/>
        <family val="1"/>
        <charset val="128"/>
      </rPr>
      <t>石灰施用</t>
    </r>
    <rPh sb="5" eb="7">
      <t>セッカイ</t>
    </rPh>
    <rPh sb="7" eb="9">
      <t>セヨウ</t>
    </rPh>
    <phoneticPr fontId="10"/>
  </si>
  <si>
    <r>
      <t xml:space="preserve">4.A. </t>
    </r>
    <r>
      <rPr>
        <sz val="11"/>
        <rFont val="ＭＳ 明朝"/>
        <family val="1"/>
        <charset val="128"/>
      </rPr>
      <t>森林</t>
    </r>
    <rPh sb="5" eb="7">
      <t>シンリン</t>
    </rPh>
    <phoneticPr fontId="10"/>
  </si>
  <si>
    <r>
      <t xml:space="preserve">4.B. </t>
    </r>
    <r>
      <rPr>
        <sz val="11"/>
        <rFont val="ＭＳ 明朝"/>
        <family val="1"/>
        <charset val="128"/>
      </rPr>
      <t>農地</t>
    </r>
    <rPh sb="5" eb="7">
      <t>ノウチ</t>
    </rPh>
    <phoneticPr fontId="10"/>
  </si>
  <si>
    <r>
      <t xml:space="preserve">4.C. </t>
    </r>
    <r>
      <rPr>
        <sz val="11"/>
        <rFont val="ＭＳ 明朝"/>
        <family val="1"/>
        <charset val="128"/>
      </rPr>
      <t>草地</t>
    </r>
    <rPh sb="5" eb="7">
      <t>クサチ</t>
    </rPh>
    <phoneticPr fontId="10"/>
  </si>
  <si>
    <r>
      <t xml:space="preserve">4.D. </t>
    </r>
    <r>
      <rPr>
        <sz val="11"/>
        <rFont val="ＭＳ 明朝"/>
        <family val="1"/>
        <charset val="128"/>
      </rPr>
      <t>湿地</t>
    </r>
    <rPh sb="5" eb="7">
      <t>シッチ</t>
    </rPh>
    <phoneticPr fontId="10"/>
  </si>
  <si>
    <r>
      <t xml:space="preserve">4.E. </t>
    </r>
    <r>
      <rPr>
        <sz val="11"/>
        <rFont val="ＭＳ 明朝"/>
        <family val="1"/>
        <charset val="128"/>
      </rPr>
      <t>開発地</t>
    </r>
    <rPh sb="5" eb="7">
      <t>カイハツ</t>
    </rPh>
    <rPh sb="7" eb="8">
      <t>チ</t>
    </rPh>
    <phoneticPr fontId="10"/>
  </si>
  <si>
    <r>
      <t xml:space="preserve">4.F. </t>
    </r>
    <r>
      <rPr>
        <sz val="11"/>
        <rFont val="ＭＳ 明朝"/>
        <family val="1"/>
        <charset val="128"/>
      </rPr>
      <t>その他の土地</t>
    </r>
    <rPh sb="7" eb="8">
      <t>タ</t>
    </rPh>
    <rPh sb="9" eb="11">
      <t>トチ</t>
    </rPh>
    <phoneticPr fontId="10"/>
  </si>
  <si>
    <r>
      <t xml:space="preserve">4.G. </t>
    </r>
    <r>
      <rPr>
        <sz val="11"/>
        <rFont val="ＭＳ 明朝"/>
        <family val="1"/>
        <charset val="128"/>
      </rPr>
      <t>伐採木材製品</t>
    </r>
    <rPh sb="5" eb="7">
      <t>バッサイ</t>
    </rPh>
    <rPh sb="7" eb="9">
      <t>モクザイ</t>
    </rPh>
    <rPh sb="9" eb="11">
      <t>セイヒン</t>
    </rPh>
    <phoneticPr fontId="10"/>
  </si>
  <si>
    <r>
      <t xml:space="preserve">5.C. </t>
    </r>
    <r>
      <rPr>
        <sz val="11"/>
        <rFont val="ＭＳ 明朝"/>
        <family val="1"/>
        <charset val="128"/>
      </rPr>
      <t>廃棄物の焼却と野焼き（エネルギー利用を含まない）</t>
    </r>
    <rPh sb="5" eb="8">
      <t>ハイキブツ</t>
    </rPh>
    <rPh sb="9" eb="11">
      <t>ショウキャク</t>
    </rPh>
    <rPh sb="12" eb="14">
      <t>ノヤ</t>
    </rPh>
    <rPh sb="21" eb="23">
      <t>リヨウ</t>
    </rPh>
    <rPh sb="24" eb="25">
      <t>フク</t>
    </rPh>
    <phoneticPr fontId="10"/>
  </si>
  <si>
    <r>
      <rPr>
        <b/>
        <sz val="11"/>
        <rFont val="ＭＳ 明朝"/>
        <family val="1"/>
        <charset val="128"/>
      </rPr>
      <t>旅客</t>
    </r>
    <rPh sb="0" eb="2">
      <t>リョカク</t>
    </rPh>
    <phoneticPr fontId="10"/>
  </si>
  <si>
    <r>
      <rPr>
        <b/>
        <sz val="11"/>
        <rFont val="ＭＳ 明朝"/>
        <family val="1"/>
        <charset val="128"/>
      </rPr>
      <t>貨物</t>
    </r>
    <phoneticPr fontId="10"/>
  </si>
  <si>
    <r>
      <t xml:space="preserve">1.B. </t>
    </r>
    <r>
      <rPr>
        <sz val="11"/>
        <rFont val="ＭＳ 明朝"/>
        <family val="1"/>
        <charset val="128"/>
      </rPr>
      <t>燃料からの漏出</t>
    </r>
    <rPh sb="5" eb="7">
      <t>ネンリョウ</t>
    </rPh>
    <rPh sb="10" eb="12">
      <t>ロウシュツ</t>
    </rPh>
    <phoneticPr fontId="10"/>
  </si>
  <si>
    <t>8.F-gas</t>
    <phoneticPr fontId="10"/>
  </si>
  <si>
    <t>9.GHG-capita</t>
    <phoneticPr fontId="10"/>
  </si>
  <si>
    <t>10.GHG-GDP</t>
    <phoneticPr fontId="10"/>
  </si>
  <si>
    <t>11.Household (per household)</t>
    <phoneticPr fontId="10"/>
  </si>
  <si>
    <t>12.Household (per capita)</t>
    <phoneticPr fontId="10"/>
  </si>
  <si>
    <t>Note</t>
  </si>
  <si>
    <t>https://www.nies.go.jp/gio/copyright/index.html</t>
    <phoneticPr fontId="10"/>
  </si>
  <si>
    <t>13.NDC-LULUCF</t>
    <phoneticPr fontId="10"/>
  </si>
  <si>
    <t>1.Summary</t>
    <phoneticPr fontId="10"/>
  </si>
  <si>
    <r>
      <rPr>
        <sz val="11"/>
        <rFont val="ＭＳ 明朝"/>
        <family val="1"/>
        <charset val="128"/>
      </rPr>
      <t>エネルギー転換部門（電気熱配分誤差）</t>
    </r>
    <rPh sb="5" eb="7">
      <t>テンカン</t>
    </rPh>
    <rPh sb="7" eb="9">
      <t>ブモン</t>
    </rPh>
    <rPh sb="10" eb="12">
      <t>デンキ</t>
    </rPh>
    <rPh sb="12" eb="13">
      <t>ネツ</t>
    </rPh>
    <rPh sb="13" eb="15">
      <t>ハイブン</t>
    </rPh>
    <rPh sb="15" eb="17">
      <t>ゴサ</t>
    </rPh>
    <phoneticPr fontId="10"/>
  </si>
  <si>
    <r>
      <t>GHG</t>
    </r>
    <r>
      <rPr>
        <sz val="11"/>
        <rFont val="ＭＳ 明朝"/>
        <family val="1"/>
        <charset val="128"/>
      </rPr>
      <t>排出量</t>
    </r>
    <rPh sb="3" eb="5">
      <t>ハイシュツ</t>
    </rPh>
    <rPh sb="5" eb="6">
      <t>リョウ</t>
    </rPh>
    <phoneticPr fontId="10"/>
  </si>
  <si>
    <r>
      <t>GHG</t>
    </r>
    <r>
      <rPr>
        <sz val="11"/>
        <rFont val="ＭＳ 明朝"/>
        <family val="1"/>
        <charset val="128"/>
      </rPr>
      <t>排出量に対する比率</t>
    </r>
    <rPh sb="3" eb="5">
      <t>ハイシュツ</t>
    </rPh>
    <rPh sb="5" eb="6">
      <t>リョウ</t>
    </rPh>
    <rPh sb="7" eb="8">
      <t>タイ</t>
    </rPh>
    <rPh sb="10" eb="12">
      <t>ヒリツ</t>
    </rPh>
    <phoneticPr fontId="10"/>
  </si>
  <si>
    <r>
      <rPr>
        <sz val="11"/>
        <rFont val="ＭＳ 明朝"/>
        <family val="1"/>
        <charset val="128"/>
      </rPr>
      <t>国際航空</t>
    </r>
    <rPh sb="0" eb="4">
      <t>コクサイコウクウ</t>
    </rPh>
    <phoneticPr fontId="10"/>
  </si>
  <si>
    <r>
      <rPr>
        <sz val="11"/>
        <rFont val="ＭＳ 明朝"/>
        <family val="1"/>
        <charset val="128"/>
      </rPr>
      <t>国際船舶</t>
    </r>
    <rPh sb="0" eb="2">
      <t>コクサイ</t>
    </rPh>
    <phoneticPr fontId="10"/>
  </si>
  <si>
    <r>
      <t xml:space="preserve">3.B. </t>
    </r>
    <r>
      <rPr>
        <sz val="11"/>
        <rFont val="ＭＳ 明朝"/>
        <family val="1"/>
        <charset val="128"/>
      </rPr>
      <t>家畜排せつ物の管理</t>
    </r>
    <rPh sb="5" eb="7">
      <t>カチク</t>
    </rPh>
    <rPh sb="7" eb="8">
      <t>ハイ</t>
    </rPh>
    <rPh sb="10" eb="11">
      <t>ブツ</t>
    </rPh>
    <rPh sb="12" eb="14">
      <t>カンリ</t>
    </rPh>
    <phoneticPr fontId="10"/>
  </si>
  <si>
    <r>
      <rPr>
        <sz val="11"/>
        <rFont val="ＭＳ 明朝"/>
        <family val="1"/>
        <charset val="128"/>
      </rPr>
      <t>シート名／</t>
    </r>
    <r>
      <rPr>
        <sz val="11"/>
        <rFont val="Times New Roman"/>
        <family val="1"/>
      </rPr>
      <t>Sheets</t>
    </r>
    <rPh sb="3" eb="4">
      <t>メイ</t>
    </rPh>
    <phoneticPr fontId="10"/>
  </si>
  <si>
    <r>
      <t>CO</t>
    </r>
    <r>
      <rPr>
        <u/>
        <vertAlign val="subscript"/>
        <sz val="11"/>
        <color indexed="12"/>
        <rFont val="Times New Roman"/>
        <family val="1"/>
      </rPr>
      <t>2</t>
    </r>
    <r>
      <rPr>
        <u/>
        <sz val="11"/>
        <color indexed="12"/>
        <rFont val="Times New Roman"/>
        <family val="1"/>
      </rPr>
      <t xml:space="preserve"> </t>
    </r>
    <r>
      <rPr>
        <u/>
        <sz val="11"/>
        <color indexed="12"/>
        <rFont val="ＭＳ 明朝"/>
        <family val="1"/>
        <charset val="128"/>
      </rPr>
      <t>の部門別排出量のシェア（電気・熱配分前後のシェア）</t>
    </r>
    <rPh sb="5" eb="8">
      <t>ブモンベツ</t>
    </rPh>
    <phoneticPr fontId="10"/>
  </si>
  <si>
    <r>
      <t>5.CO</t>
    </r>
    <r>
      <rPr>
        <vertAlign val="subscript"/>
        <sz val="11"/>
        <rFont val="Times New Roman"/>
        <family val="1"/>
      </rPr>
      <t>2</t>
    </r>
    <r>
      <rPr>
        <sz val="11"/>
        <rFont val="Times New Roman"/>
        <family val="1"/>
      </rPr>
      <t>-fuel</t>
    </r>
    <phoneticPr fontId="10"/>
  </si>
  <si>
    <r>
      <t>6.CH</t>
    </r>
    <r>
      <rPr>
        <vertAlign val="subscript"/>
        <sz val="11"/>
        <rFont val="Times New Roman"/>
        <family val="1"/>
      </rPr>
      <t>4</t>
    </r>
    <phoneticPr fontId="10"/>
  </si>
  <si>
    <r>
      <t>7.N</t>
    </r>
    <r>
      <rPr>
        <vertAlign val="subscript"/>
        <sz val="11"/>
        <rFont val="Times New Roman"/>
        <family val="1"/>
      </rPr>
      <t>2</t>
    </r>
    <r>
      <rPr>
        <sz val="11"/>
        <rFont val="Times New Roman"/>
        <family val="1"/>
      </rPr>
      <t>O</t>
    </r>
    <phoneticPr fontId="10"/>
  </si>
  <si>
    <r>
      <t>N</t>
    </r>
    <r>
      <rPr>
        <u/>
        <vertAlign val="subscript"/>
        <sz val="11"/>
        <color indexed="12"/>
        <rFont val="Times New Roman"/>
        <family val="1"/>
      </rPr>
      <t>2</t>
    </r>
    <r>
      <rPr>
        <u/>
        <sz val="11"/>
        <color indexed="12"/>
        <rFont val="Times New Roman"/>
        <family val="1"/>
      </rPr>
      <t xml:space="preserve">O </t>
    </r>
    <r>
      <rPr>
        <u/>
        <sz val="11"/>
        <color indexed="12"/>
        <rFont val="ＭＳ 明朝"/>
        <family val="1"/>
        <charset val="128"/>
      </rPr>
      <t>排出量</t>
    </r>
    <rPh sb="4" eb="7">
      <t>ハイシュツリョウ</t>
    </rPh>
    <phoneticPr fontId="10"/>
  </si>
  <si>
    <r>
      <t>F-gas</t>
    </r>
    <r>
      <rPr>
        <u/>
        <sz val="11"/>
        <color indexed="12"/>
        <rFont val="ＭＳ 明朝"/>
        <family val="1"/>
        <charset val="128"/>
      </rPr>
      <t>（</t>
    </r>
    <r>
      <rPr>
        <u/>
        <sz val="11"/>
        <color indexed="12"/>
        <rFont val="Times New Roman"/>
        <family val="1"/>
      </rPr>
      <t>HFCs, PFCs, SF</t>
    </r>
    <r>
      <rPr>
        <u/>
        <vertAlign val="subscript"/>
        <sz val="11"/>
        <color indexed="12"/>
        <rFont val="Times New Roman"/>
        <family val="1"/>
      </rPr>
      <t>6</t>
    </r>
    <r>
      <rPr>
        <u/>
        <sz val="11"/>
        <color indexed="12"/>
        <rFont val="Times New Roman"/>
        <family val="1"/>
      </rPr>
      <t>, NF</t>
    </r>
    <r>
      <rPr>
        <u/>
        <vertAlign val="subscript"/>
        <sz val="11"/>
        <color indexed="12"/>
        <rFont val="Times New Roman"/>
        <family val="1"/>
      </rPr>
      <t>3</t>
    </r>
    <r>
      <rPr>
        <u/>
        <sz val="11"/>
        <color indexed="12"/>
        <rFont val="ＭＳ 明朝"/>
        <family val="1"/>
        <charset val="128"/>
      </rPr>
      <t>）排出量</t>
    </r>
    <rPh sb="27" eb="30">
      <t>ハイシュツリョウ</t>
    </rPh>
    <phoneticPr fontId="10"/>
  </si>
  <si>
    <r>
      <t>SF</t>
    </r>
    <r>
      <rPr>
        <vertAlign val="subscript"/>
        <sz val="11"/>
        <rFont val="Times New Roman"/>
        <family val="1"/>
      </rPr>
      <t>6</t>
    </r>
    <phoneticPr fontId="10"/>
  </si>
  <si>
    <r>
      <t>NF</t>
    </r>
    <r>
      <rPr>
        <vertAlign val="subscript"/>
        <sz val="11"/>
        <rFont val="Times New Roman"/>
        <family val="1"/>
      </rPr>
      <t>3</t>
    </r>
    <phoneticPr fontId="10"/>
  </si>
  <si>
    <r>
      <rPr>
        <sz val="11"/>
        <rFont val="ＭＳ 明朝"/>
        <family val="1"/>
        <charset val="128"/>
      </rPr>
      <t>国内航空</t>
    </r>
    <rPh sb="0" eb="2">
      <t>コクナイ</t>
    </rPh>
    <rPh sb="2" eb="4">
      <t>コウクウ</t>
    </rPh>
    <phoneticPr fontId="10"/>
  </si>
  <si>
    <r>
      <rPr>
        <sz val="11"/>
        <rFont val="ＭＳ 明朝"/>
        <family val="1"/>
        <charset val="128"/>
      </rPr>
      <t>国内船舶</t>
    </r>
    <rPh sb="0" eb="2">
      <t>コクナイ</t>
    </rPh>
    <rPh sb="2" eb="4">
      <t>センパク</t>
    </rPh>
    <phoneticPr fontId="10"/>
  </si>
  <si>
    <r>
      <rPr>
        <sz val="11"/>
        <rFont val="ＭＳ 明朝"/>
        <family val="1"/>
        <charset val="128"/>
      </rPr>
      <t>アンモニア製造</t>
    </r>
    <rPh sb="5" eb="7">
      <t>セイゾウ</t>
    </rPh>
    <phoneticPr fontId="10"/>
  </si>
  <si>
    <r>
      <t xml:space="preserve">4. </t>
    </r>
    <r>
      <rPr>
        <b/>
        <sz val="11"/>
        <rFont val="ＭＳ 明朝"/>
        <family val="1"/>
        <charset val="128"/>
      </rPr>
      <t>土地利用、土地利用変化および林業（</t>
    </r>
    <r>
      <rPr>
        <b/>
        <sz val="11"/>
        <rFont val="Times New Roman"/>
        <family val="1"/>
      </rPr>
      <t>LULUCF</t>
    </r>
    <r>
      <rPr>
        <b/>
        <sz val="11"/>
        <rFont val="ＭＳ 明朝"/>
        <family val="1"/>
        <charset val="128"/>
      </rPr>
      <t>）</t>
    </r>
    <rPh sb="3" eb="5">
      <t>トチ</t>
    </rPh>
    <rPh sb="5" eb="7">
      <t>リヨウ</t>
    </rPh>
    <rPh sb="8" eb="10">
      <t>トチ</t>
    </rPh>
    <rPh sb="10" eb="12">
      <t>リヨウ</t>
    </rPh>
    <rPh sb="12" eb="14">
      <t>ヘンカ</t>
    </rPh>
    <rPh sb="17" eb="19">
      <t>リンギョウ</t>
    </rPh>
    <phoneticPr fontId="10"/>
  </si>
  <si>
    <r>
      <rPr>
        <b/>
        <sz val="11"/>
        <rFont val="ＭＳ 明朝"/>
        <family val="1"/>
        <charset val="128"/>
      </rPr>
      <t>間接</t>
    </r>
    <r>
      <rPr>
        <b/>
        <sz val="11"/>
        <rFont val="Times New Roman"/>
        <family val="1"/>
      </rPr>
      <t>CO</t>
    </r>
    <r>
      <rPr>
        <b/>
        <vertAlign val="subscript"/>
        <sz val="11"/>
        <rFont val="Times New Roman"/>
        <family val="1"/>
      </rPr>
      <t>2</t>
    </r>
    <rPh sb="0" eb="2">
      <t>カンセツ</t>
    </rPh>
    <phoneticPr fontId="10"/>
  </si>
  <si>
    <r>
      <rPr>
        <b/>
        <sz val="11"/>
        <rFont val="ＭＳ 明朝"/>
        <family val="1"/>
        <charset val="128"/>
      </rPr>
      <t>合計（</t>
    </r>
    <r>
      <rPr>
        <b/>
        <sz val="11"/>
        <rFont val="Times New Roman"/>
        <family val="1"/>
      </rPr>
      <t>LULUCF</t>
    </r>
    <r>
      <rPr>
        <b/>
        <sz val="11"/>
        <rFont val="ＭＳ 明朝"/>
        <family val="1"/>
        <charset val="128"/>
      </rPr>
      <t>分野含む、間接</t>
    </r>
    <r>
      <rPr>
        <b/>
        <sz val="11"/>
        <rFont val="Times New Roman"/>
        <family val="1"/>
      </rPr>
      <t>CO</t>
    </r>
    <r>
      <rPr>
        <b/>
        <vertAlign val="subscript"/>
        <sz val="11"/>
        <rFont val="Times New Roman"/>
        <family val="1"/>
      </rPr>
      <t>2</t>
    </r>
    <r>
      <rPr>
        <b/>
        <sz val="11"/>
        <rFont val="ＭＳ 明朝"/>
        <family val="1"/>
        <charset val="128"/>
      </rPr>
      <t>を除く。）</t>
    </r>
    <rPh sb="0" eb="2">
      <t>ゴウケイ</t>
    </rPh>
    <rPh sb="9" eb="11">
      <t>ブンヤ</t>
    </rPh>
    <rPh sb="11" eb="12">
      <t>フク</t>
    </rPh>
    <rPh sb="14" eb="16">
      <t>カンセツ</t>
    </rPh>
    <rPh sb="20" eb="21">
      <t>ノゾ</t>
    </rPh>
    <phoneticPr fontId="10"/>
  </si>
  <si>
    <r>
      <rPr>
        <b/>
        <sz val="11"/>
        <rFont val="ＭＳ 明朝"/>
        <family val="1"/>
        <charset val="128"/>
      </rPr>
      <t>合計（</t>
    </r>
    <r>
      <rPr>
        <b/>
        <sz val="11"/>
        <rFont val="Times New Roman"/>
        <family val="1"/>
      </rPr>
      <t>LULUCF</t>
    </r>
    <r>
      <rPr>
        <b/>
        <sz val="11"/>
        <rFont val="ＭＳ 明朝"/>
        <family val="1"/>
        <charset val="128"/>
      </rPr>
      <t>分野を除く、間接</t>
    </r>
    <r>
      <rPr>
        <b/>
        <sz val="11"/>
        <rFont val="Times New Roman"/>
        <family val="1"/>
      </rPr>
      <t>CO</t>
    </r>
    <r>
      <rPr>
        <b/>
        <vertAlign val="subscript"/>
        <sz val="11"/>
        <rFont val="Times New Roman"/>
        <family val="1"/>
      </rPr>
      <t>2</t>
    </r>
    <r>
      <rPr>
        <b/>
        <sz val="11"/>
        <rFont val="ＭＳ 明朝"/>
        <family val="1"/>
        <charset val="128"/>
      </rPr>
      <t>を含む。）</t>
    </r>
    <rPh sb="0" eb="2">
      <t>ゴウケイ</t>
    </rPh>
    <rPh sb="9" eb="11">
      <t>ブンヤ</t>
    </rPh>
    <rPh sb="12" eb="13">
      <t>ノゾ</t>
    </rPh>
    <rPh sb="15" eb="17">
      <t>カンセツ</t>
    </rPh>
    <rPh sb="21" eb="22">
      <t>フク</t>
    </rPh>
    <phoneticPr fontId="10"/>
  </si>
  <si>
    <r>
      <rPr>
        <b/>
        <sz val="11"/>
        <rFont val="ＭＳ 明朝"/>
        <family val="1"/>
        <charset val="128"/>
      </rPr>
      <t>合計（</t>
    </r>
    <r>
      <rPr>
        <b/>
        <sz val="11"/>
        <rFont val="Times New Roman"/>
        <family val="1"/>
      </rPr>
      <t>LULUCF</t>
    </r>
    <r>
      <rPr>
        <b/>
        <sz val="11"/>
        <rFont val="ＭＳ 明朝"/>
        <family val="1"/>
        <charset val="128"/>
      </rPr>
      <t>分野含む、間接</t>
    </r>
    <r>
      <rPr>
        <b/>
        <sz val="11"/>
        <rFont val="Times New Roman"/>
        <family val="1"/>
      </rPr>
      <t>CO</t>
    </r>
    <r>
      <rPr>
        <b/>
        <vertAlign val="subscript"/>
        <sz val="11"/>
        <rFont val="Times New Roman"/>
        <family val="1"/>
      </rPr>
      <t>2</t>
    </r>
    <r>
      <rPr>
        <b/>
        <sz val="11"/>
        <rFont val="ＭＳ 明朝"/>
        <family val="1"/>
        <charset val="128"/>
      </rPr>
      <t>を含む。）</t>
    </r>
    <rPh sb="0" eb="2">
      <t>ゴウケイ</t>
    </rPh>
    <rPh sb="9" eb="11">
      <t>ブンヤ</t>
    </rPh>
    <rPh sb="11" eb="12">
      <t>フク</t>
    </rPh>
    <rPh sb="14" eb="16">
      <t>カンセツ</t>
    </rPh>
    <rPh sb="20" eb="21">
      <t>フク</t>
    </rPh>
    <phoneticPr fontId="10"/>
  </si>
  <si>
    <r>
      <rPr>
        <sz val="11"/>
        <rFont val="ＭＳ 明朝"/>
        <family val="1"/>
        <charset val="128"/>
      </rPr>
      <t>※</t>
    </r>
    <r>
      <rPr>
        <sz val="11"/>
        <rFont val="Times New Roman"/>
        <family val="1"/>
      </rPr>
      <t>1</t>
    </r>
    <r>
      <rPr>
        <sz val="11"/>
        <rFont val="ＭＳ 明朝"/>
        <family val="1"/>
        <charset val="128"/>
      </rPr>
      <t>：プラスは排出を表し、マイナスは吸収を表す。</t>
    </r>
    <rPh sb="7" eb="9">
      <t>ハイシュツ</t>
    </rPh>
    <rPh sb="10" eb="11">
      <t>アラワ</t>
    </rPh>
    <rPh sb="18" eb="20">
      <t>キュウシュウ</t>
    </rPh>
    <rPh sb="21" eb="22">
      <t>アラワ</t>
    </rPh>
    <phoneticPr fontId="10"/>
  </si>
  <si>
    <r>
      <rPr>
        <sz val="11"/>
        <rFont val="ＭＳ 明朝"/>
        <family val="1"/>
        <charset val="128"/>
      </rPr>
      <t>※</t>
    </r>
    <r>
      <rPr>
        <sz val="11"/>
        <rFont val="Times New Roman"/>
        <family val="1"/>
      </rPr>
      <t>4</t>
    </r>
    <r>
      <rPr>
        <sz val="11"/>
        <rFont val="ＭＳ 明朝"/>
        <family val="1"/>
        <charset val="128"/>
      </rPr>
      <t>：合計（</t>
    </r>
    <r>
      <rPr>
        <sz val="11"/>
        <rFont val="Times New Roman"/>
        <family val="1"/>
      </rPr>
      <t>LULUCF</t>
    </r>
    <r>
      <rPr>
        <sz val="11"/>
        <rFont val="ＭＳ 明朝"/>
        <family val="1"/>
        <charset val="128"/>
      </rPr>
      <t>を除く、間接</t>
    </r>
    <r>
      <rPr>
        <sz val="11"/>
        <rFont val="Times New Roman"/>
        <family val="1"/>
      </rPr>
      <t>CO</t>
    </r>
    <r>
      <rPr>
        <vertAlign val="subscript"/>
        <sz val="11"/>
        <rFont val="Times New Roman"/>
        <family val="1"/>
      </rPr>
      <t>2</t>
    </r>
    <r>
      <rPr>
        <sz val="11"/>
        <rFont val="ＭＳ 明朝"/>
        <family val="1"/>
        <charset val="128"/>
      </rPr>
      <t>を含む）は国内公表の</t>
    </r>
    <r>
      <rPr>
        <sz val="11"/>
        <rFont val="Times New Roman"/>
        <family val="1"/>
      </rPr>
      <t>CO</t>
    </r>
    <r>
      <rPr>
        <vertAlign val="subscript"/>
        <sz val="11"/>
        <rFont val="Times New Roman"/>
        <family val="1"/>
      </rPr>
      <t>2</t>
    </r>
    <r>
      <rPr>
        <sz val="11"/>
        <rFont val="ＭＳ 明朝"/>
        <family val="1"/>
        <charset val="128"/>
      </rPr>
      <t>排出量と等しい。</t>
    </r>
    <rPh sb="3" eb="5">
      <t>ゴウケイ</t>
    </rPh>
    <rPh sb="13" eb="14">
      <t>ノゾ</t>
    </rPh>
    <rPh sb="16" eb="18">
      <t>カンセツ</t>
    </rPh>
    <rPh sb="22" eb="23">
      <t>フク</t>
    </rPh>
    <rPh sb="26" eb="28">
      <t>コクナイ</t>
    </rPh>
    <rPh sb="28" eb="30">
      <t>コウヒョウ</t>
    </rPh>
    <rPh sb="34" eb="36">
      <t>ハイシュツ</t>
    </rPh>
    <rPh sb="36" eb="37">
      <t>リョウ</t>
    </rPh>
    <rPh sb="38" eb="39">
      <t>ヒト</t>
    </rPh>
    <phoneticPr fontId="10"/>
  </si>
  <si>
    <r>
      <rPr>
        <sz val="11"/>
        <rFont val="ＭＳ 明朝"/>
        <family val="1"/>
        <charset val="128"/>
      </rPr>
      <t>■排出量　</t>
    </r>
    <r>
      <rPr>
        <sz val="11"/>
        <rFont val="Times New Roman"/>
        <family val="1"/>
      </rPr>
      <t>[Mt CO</t>
    </r>
    <r>
      <rPr>
        <vertAlign val="subscript"/>
        <sz val="11"/>
        <rFont val="Times New Roman"/>
        <family val="1"/>
      </rPr>
      <t>2</t>
    </r>
    <r>
      <rPr>
        <sz val="11"/>
        <rFont val="Times New Roman"/>
        <family val="1"/>
      </rPr>
      <t>]</t>
    </r>
    <phoneticPr fontId="10"/>
  </si>
  <si>
    <r>
      <rPr>
        <sz val="11"/>
        <rFont val="ＭＳ 明朝"/>
        <family val="1"/>
        <charset val="128"/>
      </rPr>
      <t>注）国際バンカー油起源の</t>
    </r>
    <r>
      <rPr>
        <sz val="11"/>
        <rFont val="Times New Roman"/>
        <family val="1"/>
      </rPr>
      <t>GHG</t>
    </r>
    <r>
      <rPr>
        <sz val="11"/>
        <rFont val="ＭＳ 明朝"/>
        <family val="1"/>
        <charset val="128"/>
      </rPr>
      <t>排出量は参考値として報告しており、国の排出量に含まれない。</t>
    </r>
    <rPh sb="0" eb="1">
      <t>チュウ</t>
    </rPh>
    <rPh sb="2" eb="4">
      <t>コクサイ</t>
    </rPh>
    <rPh sb="8" eb="9">
      <t>ユ</t>
    </rPh>
    <rPh sb="9" eb="11">
      <t>キゲン</t>
    </rPh>
    <rPh sb="15" eb="17">
      <t>ハイシュツ</t>
    </rPh>
    <rPh sb="17" eb="18">
      <t>リョウ</t>
    </rPh>
    <rPh sb="19" eb="21">
      <t>サンコウ</t>
    </rPh>
    <rPh sb="21" eb="22">
      <t>チ</t>
    </rPh>
    <rPh sb="25" eb="27">
      <t>ホウコク</t>
    </rPh>
    <rPh sb="32" eb="33">
      <t>クニ</t>
    </rPh>
    <rPh sb="34" eb="36">
      <t>ハイシュツ</t>
    </rPh>
    <rPh sb="36" eb="37">
      <t>リョウ</t>
    </rPh>
    <rPh sb="38" eb="39">
      <t>フク</t>
    </rPh>
    <phoneticPr fontId="10"/>
  </si>
  <si>
    <r>
      <rPr>
        <sz val="11"/>
        <rFont val="ＭＳ 明朝"/>
        <family val="1"/>
        <charset val="128"/>
      </rPr>
      <t>■人口　</t>
    </r>
    <r>
      <rPr>
        <sz val="11"/>
        <rFont val="Times New Roman"/>
        <family val="1"/>
      </rPr>
      <t>[</t>
    </r>
    <r>
      <rPr>
        <sz val="11"/>
        <rFont val="ＭＳ 明朝"/>
        <family val="1"/>
        <charset val="128"/>
      </rPr>
      <t>千人</t>
    </r>
    <r>
      <rPr>
        <sz val="11"/>
        <rFont val="Times New Roman"/>
        <family val="1"/>
      </rPr>
      <t>]</t>
    </r>
    <rPh sb="1" eb="3">
      <t>ジンコウ</t>
    </rPh>
    <rPh sb="6" eb="7">
      <t>ニン</t>
    </rPh>
    <phoneticPr fontId="10"/>
  </si>
  <si>
    <r>
      <rPr>
        <sz val="11"/>
        <rFont val="ＭＳ 明朝"/>
        <family val="1"/>
        <charset val="128"/>
      </rPr>
      <t>ごみ処理</t>
    </r>
  </si>
  <si>
    <r>
      <rPr>
        <sz val="11"/>
        <rFont val="ＭＳ 明朝"/>
        <family val="1"/>
        <charset val="128"/>
      </rPr>
      <t>※</t>
    </r>
    <r>
      <rPr>
        <sz val="11"/>
        <rFont val="Times New Roman"/>
        <family val="1"/>
      </rPr>
      <t xml:space="preserve">1 </t>
    </r>
    <r>
      <rPr>
        <sz val="11"/>
        <rFont val="ＭＳ 明朝"/>
        <family val="1"/>
        <charset val="128"/>
      </rPr>
      <t>　電気を使用し、他の用途に含まれないものが含まれる。例：照明、冷蔵庫、掃除機、テレビなど。</t>
    </r>
    <phoneticPr fontId="10"/>
  </si>
  <si>
    <r>
      <rPr>
        <sz val="11"/>
        <rFont val="ＭＳ 明朝"/>
        <family val="1"/>
        <charset val="128"/>
      </rPr>
      <t>※</t>
    </r>
    <r>
      <rPr>
        <sz val="11"/>
        <rFont val="Times New Roman"/>
        <family val="1"/>
      </rPr>
      <t xml:space="preserve">2 </t>
    </r>
    <r>
      <rPr>
        <sz val="11"/>
        <rFont val="ＭＳ 明朝"/>
        <family val="1"/>
        <charset val="128"/>
      </rPr>
      <t>　本シートにおける家庭からの</t>
    </r>
    <r>
      <rPr>
        <sz val="11"/>
        <rFont val="Times New Roman"/>
        <family val="1"/>
      </rPr>
      <t>CO</t>
    </r>
    <r>
      <rPr>
        <vertAlign val="subscript"/>
        <sz val="11"/>
        <rFont val="Times New Roman"/>
        <family val="1"/>
      </rPr>
      <t>2</t>
    </r>
    <r>
      <rPr>
        <sz val="11"/>
        <rFont val="ＭＳ 明朝"/>
        <family val="1"/>
        <charset val="128"/>
      </rPr>
      <t>排出量は、インベントリの家庭部門に加え、自家用乗用車、ごみ処理及び水道からの排出量を足し合わせたもの。</t>
    </r>
    <phoneticPr fontId="10"/>
  </si>
  <si>
    <r>
      <rPr>
        <sz val="11"/>
        <rFont val="ＭＳ 明朝"/>
        <family val="1"/>
        <charset val="128"/>
      </rPr>
      <t>ごみ処理</t>
    </r>
    <rPh sb="2" eb="4">
      <t>ショリ</t>
    </rPh>
    <phoneticPr fontId="10"/>
  </si>
  <si>
    <r>
      <rPr>
        <sz val="11"/>
        <rFont val="ＭＳ 明朝"/>
        <family val="1"/>
        <charset val="128"/>
      </rPr>
      <t>給湯</t>
    </r>
    <phoneticPr fontId="10"/>
  </si>
  <si>
    <r>
      <rPr>
        <sz val="11"/>
        <rFont val="ＭＳ 明朝"/>
        <family val="1"/>
        <charset val="128"/>
      </rPr>
      <t>動力他</t>
    </r>
    <r>
      <rPr>
        <vertAlign val="superscript"/>
        <sz val="11"/>
        <rFont val="ＭＳ 明朝"/>
        <family val="1"/>
        <charset val="128"/>
      </rPr>
      <t>※</t>
    </r>
    <r>
      <rPr>
        <vertAlign val="superscript"/>
        <sz val="11"/>
        <rFont val="Times New Roman"/>
        <family val="1"/>
      </rPr>
      <t>1</t>
    </r>
    <phoneticPr fontId="10"/>
  </si>
  <si>
    <r>
      <rPr>
        <sz val="11"/>
        <rFont val="ＭＳ 明朝"/>
        <family val="1"/>
        <charset val="128"/>
      </rPr>
      <t>自家用乗用車</t>
    </r>
    <r>
      <rPr>
        <vertAlign val="superscript"/>
        <sz val="11"/>
        <rFont val="ＭＳ 明朝"/>
        <family val="1"/>
        <charset val="128"/>
      </rPr>
      <t>※</t>
    </r>
    <r>
      <rPr>
        <vertAlign val="superscript"/>
        <sz val="11"/>
        <rFont val="Times New Roman"/>
        <family val="1"/>
      </rPr>
      <t>2</t>
    </r>
    <phoneticPr fontId="10"/>
  </si>
  <si>
    <r>
      <rPr>
        <sz val="11"/>
        <rFont val="ＭＳ 明朝"/>
        <family val="1"/>
        <charset val="128"/>
      </rPr>
      <t>ごみ処理</t>
    </r>
    <r>
      <rPr>
        <vertAlign val="superscript"/>
        <sz val="11"/>
        <rFont val="ＭＳ 明朝"/>
        <family val="1"/>
        <charset val="128"/>
      </rPr>
      <t>※</t>
    </r>
    <r>
      <rPr>
        <vertAlign val="superscript"/>
        <sz val="11"/>
        <rFont val="Times New Roman"/>
        <family val="1"/>
      </rPr>
      <t>2</t>
    </r>
    <rPh sb="2" eb="4">
      <t>ショリ</t>
    </rPh>
    <phoneticPr fontId="10"/>
  </si>
  <si>
    <r>
      <rPr>
        <sz val="11"/>
        <rFont val="ＭＳ 明朝"/>
        <family val="1"/>
        <charset val="128"/>
      </rPr>
      <t>水道</t>
    </r>
    <r>
      <rPr>
        <vertAlign val="superscript"/>
        <sz val="11"/>
        <rFont val="ＭＳ 明朝"/>
        <family val="1"/>
        <charset val="128"/>
      </rPr>
      <t>※</t>
    </r>
    <r>
      <rPr>
        <vertAlign val="superscript"/>
        <sz val="11"/>
        <rFont val="Times New Roman"/>
        <family val="1"/>
      </rPr>
      <t>2</t>
    </r>
    <phoneticPr fontId="10"/>
  </si>
  <si>
    <r>
      <rPr>
        <sz val="11"/>
        <rFont val="ＭＳ 明朝"/>
        <family val="1"/>
        <charset val="128"/>
      </rPr>
      <t>■排出量および</t>
    </r>
    <r>
      <rPr>
        <sz val="11"/>
        <rFont val="Times New Roman"/>
        <family val="1"/>
      </rPr>
      <t>GDP</t>
    </r>
    <phoneticPr fontId="10"/>
  </si>
  <si>
    <r>
      <t>CO</t>
    </r>
    <r>
      <rPr>
        <vertAlign val="subscript"/>
        <sz val="11"/>
        <rFont val="Times New Roman"/>
        <family val="1"/>
      </rPr>
      <t xml:space="preserve">2 </t>
    </r>
    <r>
      <rPr>
        <sz val="11"/>
        <rFont val="ＭＳ 明朝"/>
        <family val="1"/>
        <charset val="128"/>
      </rPr>
      <t>排出量</t>
    </r>
    <r>
      <rPr>
        <sz val="11"/>
        <rFont val="Times New Roman"/>
        <family val="1"/>
      </rPr>
      <t xml:space="preserve"> </t>
    </r>
    <phoneticPr fontId="10"/>
  </si>
  <si>
    <r>
      <t>Mt CO</t>
    </r>
    <r>
      <rPr>
        <vertAlign val="subscript"/>
        <sz val="11"/>
        <rFont val="Times New Roman"/>
        <family val="1"/>
      </rPr>
      <t>2</t>
    </r>
    <phoneticPr fontId="10"/>
  </si>
  <si>
    <r>
      <rPr>
        <sz val="11"/>
        <rFont val="ＭＳ 明朝"/>
        <family val="1"/>
        <charset val="128"/>
      </rPr>
      <t>エネルギー起源</t>
    </r>
    <r>
      <rPr>
        <sz val="11"/>
        <rFont val="Times New Roman"/>
        <family val="1"/>
      </rPr>
      <t>CO</t>
    </r>
    <r>
      <rPr>
        <vertAlign val="subscript"/>
        <sz val="11"/>
        <rFont val="Times New Roman"/>
        <family val="1"/>
      </rPr>
      <t xml:space="preserve">2 </t>
    </r>
    <r>
      <rPr>
        <sz val="11"/>
        <rFont val="ＭＳ 明朝"/>
        <family val="1"/>
        <charset val="128"/>
      </rPr>
      <t>排出量</t>
    </r>
    <r>
      <rPr>
        <sz val="11"/>
        <rFont val="Times New Roman"/>
        <family val="1"/>
      </rPr>
      <t xml:space="preserve"> </t>
    </r>
    <rPh sb="5" eb="7">
      <t>キゲン</t>
    </rPh>
    <phoneticPr fontId="10"/>
  </si>
  <si>
    <r>
      <t>t CO</t>
    </r>
    <r>
      <rPr>
        <vertAlign val="subscript"/>
        <sz val="11"/>
        <rFont val="Times New Roman"/>
        <family val="1"/>
      </rPr>
      <t xml:space="preserve">2 </t>
    </r>
    <r>
      <rPr>
        <sz val="11"/>
        <rFont val="ＭＳ 明朝"/>
        <family val="1"/>
        <charset val="128"/>
      </rPr>
      <t>換算</t>
    </r>
    <r>
      <rPr>
        <sz val="11"/>
        <rFont val="Times New Roman"/>
        <family val="1"/>
      </rPr>
      <t>/</t>
    </r>
    <r>
      <rPr>
        <sz val="11"/>
        <rFont val="ＭＳ 明朝"/>
        <family val="1"/>
        <charset val="128"/>
      </rPr>
      <t>百万円</t>
    </r>
    <rPh sb="6" eb="8">
      <t>カンサン</t>
    </rPh>
    <phoneticPr fontId="10"/>
  </si>
  <si>
    <r>
      <t>t CO</t>
    </r>
    <r>
      <rPr>
        <vertAlign val="subscript"/>
        <sz val="11"/>
        <rFont val="Times New Roman"/>
        <family val="1"/>
      </rPr>
      <t>2</t>
    </r>
    <r>
      <rPr>
        <sz val="11"/>
        <rFont val="Times New Roman"/>
        <family val="1"/>
      </rPr>
      <t>/</t>
    </r>
    <r>
      <rPr>
        <sz val="11"/>
        <rFont val="ＭＳ 明朝"/>
        <family val="1"/>
        <charset val="128"/>
      </rPr>
      <t>百万円</t>
    </r>
    <phoneticPr fontId="10"/>
  </si>
  <si>
    <r>
      <t>GDP</t>
    </r>
    <r>
      <rPr>
        <vertAlign val="superscript"/>
        <sz val="11"/>
        <rFont val="ＭＳ 明朝"/>
        <family val="1"/>
        <charset val="128"/>
      </rPr>
      <t>※</t>
    </r>
    <r>
      <rPr>
        <sz val="11"/>
        <rFont val="Times New Roman"/>
        <family val="1"/>
      </rPr>
      <t xml:space="preserve">
</t>
    </r>
    <r>
      <rPr>
        <sz val="11"/>
        <rFont val="ＭＳ 明朝"/>
        <family val="1"/>
        <charset val="128"/>
      </rPr>
      <t>（支出側、実質：連鎖方式</t>
    </r>
    <r>
      <rPr>
        <sz val="11"/>
        <rFont val="Times New Roman"/>
        <family val="1"/>
      </rPr>
      <t>[2015</t>
    </r>
    <r>
      <rPr>
        <sz val="11"/>
        <rFont val="ＭＳ 明朝"/>
        <family val="1"/>
        <charset val="128"/>
      </rPr>
      <t>年基準</t>
    </r>
    <r>
      <rPr>
        <sz val="11"/>
        <rFont val="Times New Roman"/>
        <family val="1"/>
      </rPr>
      <t>]</t>
    </r>
    <r>
      <rPr>
        <sz val="11"/>
        <rFont val="ＭＳ 明朝"/>
        <family val="1"/>
        <charset val="128"/>
      </rPr>
      <t>）</t>
    </r>
    <phoneticPr fontId="10"/>
  </si>
  <si>
    <r>
      <rPr>
        <sz val="11"/>
        <rFont val="ＭＳ 明朝"/>
        <family val="1"/>
        <charset val="128"/>
      </rPr>
      <t>※出典：
内閣府「国民経済計算」</t>
    </r>
    <rPh sb="1" eb="3">
      <t>シュッテン</t>
    </rPh>
    <phoneticPr fontId="10"/>
  </si>
  <si>
    <r>
      <rPr>
        <sz val="11"/>
        <rFont val="ＭＳ 明朝"/>
        <family val="1"/>
        <charset val="128"/>
      </rPr>
      <t>■</t>
    </r>
    <r>
      <rPr>
        <sz val="11"/>
        <rFont val="Times New Roman"/>
        <family val="1"/>
      </rPr>
      <t>2013</t>
    </r>
    <r>
      <rPr>
        <sz val="11"/>
        <rFont val="ＭＳ 明朝"/>
        <family val="1"/>
        <charset val="128"/>
      </rPr>
      <t>年度比</t>
    </r>
    <rPh sb="5" eb="7">
      <t>ネンド</t>
    </rPh>
    <rPh sb="7" eb="8">
      <t>ヒ</t>
    </rPh>
    <phoneticPr fontId="9"/>
  </si>
  <si>
    <r>
      <t>t CO</t>
    </r>
    <r>
      <rPr>
        <vertAlign val="subscript"/>
        <sz val="11"/>
        <rFont val="Times New Roman"/>
        <family val="1"/>
      </rPr>
      <t>2</t>
    </r>
    <r>
      <rPr>
        <sz val="11"/>
        <rFont val="Times New Roman"/>
        <family val="1"/>
      </rPr>
      <t xml:space="preserve">/ </t>
    </r>
    <r>
      <rPr>
        <sz val="11"/>
        <rFont val="ＭＳ 明朝"/>
        <family val="1"/>
        <charset val="128"/>
      </rPr>
      <t>一人</t>
    </r>
    <rPh sb="7" eb="9">
      <t>ヒトリ</t>
    </rPh>
    <phoneticPr fontId="10"/>
  </si>
  <si>
    <r>
      <rPr>
        <sz val="11"/>
        <rFont val="ＭＳ 明朝"/>
        <family val="1"/>
        <charset val="128"/>
      </rPr>
      <t>■排出量</t>
    </r>
    <r>
      <rPr>
        <sz val="11"/>
        <rFont val="Times New Roman"/>
        <family val="1"/>
      </rPr>
      <t xml:space="preserve"> [kt CO</t>
    </r>
    <r>
      <rPr>
        <vertAlign val="subscript"/>
        <sz val="11"/>
        <rFont val="Times New Roman"/>
        <family val="1"/>
      </rPr>
      <t>2</t>
    </r>
    <r>
      <rPr>
        <sz val="11"/>
        <rFont val="Times New Roman"/>
        <family val="1"/>
      </rPr>
      <t xml:space="preserve"> </t>
    </r>
    <r>
      <rPr>
        <sz val="11"/>
        <rFont val="ＭＳ 明朝"/>
        <family val="1"/>
        <charset val="128"/>
      </rPr>
      <t>換算</t>
    </r>
    <r>
      <rPr>
        <sz val="11"/>
        <rFont val="Times New Roman"/>
        <family val="1"/>
      </rPr>
      <t>]</t>
    </r>
    <rPh sb="1" eb="3">
      <t>ハイシュツ</t>
    </rPh>
    <rPh sb="3" eb="4">
      <t>リョウ</t>
    </rPh>
    <phoneticPr fontId="10"/>
  </si>
  <si>
    <r>
      <rPr>
        <sz val="11"/>
        <rFont val="ＭＳ 明朝"/>
        <family val="1"/>
        <charset val="128"/>
      </rPr>
      <t>■</t>
    </r>
    <r>
      <rPr>
        <sz val="11"/>
        <rFont val="Times New Roman"/>
        <family val="1"/>
      </rPr>
      <t>2013</t>
    </r>
    <r>
      <rPr>
        <sz val="11"/>
        <rFont val="ＭＳ 明朝"/>
        <family val="1"/>
        <charset val="128"/>
      </rPr>
      <t>年比</t>
    </r>
    <rPh sb="5" eb="7">
      <t>ネンヒ</t>
    </rPh>
    <phoneticPr fontId="10"/>
  </si>
  <si>
    <r>
      <t>N</t>
    </r>
    <r>
      <rPr>
        <b/>
        <vertAlign val="subscript"/>
        <sz val="16"/>
        <rFont val="Times New Roman"/>
        <family val="1"/>
      </rPr>
      <t>2</t>
    </r>
    <r>
      <rPr>
        <b/>
        <sz val="16"/>
        <rFont val="Times New Roman"/>
        <family val="1"/>
      </rPr>
      <t>O</t>
    </r>
    <r>
      <rPr>
        <b/>
        <vertAlign val="subscript"/>
        <sz val="16"/>
        <rFont val="Times New Roman"/>
        <family val="1"/>
      </rPr>
      <t xml:space="preserve"> </t>
    </r>
    <r>
      <rPr>
        <b/>
        <sz val="16"/>
        <rFont val="ＭＳ 明朝"/>
        <family val="1"/>
        <charset val="128"/>
      </rPr>
      <t>排出量</t>
    </r>
    <phoneticPr fontId="10"/>
  </si>
  <si>
    <r>
      <rPr>
        <sz val="11"/>
        <rFont val="ＭＳ 明朝"/>
        <family val="1"/>
        <charset val="128"/>
      </rPr>
      <t>■</t>
    </r>
    <r>
      <rPr>
        <sz val="11"/>
        <rFont val="Times New Roman"/>
        <family val="1"/>
      </rPr>
      <t>2013</t>
    </r>
    <r>
      <rPr>
        <sz val="11"/>
        <rFont val="ＭＳ 明朝"/>
        <family val="1"/>
        <charset val="128"/>
      </rPr>
      <t>年度比</t>
    </r>
    <rPh sb="5" eb="7">
      <t>ネンド</t>
    </rPh>
    <rPh sb="7" eb="8">
      <t>ヒ</t>
    </rPh>
    <phoneticPr fontId="10"/>
  </si>
  <si>
    <r>
      <t>CH</t>
    </r>
    <r>
      <rPr>
        <b/>
        <vertAlign val="subscript"/>
        <sz val="16"/>
        <rFont val="Times New Roman"/>
        <family val="1"/>
      </rPr>
      <t xml:space="preserve">4 </t>
    </r>
    <r>
      <rPr>
        <b/>
        <sz val="16"/>
        <rFont val="ＭＳ 明朝"/>
        <family val="1"/>
        <charset val="128"/>
      </rPr>
      <t>排出量</t>
    </r>
    <phoneticPr fontId="10"/>
  </si>
  <si>
    <r>
      <rPr>
        <sz val="11"/>
        <rFont val="ＭＳ 明朝"/>
        <family val="1"/>
        <charset val="128"/>
      </rPr>
      <t>■排出量</t>
    </r>
    <r>
      <rPr>
        <sz val="11"/>
        <rFont val="Times New Roman"/>
        <family val="1"/>
      </rPr>
      <t xml:space="preserve"> [kt CO</t>
    </r>
    <r>
      <rPr>
        <vertAlign val="subscript"/>
        <sz val="11"/>
        <rFont val="Times New Roman"/>
        <family val="1"/>
      </rPr>
      <t>2</t>
    </r>
    <r>
      <rPr>
        <sz val="11"/>
        <rFont val="Times New Roman"/>
        <family val="1"/>
      </rPr>
      <t xml:space="preserve"> </t>
    </r>
    <r>
      <rPr>
        <sz val="11"/>
        <rFont val="ＭＳ 明朝"/>
        <family val="1"/>
        <charset val="128"/>
      </rPr>
      <t>換算</t>
    </r>
    <r>
      <rPr>
        <sz val="11"/>
        <rFont val="Times New Roman"/>
        <family val="1"/>
      </rPr>
      <t>]</t>
    </r>
    <rPh sb="1" eb="3">
      <t>ハイシュツ</t>
    </rPh>
    <rPh sb="3" eb="4">
      <t>リョウ</t>
    </rPh>
    <rPh sb="13" eb="15">
      <t>カンサン</t>
    </rPh>
    <phoneticPr fontId="10"/>
  </si>
  <si>
    <r>
      <rPr>
        <b/>
        <sz val="16"/>
        <rFont val="ＭＳ 明朝"/>
        <family val="1"/>
        <charset val="128"/>
      </rPr>
      <t xml:space="preserve">エネルギー起源
</t>
    </r>
    <r>
      <rPr>
        <b/>
        <sz val="16"/>
        <rFont val="Times New Roman"/>
        <family val="1"/>
      </rPr>
      <t>CO</t>
    </r>
    <r>
      <rPr>
        <b/>
        <vertAlign val="subscript"/>
        <sz val="16"/>
        <rFont val="Times New Roman"/>
        <family val="1"/>
      </rPr>
      <t xml:space="preserve">2 </t>
    </r>
    <r>
      <rPr>
        <b/>
        <sz val="16"/>
        <rFont val="ＭＳ 明朝"/>
        <family val="1"/>
        <charset val="128"/>
      </rPr>
      <t>排出量
（燃料種別）</t>
    </r>
    <rPh sb="5" eb="7">
      <t>キゲン</t>
    </rPh>
    <phoneticPr fontId="10"/>
  </si>
  <si>
    <r>
      <rPr>
        <sz val="11"/>
        <rFont val="ＭＳ 明朝"/>
        <family val="1"/>
        <charset val="128"/>
      </rPr>
      <t>■排出量　</t>
    </r>
    <r>
      <rPr>
        <sz val="11"/>
        <rFont val="Times New Roman"/>
        <family val="1"/>
      </rPr>
      <t>[kt CO</t>
    </r>
    <r>
      <rPr>
        <vertAlign val="subscript"/>
        <sz val="11"/>
        <rFont val="Times New Roman"/>
        <family val="1"/>
      </rPr>
      <t>2</t>
    </r>
    <r>
      <rPr>
        <sz val="11"/>
        <rFont val="Times New Roman"/>
        <family val="1"/>
      </rPr>
      <t>]</t>
    </r>
    <phoneticPr fontId="10"/>
  </si>
  <si>
    <r>
      <t>CO</t>
    </r>
    <r>
      <rPr>
        <b/>
        <vertAlign val="subscript"/>
        <sz val="16"/>
        <rFont val="Times New Roman"/>
        <family val="1"/>
      </rPr>
      <t xml:space="preserve">2 </t>
    </r>
    <r>
      <rPr>
        <b/>
        <sz val="16"/>
        <rFont val="ＭＳ 明朝"/>
        <family val="1"/>
        <charset val="128"/>
      </rPr>
      <t>の部門別排出量のシェア（電気・熱配分前後のシェア）</t>
    </r>
    <rPh sb="16" eb="18">
      <t>デンキ</t>
    </rPh>
    <rPh sb="19" eb="20">
      <t>ネツ</t>
    </rPh>
    <rPh sb="20" eb="22">
      <t>ハイブン</t>
    </rPh>
    <rPh sb="22" eb="24">
      <t>ゼンゴ</t>
    </rPh>
    <phoneticPr fontId="10"/>
  </si>
  <si>
    <r>
      <rPr>
        <sz val="11"/>
        <rFont val="ＭＳ 明朝"/>
        <family val="1"/>
        <charset val="128"/>
      </rPr>
      <t xml:space="preserve">排出量
</t>
    </r>
    <r>
      <rPr>
        <sz val="11"/>
        <rFont val="Times New Roman"/>
        <family val="1"/>
      </rPr>
      <t>[kt CO</t>
    </r>
    <r>
      <rPr>
        <vertAlign val="subscript"/>
        <sz val="11"/>
        <rFont val="Times New Roman"/>
        <family val="1"/>
      </rPr>
      <t>2</t>
    </r>
    <r>
      <rPr>
        <sz val="11"/>
        <rFont val="Times New Roman"/>
        <family val="1"/>
      </rPr>
      <t>]</t>
    </r>
    <rPh sb="0" eb="2">
      <t>ハイシュツ</t>
    </rPh>
    <rPh sb="2" eb="3">
      <t>リョウ</t>
    </rPh>
    <phoneticPr fontId="10"/>
  </si>
  <si>
    <r>
      <rPr>
        <sz val="11"/>
        <rFont val="ＭＳ 明朝"/>
        <family val="1"/>
        <charset val="128"/>
      </rPr>
      <t>工業プロセス及び製品の使用</t>
    </r>
    <rPh sb="0" eb="2">
      <t>コウギョウ</t>
    </rPh>
    <rPh sb="6" eb="7">
      <t>オヨ</t>
    </rPh>
    <rPh sb="8" eb="10">
      <t>セイヒン</t>
    </rPh>
    <rPh sb="11" eb="13">
      <t>シヨウ</t>
    </rPh>
    <phoneticPr fontId="10"/>
  </si>
  <si>
    <r>
      <rPr>
        <sz val="11"/>
        <rFont val="ＭＳ 明朝"/>
        <family val="1"/>
        <charset val="128"/>
      </rPr>
      <t>その他（間接</t>
    </r>
    <r>
      <rPr>
        <sz val="11"/>
        <rFont val="Times New Roman"/>
        <family val="1"/>
      </rPr>
      <t>CO</t>
    </r>
    <r>
      <rPr>
        <vertAlign val="subscript"/>
        <sz val="11"/>
        <rFont val="Times New Roman"/>
        <family val="1"/>
      </rPr>
      <t>2</t>
    </r>
    <r>
      <rPr>
        <sz val="11"/>
        <rFont val="ＭＳ 明朝"/>
        <family val="1"/>
        <charset val="128"/>
      </rPr>
      <t>等）</t>
    </r>
    <rPh sb="2" eb="3">
      <t>タ</t>
    </rPh>
    <rPh sb="4" eb="6">
      <t>カンセツ</t>
    </rPh>
    <rPh sb="9" eb="10">
      <t>トウ</t>
    </rPh>
    <phoneticPr fontId="10"/>
  </si>
  <si>
    <r>
      <t>CO</t>
    </r>
    <r>
      <rPr>
        <b/>
        <vertAlign val="subscript"/>
        <sz val="16"/>
        <rFont val="Times New Roman"/>
        <family val="1"/>
      </rPr>
      <t xml:space="preserve">2 </t>
    </r>
    <r>
      <rPr>
        <b/>
        <sz val="16"/>
        <rFont val="ＭＳ 明朝"/>
        <family val="1"/>
        <charset val="128"/>
      </rPr>
      <t>の部門別排出量【電気・熱配分後】</t>
    </r>
    <phoneticPr fontId="10"/>
  </si>
  <si>
    <r>
      <rPr>
        <b/>
        <sz val="11"/>
        <rFont val="ＭＳ 明朝"/>
        <family val="1"/>
        <charset val="128"/>
      </rPr>
      <t>発電所・製油所等</t>
    </r>
    <rPh sb="4" eb="7">
      <t>セイユジョ</t>
    </rPh>
    <rPh sb="7" eb="8">
      <t>トウ</t>
    </rPh>
    <phoneticPr fontId="10"/>
  </si>
  <si>
    <r>
      <rPr>
        <sz val="11"/>
        <rFont val="ＭＳ 明朝"/>
        <family val="1"/>
        <charset val="128"/>
      </rPr>
      <t>石炭製品製造（コークス製造）</t>
    </r>
    <phoneticPr fontId="10"/>
  </si>
  <si>
    <r>
      <rPr>
        <sz val="11"/>
        <rFont val="ＭＳ 明朝"/>
        <family val="1"/>
        <charset val="128"/>
      </rPr>
      <t>石油製品製造（石油精製）</t>
    </r>
    <phoneticPr fontId="10"/>
  </si>
  <si>
    <r>
      <rPr>
        <b/>
        <sz val="11"/>
        <rFont val="ＭＳ 明朝"/>
        <family val="1"/>
        <charset val="128"/>
      </rPr>
      <t>電気熱配分誤差</t>
    </r>
    <rPh sb="0" eb="2">
      <t>デンキ</t>
    </rPh>
    <rPh sb="2" eb="3">
      <t>ネツ</t>
    </rPh>
    <rPh sb="3" eb="5">
      <t>ハイブン</t>
    </rPh>
    <phoneticPr fontId="10"/>
  </si>
  <si>
    <r>
      <rPr>
        <sz val="11"/>
        <rFont val="ＭＳ 明朝"/>
        <family val="1"/>
        <charset val="128"/>
      </rPr>
      <t>食品飲料</t>
    </r>
    <phoneticPr fontId="8"/>
  </si>
  <si>
    <r>
      <rPr>
        <sz val="11"/>
        <rFont val="ＭＳ 明朝"/>
        <family val="1"/>
        <charset val="128"/>
      </rPr>
      <t>化学（含石油石炭製品）</t>
    </r>
    <rPh sb="0" eb="2">
      <t>カガク</t>
    </rPh>
    <rPh sb="3" eb="4">
      <t>フク</t>
    </rPh>
    <rPh sb="4" eb="6">
      <t>セキユ</t>
    </rPh>
    <rPh sb="6" eb="8">
      <t>セキタン</t>
    </rPh>
    <rPh sb="8" eb="10">
      <t>セイヒン</t>
    </rPh>
    <phoneticPr fontId="0"/>
  </si>
  <si>
    <r>
      <rPr>
        <sz val="11"/>
        <rFont val="ＭＳ 明朝"/>
        <family val="1"/>
        <charset val="128"/>
      </rPr>
      <t>化学工業</t>
    </r>
    <rPh sb="0" eb="2">
      <t>カガク</t>
    </rPh>
    <rPh sb="2" eb="4">
      <t>コウギョウ</t>
    </rPh>
    <phoneticPr fontId="0"/>
  </si>
  <si>
    <r>
      <rPr>
        <sz val="11"/>
        <rFont val="ＭＳ 明朝"/>
        <family val="1"/>
        <charset val="128"/>
      </rPr>
      <t>窯業･土石製品（セメント焼成等）</t>
    </r>
    <rPh sb="0" eb="2">
      <t>ヨウギョウ</t>
    </rPh>
    <rPh sb="3" eb="5">
      <t>ドセキ</t>
    </rPh>
    <rPh sb="5" eb="7">
      <t>セイヒン</t>
    </rPh>
    <rPh sb="12" eb="14">
      <t>ショウセイ</t>
    </rPh>
    <rPh sb="14" eb="15">
      <t>トウ</t>
    </rPh>
    <phoneticPr fontId="0"/>
  </si>
  <si>
    <r>
      <rPr>
        <sz val="11"/>
        <rFont val="ＭＳ 明朝"/>
        <family val="1"/>
        <charset val="128"/>
      </rPr>
      <t>非鉄金属（銅精錬等）</t>
    </r>
    <rPh sb="5" eb="6">
      <t>ドウ</t>
    </rPh>
    <rPh sb="6" eb="8">
      <t>セイレン</t>
    </rPh>
    <rPh sb="8" eb="9">
      <t>トウ</t>
    </rPh>
    <phoneticPr fontId="10"/>
  </si>
  <si>
    <r>
      <rPr>
        <sz val="11"/>
        <rFont val="ＭＳ 明朝"/>
        <family val="1"/>
        <charset val="128"/>
      </rPr>
      <t>製造業（上記を除く）</t>
    </r>
    <rPh sb="0" eb="3">
      <t>セイゾウギョウ</t>
    </rPh>
    <rPh sb="4" eb="6">
      <t>ジョウキ</t>
    </rPh>
    <rPh sb="7" eb="8">
      <t>ノゾ</t>
    </rPh>
    <phoneticPr fontId="0"/>
  </si>
  <si>
    <r>
      <rPr>
        <sz val="11"/>
        <rFont val="ＭＳ 明朝"/>
        <family val="1"/>
        <charset val="128"/>
      </rPr>
      <t>情報通信・運輸郵便・電気ガス熱水道業</t>
    </r>
    <rPh sb="0" eb="2">
      <t>ジョウホウ</t>
    </rPh>
    <rPh sb="2" eb="4">
      <t>ツウシン</t>
    </rPh>
    <rPh sb="5" eb="7">
      <t>ウンユ</t>
    </rPh>
    <rPh sb="7" eb="9">
      <t>ユウビン</t>
    </rPh>
    <rPh sb="14" eb="15">
      <t>ネツ</t>
    </rPh>
    <phoneticPr fontId="10"/>
  </si>
  <si>
    <r>
      <rPr>
        <sz val="11"/>
        <rFont val="ＭＳ 明朝"/>
        <family val="1"/>
        <charset val="128"/>
      </rPr>
      <t>　　　　企業利用寄与他</t>
    </r>
    <rPh sb="10" eb="11">
      <t>ホカ</t>
    </rPh>
    <phoneticPr fontId="10"/>
  </si>
  <si>
    <r>
      <rPr>
        <sz val="11"/>
        <rFont val="ＭＳ 明朝"/>
        <family val="1"/>
        <charset val="128"/>
      </rPr>
      <t>　　営業用</t>
    </r>
    <r>
      <rPr>
        <sz val="11"/>
        <rFont val="Times New Roman"/>
        <family val="1"/>
      </rPr>
      <t>/</t>
    </r>
    <r>
      <rPr>
        <sz val="11"/>
        <rFont val="ＭＳ 明朝"/>
        <family val="1"/>
        <charset val="128"/>
      </rPr>
      <t>タクシー</t>
    </r>
    <phoneticPr fontId="10"/>
  </si>
  <si>
    <r>
      <rPr>
        <sz val="11"/>
        <rFont val="ＭＳ 明朝"/>
        <family val="1"/>
        <charset val="128"/>
      </rPr>
      <t>貨物自動車</t>
    </r>
    <r>
      <rPr>
        <sz val="11"/>
        <rFont val="Times New Roman"/>
        <family val="1"/>
      </rPr>
      <t xml:space="preserve">/ </t>
    </r>
    <r>
      <rPr>
        <sz val="11"/>
        <rFont val="ＭＳ 明朝"/>
        <family val="1"/>
        <charset val="128"/>
      </rPr>
      <t>トラック</t>
    </r>
    <phoneticPr fontId="10"/>
  </si>
  <si>
    <r>
      <rPr>
        <b/>
        <sz val="11"/>
        <rFont val="ＭＳ 明朝"/>
        <family val="1"/>
        <charset val="128"/>
      </rPr>
      <t>非エネルギー起源</t>
    </r>
    <phoneticPr fontId="10"/>
  </si>
  <si>
    <r>
      <rPr>
        <b/>
        <sz val="11"/>
        <rFont val="ＭＳ 明朝"/>
        <family val="1"/>
        <charset val="128"/>
      </rPr>
      <t>工業プロセス及び製品の使用</t>
    </r>
    <rPh sb="0" eb="2">
      <t>コウギョウ</t>
    </rPh>
    <rPh sb="6" eb="7">
      <t>オヨ</t>
    </rPh>
    <rPh sb="8" eb="10">
      <t>セイヒン</t>
    </rPh>
    <rPh sb="11" eb="13">
      <t>シヨウ</t>
    </rPh>
    <phoneticPr fontId="10"/>
  </si>
  <si>
    <r>
      <rPr>
        <sz val="11"/>
        <rFont val="ＭＳ 明朝"/>
        <family val="1"/>
        <charset val="128"/>
      </rPr>
      <t>セメント製造</t>
    </r>
    <rPh sb="4" eb="6">
      <t>セイゾウ</t>
    </rPh>
    <phoneticPr fontId="10"/>
  </si>
  <si>
    <r>
      <rPr>
        <sz val="11"/>
        <rFont val="ＭＳ 明朝"/>
        <family val="1"/>
        <charset val="128"/>
      </rPr>
      <t>石灰製造</t>
    </r>
    <rPh sb="2" eb="4">
      <t>セイゾウ</t>
    </rPh>
    <phoneticPr fontId="10"/>
  </si>
  <si>
    <r>
      <rPr>
        <sz val="11"/>
        <rFont val="ＭＳ 明朝"/>
        <family val="1"/>
        <charset val="128"/>
      </rPr>
      <t>ガラス製造</t>
    </r>
    <rPh sb="3" eb="5">
      <t>セイゾウ</t>
    </rPh>
    <phoneticPr fontId="10"/>
  </si>
  <si>
    <r>
      <rPr>
        <b/>
        <sz val="11"/>
        <rFont val="ＭＳ 明朝"/>
        <family val="1"/>
        <charset val="128"/>
      </rPr>
      <t>燃料からの非エネルギー製品及び溶剤の使用</t>
    </r>
    <rPh sb="0" eb="2">
      <t>ネンリョウ</t>
    </rPh>
    <rPh sb="5" eb="6">
      <t>ヒ</t>
    </rPh>
    <rPh sb="11" eb="13">
      <t>セイヒン</t>
    </rPh>
    <rPh sb="13" eb="14">
      <t>オヨ</t>
    </rPh>
    <rPh sb="15" eb="17">
      <t>ヨウザイ</t>
    </rPh>
    <rPh sb="18" eb="20">
      <t>シヨウ</t>
    </rPh>
    <phoneticPr fontId="10"/>
  </si>
  <si>
    <r>
      <rPr>
        <sz val="11"/>
        <rFont val="ＭＳ 明朝"/>
        <family val="1"/>
        <charset val="128"/>
      </rPr>
      <t>廃棄物の焼却と野焼き（エネルギー利用を含まない）</t>
    </r>
    <rPh sb="0" eb="3">
      <t>ハイキブツ</t>
    </rPh>
    <rPh sb="4" eb="6">
      <t>ショウキャク</t>
    </rPh>
    <rPh sb="7" eb="9">
      <t>ノヤ</t>
    </rPh>
    <rPh sb="16" eb="18">
      <t>リヨウ</t>
    </rPh>
    <rPh sb="19" eb="20">
      <t>フク</t>
    </rPh>
    <phoneticPr fontId="10"/>
  </si>
  <si>
    <r>
      <rPr>
        <sz val="11"/>
        <rFont val="ＭＳ 明朝"/>
        <family val="1"/>
        <charset val="128"/>
      </rPr>
      <t>間接</t>
    </r>
    <r>
      <rPr>
        <sz val="11"/>
        <rFont val="Times New Roman"/>
        <family val="1"/>
      </rPr>
      <t>CO</t>
    </r>
    <r>
      <rPr>
        <vertAlign val="subscript"/>
        <sz val="11"/>
        <rFont val="Times New Roman"/>
        <family val="1"/>
      </rPr>
      <t>2</t>
    </r>
    <phoneticPr fontId="10"/>
  </si>
  <si>
    <r>
      <rPr>
        <sz val="11"/>
        <rFont val="ＭＳ 明朝"/>
        <family val="1"/>
        <charset val="128"/>
      </rPr>
      <t>エネルギー転換部門
（電気熱配分統計誤差を除く）</t>
    </r>
    <rPh sb="5" eb="7">
      <t>テンカン</t>
    </rPh>
    <rPh sb="7" eb="9">
      <t>ブモン</t>
    </rPh>
    <phoneticPr fontId="10"/>
  </si>
  <si>
    <r>
      <rPr>
        <sz val="11"/>
        <rFont val="ＭＳ 明朝"/>
        <family val="1"/>
        <charset val="128"/>
      </rPr>
      <t>業務他部門</t>
    </r>
    <rPh sb="0" eb="2">
      <t>ギョウム</t>
    </rPh>
    <rPh sb="2" eb="3">
      <t>タ</t>
    </rPh>
    <rPh sb="3" eb="5">
      <t>ブモン</t>
    </rPh>
    <phoneticPr fontId="10"/>
  </si>
  <si>
    <r>
      <rPr>
        <sz val="11"/>
        <rFont val="ＭＳ 明朝"/>
        <family val="1"/>
        <charset val="128"/>
      </rPr>
      <t>製造業（上記を除く）</t>
    </r>
    <rPh sb="0" eb="2">
      <t>セイゾウ</t>
    </rPh>
    <rPh sb="2" eb="3">
      <t>ギョウ</t>
    </rPh>
    <rPh sb="4" eb="6">
      <t>ジョウキ</t>
    </rPh>
    <rPh sb="7" eb="8">
      <t>ノゾ</t>
    </rPh>
    <phoneticPr fontId="10"/>
  </si>
  <si>
    <r>
      <rPr>
        <sz val="11"/>
        <rFont val="ＭＳ 明朝"/>
        <family val="1"/>
        <charset val="128"/>
      </rPr>
      <t>教育･学習支援・医療・保健衛生・社会福祉他</t>
    </r>
    <rPh sb="8" eb="10">
      <t>イリョウ</t>
    </rPh>
    <rPh sb="11" eb="13">
      <t>ホケン</t>
    </rPh>
    <rPh sb="13" eb="15">
      <t>エイセイ</t>
    </rPh>
    <rPh sb="16" eb="18">
      <t>シャカイ</t>
    </rPh>
    <rPh sb="18" eb="20">
      <t>フクシ</t>
    </rPh>
    <rPh sb="20" eb="21">
      <t>ホカ</t>
    </rPh>
    <phoneticPr fontId="10"/>
  </si>
  <si>
    <r>
      <rPr>
        <sz val="11"/>
        <rFont val="ＭＳ 明朝"/>
        <family val="1"/>
        <charset val="128"/>
      </rPr>
      <t>自動車（旅客）</t>
    </r>
    <phoneticPr fontId="10"/>
  </si>
  <si>
    <r>
      <rPr>
        <sz val="11"/>
        <rFont val="ＭＳ 明朝"/>
        <family val="1"/>
        <charset val="128"/>
      </rPr>
      <t>鉄道・国内船舶・国内航空（旅客）</t>
    </r>
    <rPh sb="3" eb="5">
      <t>コクナイ</t>
    </rPh>
    <rPh sb="5" eb="7">
      <t>センパク</t>
    </rPh>
    <rPh sb="8" eb="10">
      <t>コクナイ</t>
    </rPh>
    <rPh sb="10" eb="12">
      <t>コウクウ</t>
    </rPh>
    <phoneticPr fontId="10"/>
  </si>
  <si>
    <r>
      <rPr>
        <sz val="11"/>
        <rFont val="ＭＳ 明朝"/>
        <family val="1"/>
        <charset val="128"/>
      </rPr>
      <t>自動車（貨物）</t>
    </r>
    <rPh sb="4" eb="6">
      <t>カモツ</t>
    </rPh>
    <phoneticPr fontId="10"/>
  </si>
  <si>
    <r>
      <rPr>
        <sz val="11"/>
        <rFont val="ＭＳ 明朝"/>
        <family val="1"/>
        <charset val="128"/>
      </rPr>
      <t>鉄道・国内船舶・国内航空（貨物）</t>
    </r>
    <rPh sb="3" eb="5">
      <t>コクナイ</t>
    </rPh>
    <rPh sb="5" eb="7">
      <t>センパク</t>
    </rPh>
    <rPh sb="8" eb="10">
      <t>コクナイ</t>
    </rPh>
    <rPh sb="10" eb="12">
      <t>コウクウ</t>
    </rPh>
    <phoneticPr fontId="10"/>
  </si>
  <si>
    <r>
      <rPr>
        <sz val="11"/>
        <rFont val="ＭＳ 明朝"/>
        <family val="1"/>
        <charset val="128"/>
      </rPr>
      <t>■排出量　</t>
    </r>
    <r>
      <rPr>
        <sz val="11"/>
        <rFont val="Times New Roman"/>
        <family val="1"/>
      </rPr>
      <t>[</t>
    </r>
    <r>
      <rPr>
        <sz val="11"/>
        <rFont val="ＭＳ 明朝"/>
        <family val="1"/>
        <charset val="128"/>
      </rPr>
      <t>百万トン</t>
    </r>
    <r>
      <rPr>
        <sz val="11"/>
        <rFont val="Times New Roman"/>
        <family val="1"/>
      </rPr>
      <t>CO</t>
    </r>
    <r>
      <rPr>
        <vertAlign val="subscript"/>
        <sz val="11"/>
        <rFont val="Times New Roman"/>
        <family val="1"/>
      </rPr>
      <t>2</t>
    </r>
    <r>
      <rPr>
        <sz val="11"/>
        <rFont val="ＭＳ 明朝"/>
        <family val="1"/>
        <charset val="128"/>
      </rPr>
      <t>換算</t>
    </r>
    <r>
      <rPr>
        <sz val="11"/>
        <rFont val="Times New Roman"/>
        <family val="1"/>
      </rPr>
      <t>]</t>
    </r>
    <phoneticPr fontId="9"/>
  </si>
  <si>
    <r>
      <rPr>
        <sz val="12"/>
        <rFont val="ＭＳ 明朝"/>
        <family val="1"/>
        <charset val="128"/>
      </rPr>
      <t>二酸化炭素（</t>
    </r>
    <r>
      <rPr>
        <sz val="12"/>
        <rFont val="Times New Roman"/>
        <family val="1"/>
      </rPr>
      <t>CO</t>
    </r>
    <r>
      <rPr>
        <vertAlign val="subscript"/>
        <sz val="12"/>
        <rFont val="Times New Roman"/>
        <family val="1"/>
      </rPr>
      <t>2</t>
    </r>
    <r>
      <rPr>
        <sz val="12"/>
        <rFont val="ＭＳ 明朝"/>
        <family val="1"/>
        <charset val="128"/>
      </rPr>
      <t>）</t>
    </r>
    <rPh sb="0" eb="3">
      <t>ニサンカ</t>
    </rPh>
    <rPh sb="3" eb="5">
      <t>タンソ</t>
    </rPh>
    <phoneticPr fontId="10"/>
  </si>
  <si>
    <r>
      <rPr>
        <sz val="11"/>
        <rFont val="ＭＳ 明朝"/>
        <family val="1"/>
        <charset val="128"/>
      </rPr>
      <t>非エネルギー起源</t>
    </r>
    <rPh sb="0" eb="1">
      <t>ヒ</t>
    </rPh>
    <rPh sb="6" eb="8">
      <t>キゲン</t>
    </rPh>
    <phoneticPr fontId="9"/>
  </si>
  <si>
    <r>
      <rPr>
        <sz val="12"/>
        <rFont val="ＭＳ 明朝"/>
        <family val="1"/>
        <charset val="128"/>
      </rPr>
      <t>メタン（</t>
    </r>
    <r>
      <rPr>
        <sz val="12"/>
        <rFont val="Times New Roman"/>
        <family val="1"/>
      </rPr>
      <t>CH</t>
    </r>
    <r>
      <rPr>
        <vertAlign val="subscript"/>
        <sz val="12"/>
        <rFont val="Times New Roman"/>
        <family val="1"/>
      </rPr>
      <t>4</t>
    </r>
    <r>
      <rPr>
        <sz val="12"/>
        <rFont val="ＭＳ 明朝"/>
        <family val="1"/>
        <charset val="128"/>
      </rPr>
      <t>）</t>
    </r>
    <phoneticPr fontId="10"/>
  </si>
  <si>
    <r>
      <rPr>
        <sz val="12"/>
        <rFont val="ＭＳ 明朝"/>
        <family val="1"/>
        <charset val="128"/>
      </rPr>
      <t>一酸化二窒素（</t>
    </r>
    <r>
      <rPr>
        <sz val="12"/>
        <rFont val="Times New Roman"/>
        <family val="1"/>
      </rPr>
      <t>N</t>
    </r>
    <r>
      <rPr>
        <vertAlign val="subscript"/>
        <sz val="12"/>
        <rFont val="Times New Roman"/>
        <family val="1"/>
      </rPr>
      <t>2</t>
    </r>
    <r>
      <rPr>
        <sz val="12"/>
        <rFont val="Times New Roman"/>
        <family val="1"/>
      </rPr>
      <t>O</t>
    </r>
    <r>
      <rPr>
        <sz val="12"/>
        <rFont val="ＭＳ 明朝"/>
        <family val="1"/>
        <charset val="128"/>
      </rPr>
      <t>）</t>
    </r>
    <rPh sb="0" eb="6">
      <t>ン２オ</t>
    </rPh>
    <phoneticPr fontId="10"/>
  </si>
  <si>
    <r>
      <rPr>
        <sz val="11"/>
        <rFont val="ＭＳ 明朝"/>
        <family val="1"/>
        <charset val="128"/>
      </rPr>
      <t>ハイドロフルオロカーボン類
（</t>
    </r>
    <r>
      <rPr>
        <sz val="11"/>
        <rFont val="Times New Roman"/>
        <family val="1"/>
      </rPr>
      <t>HFCs</t>
    </r>
    <r>
      <rPr>
        <sz val="11"/>
        <rFont val="ＭＳ 明朝"/>
        <family val="1"/>
        <charset val="128"/>
      </rPr>
      <t>）</t>
    </r>
    <phoneticPr fontId="9"/>
  </si>
  <si>
    <r>
      <rPr>
        <sz val="11"/>
        <rFont val="ＭＳ 明朝"/>
        <family val="1"/>
        <charset val="128"/>
      </rPr>
      <t>パーフルオロカーボン類
（</t>
    </r>
    <r>
      <rPr>
        <sz val="11"/>
        <rFont val="Times New Roman"/>
        <family val="1"/>
      </rPr>
      <t>PFCs</t>
    </r>
    <r>
      <rPr>
        <sz val="11"/>
        <rFont val="ＭＳ 明朝"/>
        <family val="1"/>
        <charset val="128"/>
      </rPr>
      <t>）</t>
    </r>
    <phoneticPr fontId="9"/>
  </si>
  <si>
    <r>
      <rPr>
        <sz val="12"/>
        <rFont val="ＭＳ 明朝"/>
        <family val="1"/>
        <charset val="128"/>
      </rPr>
      <t>六ふっ化硫黄（</t>
    </r>
    <r>
      <rPr>
        <sz val="12"/>
        <rFont val="Times New Roman"/>
        <family val="1"/>
      </rPr>
      <t>SF</t>
    </r>
    <r>
      <rPr>
        <vertAlign val="subscript"/>
        <sz val="12"/>
        <rFont val="Times New Roman"/>
        <family val="1"/>
      </rPr>
      <t>6</t>
    </r>
    <r>
      <rPr>
        <sz val="12"/>
        <rFont val="ＭＳ 明朝"/>
        <family val="1"/>
        <charset val="128"/>
      </rPr>
      <t>）</t>
    </r>
    <rPh sb="0" eb="1">
      <t>ロク</t>
    </rPh>
    <phoneticPr fontId="9"/>
  </si>
  <si>
    <r>
      <rPr>
        <sz val="12"/>
        <rFont val="ＭＳ 明朝"/>
        <family val="1"/>
        <charset val="128"/>
      </rPr>
      <t>三ふっ化窒素（</t>
    </r>
    <r>
      <rPr>
        <sz val="12"/>
        <rFont val="Times New Roman"/>
        <family val="1"/>
      </rPr>
      <t>NF</t>
    </r>
    <r>
      <rPr>
        <vertAlign val="subscript"/>
        <sz val="12"/>
        <rFont val="Times New Roman"/>
        <family val="1"/>
      </rPr>
      <t>3</t>
    </r>
    <r>
      <rPr>
        <sz val="12"/>
        <rFont val="ＭＳ 明朝"/>
        <family val="1"/>
        <charset val="128"/>
      </rPr>
      <t>）</t>
    </r>
    <rPh sb="0" eb="1">
      <t>サン</t>
    </rPh>
    <rPh sb="3" eb="4">
      <t>カ</t>
    </rPh>
    <rPh sb="4" eb="6">
      <t>チッソ</t>
    </rPh>
    <phoneticPr fontId="9"/>
  </si>
  <si>
    <r>
      <rPr>
        <sz val="11"/>
        <rFont val="ＭＳ 明朝"/>
        <family val="1"/>
        <charset val="128"/>
      </rPr>
      <t>■</t>
    </r>
    <r>
      <rPr>
        <sz val="11"/>
        <rFont val="Times New Roman"/>
        <family val="1"/>
      </rPr>
      <t>2013</t>
    </r>
    <r>
      <rPr>
        <sz val="11"/>
        <rFont val="ＭＳ 明朝"/>
        <family val="1"/>
        <charset val="128"/>
      </rPr>
      <t>年度比</t>
    </r>
    <rPh sb="5" eb="6">
      <t>ネン</t>
    </rPh>
    <rPh sb="6" eb="7">
      <t>ド</t>
    </rPh>
    <rPh sb="7" eb="8">
      <t>ヒ</t>
    </rPh>
    <phoneticPr fontId="10"/>
  </si>
  <si>
    <r>
      <t xml:space="preserve"> </t>
    </r>
    <r>
      <rPr>
        <sz val="11"/>
        <rFont val="ＭＳ 明朝"/>
        <family val="1"/>
        <charset val="128"/>
      </rPr>
      <t>※参考：　</t>
    </r>
    <r>
      <rPr>
        <sz val="11"/>
        <rFont val="Times New Roman"/>
        <family val="1"/>
      </rPr>
      <t>2023</t>
    </r>
    <r>
      <rPr>
        <sz val="11"/>
        <rFont val="ＭＳ 明朝"/>
        <family val="1"/>
        <charset val="128"/>
      </rPr>
      <t>年</t>
    </r>
    <r>
      <rPr>
        <sz val="11"/>
        <rFont val="Times New Roman"/>
        <family val="1"/>
      </rPr>
      <t>4</t>
    </r>
    <r>
      <rPr>
        <sz val="11"/>
        <rFont val="ＭＳ 明朝"/>
        <family val="1"/>
        <charset val="128"/>
      </rPr>
      <t>月公表までは、</t>
    </r>
    <r>
      <rPr>
        <sz val="11"/>
        <rFont val="Times New Roman"/>
        <family val="1"/>
      </rPr>
      <t>IPCC</t>
    </r>
    <r>
      <rPr>
        <sz val="11"/>
        <rFont val="ＭＳ 明朝"/>
        <family val="1"/>
        <charset val="128"/>
      </rPr>
      <t>第四次評価報告書（</t>
    </r>
    <r>
      <rPr>
        <sz val="11"/>
        <rFont val="Times New Roman"/>
        <family val="1"/>
      </rPr>
      <t>2007</t>
    </r>
    <r>
      <rPr>
        <sz val="11"/>
        <rFont val="ＭＳ 明朝"/>
        <family val="1"/>
        <charset val="128"/>
      </rPr>
      <t>）に記載の地球温暖化係数を使用していた。</t>
    </r>
    <rPh sb="2" eb="4">
      <t>サンコウ</t>
    </rPh>
    <rPh sb="10" eb="11">
      <t>ネン</t>
    </rPh>
    <rPh sb="12" eb="13">
      <t>ガツ</t>
    </rPh>
    <rPh sb="13" eb="15">
      <t>コウヒョウ</t>
    </rPh>
    <rPh sb="23" eb="24">
      <t>ダイ</t>
    </rPh>
    <rPh sb="24" eb="25">
      <t>ヨン</t>
    </rPh>
    <rPh sb="25" eb="26">
      <t>ジ</t>
    </rPh>
    <rPh sb="26" eb="28">
      <t>ヒョウカ</t>
    </rPh>
    <rPh sb="28" eb="31">
      <t>ホウコクショ</t>
    </rPh>
    <rPh sb="38" eb="40">
      <t>キサイ</t>
    </rPh>
    <rPh sb="41" eb="43">
      <t>チキュウ</t>
    </rPh>
    <rPh sb="43" eb="46">
      <t>オンダンカ</t>
    </rPh>
    <rPh sb="46" eb="48">
      <t>ケイスウ</t>
    </rPh>
    <rPh sb="49" eb="51">
      <t>シヨウ</t>
    </rPh>
    <phoneticPr fontId="10"/>
  </si>
  <si>
    <r>
      <t xml:space="preserve">2.B. </t>
    </r>
    <r>
      <rPr>
        <sz val="11"/>
        <rFont val="ＭＳ 明朝"/>
        <family val="1"/>
        <charset val="128"/>
      </rPr>
      <t>化学産業</t>
    </r>
    <rPh sb="7" eb="9">
      <t>サンギョウ</t>
    </rPh>
    <phoneticPr fontId="10"/>
  </si>
  <si>
    <t>非エネルギー起源</t>
    <phoneticPr fontId="10"/>
  </si>
  <si>
    <r>
      <rPr>
        <sz val="11"/>
        <rFont val="ＭＳ 明朝"/>
        <family val="1"/>
        <charset val="128"/>
      </rPr>
      <t>■二酸化炭素の排出量における排出区分（分野・部門）について</t>
    </r>
    <rPh sb="0" eb="29">
      <t>チュウイジコウ</t>
    </rPh>
    <phoneticPr fontId="10"/>
  </si>
  <si>
    <r>
      <rPr>
        <sz val="11"/>
        <rFont val="ＭＳ 明朝"/>
        <family val="1"/>
        <charset val="128"/>
      </rPr>
      <t>○</t>
    </r>
    <phoneticPr fontId="10"/>
  </si>
  <si>
    <r>
      <rPr>
        <sz val="11"/>
        <rFont val="ＭＳ 明朝"/>
        <family val="1"/>
        <charset val="128"/>
      </rPr>
      <t>エネルギー起源二酸化炭素</t>
    </r>
    <phoneticPr fontId="10"/>
  </si>
  <si>
    <r>
      <rPr>
        <sz val="11"/>
        <rFont val="ＭＳ 明朝"/>
        <family val="1"/>
        <charset val="128"/>
      </rPr>
      <t>「総合エネルギー統計」に準じて、化石燃料の燃焼による</t>
    </r>
    <r>
      <rPr>
        <sz val="11"/>
        <rFont val="Times New Roman"/>
        <family val="1"/>
      </rPr>
      <t>CO</t>
    </r>
    <r>
      <rPr>
        <vertAlign val="subscript"/>
        <sz val="11"/>
        <rFont val="Times New Roman"/>
        <family val="1"/>
      </rPr>
      <t>2</t>
    </r>
    <r>
      <rPr>
        <sz val="11"/>
        <rFont val="ＭＳ 明朝"/>
        <family val="1"/>
        <charset val="128"/>
      </rPr>
      <t>排出量を部門（あるいはさらにその細分類）ごとに示している。</t>
    </r>
    <phoneticPr fontId="10"/>
  </si>
  <si>
    <r>
      <rPr>
        <sz val="11"/>
        <rFont val="ＭＳ 明朝"/>
        <family val="1"/>
        <charset val="128"/>
      </rPr>
      <t>どの部門に配分するか、という点にある。</t>
    </r>
    <phoneticPr fontId="10"/>
  </si>
  <si>
    <r>
      <rPr>
        <sz val="11"/>
        <rFont val="ＭＳ 明朝"/>
        <family val="1"/>
        <charset val="128"/>
      </rPr>
      <t>（電力会社の発電に伴う排出量や熱供給事業者の熱生産による排出量はエネルギー転換部門に、自家用発電や</t>
    </r>
    <phoneticPr fontId="10"/>
  </si>
  <si>
    <r>
      <rPr>
        <sz val="11"/>
        <rFont val="ＭＳ 明朝"/>
        <family val="1"/>
        <charset val="128"/>
      </rPr>
      <t>非エネルギー起源二酸化炭素</t>
    </r>
    <rPh sb="0" eb="1">
      <t>ヒ</t>
    </rPh>
    <phoneticPr fontId="10"/>
  </si>
  <si>
    <r>
      <rPr>
        <sz val="11"/>
        <rFont val="ＭＳ 明朝"/>
        <family val="1"/>
        <charset val="128"/>
      </rPr>
      <t>化石燃料の燃焼以外からの</t>
    </r>
    <r>
      <rPr>
        <sz val="11"/>
        <rFont val="Times New Roman"/>
        <family val="1"/>
      </rPr>
      <t>CO</t>
    </r>
    <r>
      <rPr>
        <vertAlign val="subscript"/>
        <sz val="11"/>
        <rFont val="Times New Roman"/>
        <family val="1"/>
      </rPr>
      <t>2</t>
    </r>
    <r>
      <rPr>
        <sz val="11"/>
        <rFont val="ＭＳ 明朝"/>
        <family val="1"/>
        <charset val="128"/>
      </rPr>
      <t>排出のことを指し、主に、工業プロセス及び製品の使用分野、廃棄物分野（廃棄物のエネルギー利用含む）からの排出を示している。</t>
    </r>
    <phoneticPr fontId="10"/>
  </si>
  <si>
    <r>
      <rPr>
        <sz val="11"/>
        <rFont val="ＭＳ 明朝"/>
        <family val="1"/>
        <charset val="128"/>
      </rPr>
      <t>その他に、間接</t>
    </r>
    <r>
      <rPr>
        <sz val="11"/>
        <rFont val="Times New Roman"/>
        <family val="1"/>
      </rPr>
      <t>CO</t>
    </r>
    <r>
      <rPr>
        <vertAlign val="subscript"/>
        <sz val="11"/>
        <rFont val="Times New Roman"/>
        <family val="1"/>
      </rPr>
      <t>2</t>
    </r>
    <r>
      <rPr>
        <sz val="11"/>
        <rFont val="ＭＳ 明朝"/>
        <family val="1"/>
        <charset val="128"/>
      </rPr>
      <t>、農業分野、燃料からの漏出等からの排出を含む。</t>
    </r>
    <phoneticPr fontId="10"/>
  </si>
  <si>
    <r>
      <rPr>
        <sz val="11"/>
        <rFont val="ＭＳ 明朝"/>
        <family val="1"/>
        <charset val="128"/>
      </rPr>
      <t>※間接</t>
    </r>
    <r>
      <rPr>
        <sz val="11"/>
        <rFont val="Times New Roman"/>
        <family val="1"/>
      </rPr>
      <t>CO</t>
    </r>
    <r>
      <rPr>
        <vertAlign val="subscript"/>
        <sz val="11"/>
        <rFont val="Times New Roman"/>
        <family val="1"/>
      </rPr>
      <t>2</t>
    </r>
    <phoneticPr fontId="10"/>
  </si>
  <si>
    <r>
      <rPr>
        <sz val="11"/>
        <rFont val="ＭＳ 明朝"/>
        <family val="1"/>
        <charset val="128"/>
      </rPr>
      <t>一酸化炭素（</t>
    </r>
    <r>
      <rPr>
        <sz val="11"/>
        <rFont val="Times New Roman"/>
        <family val="1"/>
      </rPr>
      <t>CO</t>
    </r>
    <r>
      <rPr>
        <sz val="11"/>
        <rFont val="ＭＳ 明朝"/>
        <family val="1"/>
        <charset val="128"/>
      </rPr>
      <t>）、メタン（</t>
    </r>
    <r>
      <rPr>
        <sz val="11"/>
        <rFont val="Times New Roman"/>
        <family val="1"/>
      </rPr>
      <t>CH</t>
    </r>
    <r>
      <rPr>
        <vertAlign val="subscript"/>
        <sz val="11"/>
        <rFont val="Times New Roman"/>
        <family val="1"/>
      </rPr>
      <t>4</t>
    </r>
    <r>
      <rPr>
        <sz val="11"/>
        <rFont val="ＭＳ 明朝"/>
        <family val="1"/>
        <charset val="128"/>
      </rPr>
      <t>）、及び非メタン揮発性有機化合物（</t>
    </r>
    <r>
      <rPr>
        <sz val="11"/>
        <rFont val="Times New Roman"/>
        <family val="1"/>
      </rPr>
      <t>NMVOC</t>
    </r>
    <r>
      <rPr>
        <sz val="11"/>
        <rFont val="ＭＳ 明朝"/>
        <family val="1"/>
        <charset val="128"/>
      </rPr>
      <t>）は長期的には大気中で酸化されて</t>
    </r>
    <r>
      <rPr>
        <sz val="11"/>
        <rFont val="Times New Roman"/>
        <family val="1"/>
      </rPr>
      <t>CO</t>
    </r>
    <r>
      <rPr>
        <vertAlign val="subscript"/>
        <sz val="11"/>
        <rFont val="Times New Roman"/>
        <family val="1"/>
      </rPr>
      <t>2</t>
    </r>
    <r>
      <rPr>
        <sz val="11"/>
        <rFont val="ＭＳ 明朝"/>
        <family val="1"/>
        <charset val="128"/>
      </rPr>
      <t>に変換される。</t>
    </r>
    <phoneticPr fontId="10"/>
  </si>
  <si>
    <r>
      <rPr>
        <sz val="11"/>
        <rFont val="ＭＳ 明朝"/>
        <family val="1"/>
        <charset val="128"/>
      </rPr>
      <t>間接</t>
    </r>
    <r>
      <rPr>
        <sz val="11"/>
        <rFont val="Times New Roman"/>
        <family val="1"/>
      </rPr>
      <t>CO</t>
    </r>
    <r>
      <rPr>
        <vertAlign val="subscript"/>
        <sz val="11"/>
        <rFont val="Times New Roman"/>
        <family val="1"/>
      </rPr>
      <t>2</t>
    </r>
    <r>
      <rPr>
        <sz val="11"/>
        <rFont val="ＭＳ 明朝"/>
        <family val="1"/>
        <charset val="128"/>
      </rPr>
      <t>はこれらの排出量を</t>
    </r>
    <r>
      <rPr>
        <sz val="11"/>
        <rFont val="Times New Roman"/>
        <family val="1"/>
      </rPr>
      <t>CO</t>
    </r>
    <r>
      <rPr>
        <vertAlign val="subscript"/>
        <sz val="11"/>
        <rFont val="Times New Roman"/>
        <family val="1"/>
      </rPr>
      <t>2</t>
    </r>
    <r>
      <rPr>
        <sz val="11"/>
        <rFont val="ＭＳ 明朝"/>
        <family val="1"/>
        <charset val="128"/>
      </rPr>
      <t>換算した値を示す。ただし、燃焼起源及びバイオマス起源の</t>
    </r>
    <r>
      <rPr>
        <sz val="11"/>
        <rFont val="Times New Roman"/>
        <family val="1"/>
      </rPr>
      <t>CO</t>
    </r>
    <r>
      <rPr>
        <sz val="11"/>
        <rFont val="ＭＳ 明朝"/>
        <family val="1"/>
        <charset val="128"/>
      </rPr>
      <t>、</t>
    </r>
    <r>
      <rPr>
        <sz val="11"/>
        <rFont val="Times New Roman"/>
        <family val="1"/>
      </rPr>
      <t>CH</t>
    </r>
    <r>
      <rPr>
        <vertAlign val="subscript"/>
        <sz val="11"/>
        <rFont val="Times New Roman"/>
        <family val="1"/>
      </rPr>
      <t>4</t>
    </r>
    <r>
      <rPr>
        <sz val="11"/>
        <rFont val="ＭＳ 明朝"/>
        <family val="1"/>
        <charset val="128"/>
      </rPr>
      <t>及び</t>
    </r>
    <r>
      <rPr>
        <sz val="11"/>
        <rFont val="Times New Roman"/>
        <family val="1"/>
      </rPr>
      <t>NMVOC</t>
    </r>
    <r>
      <rPr>
        <sz val="11"/>
        <rFont val="ＭＳ 明朝"/>
        <family val="1"/>
        <charset val="128"/>
      </rPr>
      <t>に由来する排出量は、</t>
    </r>
    <rPh sb="0" eb="2">
      <t>カンセツ</t>
    </rPh>
    <rPh sb="10" eb="12">
      <t>ハイシュツ</t>
    </rPh>
    <rPh sb="12" eb="13">
      <t>リョウ</t>
    </rPh>
    <rPh sb="17" eb="19">
      <t>カンサン</t>
    </rPh>
    <rPh sb="21" eb="22">
      <t>アタイ</t>
    </rPh>
    <rPh sb="23" eb="24">
      <t>シメ</t>
    </rPh>
    <phoneticPr fontId="10"/>
  </si>
  <si>
    <r>
      <rPr>
        <sz val="11"/>
        <rFont val="ＭＳ 明朝"/>
        <family val="1"/>
        <charset val="128"/>
      </rPr>
      <t>二重計上防止の観点から計上対象外とする。</t>
    </r>
    <phoneticPr fontId="10"/>
  </si>
  <si>
    <r>
      <rPr>
        <sz val="11"/>
        <rFont val="ＭＳ 明朝"/>
        <family val="1"/>
        <charset val="128"/>
      </rPr>
      <t>なお、この間接</t>
    </r>
    <r>
      <rPr>
        <sz val="11"/>
        <rFont val="Times New Roman"/>
        <family val="1"/>
      </rPr>
      <t>CO</t>
    </r>
    <r>
      <rPr>
        <vertAlign val="subscript"/>
        <sz val="11"/>
        <rFont val="Times New Roman"/>
        <family val="1"/>
      </rPr>
      <t>2</t>
    </r>
    <r>
      <rPr>
        <sz val="11"/>
        <rFont val="ＭＳ 明朝"/>
        <family val="1"/>
        <charset val="128"/>
      </rPr>
      <t>とは、電気・熱配分後排出量（</t>
    </r>
    <r>
      <rPr>
        <sz val="11"/>
        <rFont val="Times New Roman"/>
        <family val="1"/>
      </rPr>
      <t>2015</t>
    </r>
    <r>
      <rPr>
        <sz val="11"/>
        <rFont val="ＭＳ 明朝"/>
        <family val="1"/>
        <charset val="128"/>
      </rPr>
      <t>年</t>
    </r>
    <r>
      <rPr>
        <sz val="11"/>
        <rFont val="Times New Roman"/>
        <family val="1"/>
      </rPr>
      <t>11</t>
    </r>
    <r>
      <rPr>
        <sz val="11"/>
        <rFont val="ＭＳ 明朝"/>
        <family val="1"/>
        <charset val="128"/>
      </rPr>
      <t>月公表まで「間接排出量」と呼称）とは異なる。</t>
    </r>
    <rPh sb="31" eb="32">
      <t>ツキ</t>
    </rPh>
    <rPh sb="32" eb="34">
      <t>コウヒョウ</t>
    </rPh>
    <phoneticPr fontId="10"/>
  </si>
  <si>
    <r>
      <rPr>
        <sz val="11"/>
        <rFont val="ＭＳ 明朝"/>
        <family val="1"/>
        <charset val="128"/>
      </rPr>
      <t>■注意事項</t>
    </r>
    <rPh sb="1" eb="5">
      <t>チュウイジコウチュウイジコウ</t>
    </rPh>
    <phoneticPr fontId="10"/>
  </si>
  <si>
    <r>
      <rPr>
        <sz val="11"/>
        <rFont val="ＭＳ 明朝"/>
        <family val="1"/>
        <charset val="128"/>
      </rPr>
      <t>１．</t>
    </r>
    <phoneticPr fontId="10"/>
  </si>
  <si>
    <r>
      <rPr>
        <sz val="11"/>
        <rFont val="ＭＳ 明朝"/>
        <family val="1"/>
        <charset val="128"/>
      </rPr>
      <t>「</t>
    </r>
    <r>
      <rPr>
        <sz val="11"/>
        <rFont val="Times New Roman"/>
        <family val="1"/>
      </rPr>
      <t>13.NDC-LULUCF</t>
    </r>
    <r>
      <rPr>
        <sz val="11"/>
        <rFont val="ＭＳ 明朝"/>
        <family val="1"/>
        <charset val="128"/>
      </rPr>
      <t>」シートの排出・吸収量は</t>
    </r>
    <r>
      <rPr>
        <sz val="11"/>
        <rFont val="Times New Roman"/>
        <family val="1"/>
      </rPr>
      <t>NDC</t>
    </r>
    <r>
      <rPr>
        <sz val="11"/>
        <rFont val="ＭＳ 明朝"/>
        <family val="1"/>
        <charset val="128"/>
      </rPr>
      <t>（国が決定する貢献）における数値である。</t>
    </r>
    <phoneticPr fontId="10"/>
  </si>
  <si>
    <r>
      <rPr>
        <sz val="11"/>
        <rFont val="ＭＳ 明朝"/>
        <family val="1"/>
        <charset val="128"/>
      </rPr>
      <t>２．</t>
    </r>
    <phoneticPr fontId="10"/>
  </si>
  <si>
    <r>
      <rPr>
        <sz val="11"/>
        <rFont val="ＭＳ 明朝"/>
        <family val="1"/>
        <charset val="128"/>
      </rPr>
      <t>３．</t>
    </r>
    <r>
      <rPr>
        <sz val="11"/>
        <color theme="1"/>
        <rFont val="ＭＳ Ｐゴシック"/>
        <family val="2"/>
        <charset val="128"/>
        <scheme val="minor"/>
      </rPr>
      <t/>
    </r>
  </si>
  <si>
    <r>
      <rPr>
        <sz val="11"/>
        <rFont val="ＭＳ 明朝"/>
        <family val="1"/>
        <charset val="128"/>
      </rPr>
      <t>「電気事業法等の一部を改正する法律」（平成</t>
    </r>
    <r>
      <rPr>
        <sz val="11"/>
        <rFont val="Times New Roman"/>
        <family val="1"/>
      </rPr>
      <t>26</t>
    </r>
    <r>
      <rPr>
        <sz val="11"/>
        <rFont val="ＭＳ 明朝"/>
        <family val="1"/>
        <charset val="128"/>
      </rPr>
      <t>年法律第</t>
    </r>
    <r>
      <rPr>
        <sz val="11"/>
        <rFont val="Times New Roman"/>
        <family val="1"/>
      </rPr>
      <t>72</t>
    </r>
    <r>
      <rPr>
        <sz val="11"/>
        <rFont val="ＭＳ 明朝"/>
        <family val="1"/>
        <charset val="128"/>
      </rPr>
      <t>号）により、</t>
    </r>
    <phoneticPr fontId="10"/>
  </si>
  <si>
    <r>
      <t>2016</t>
    </r>
    <r>
      <rPr>
        <sz val="11"/>
        <rFont val="ＭＳ 明朝"/>
        <family val="1"/>
        <charset val="128"/>
      </rPr>
      <t>年</t>
    </r>
    <r>
      <rPr>
        <sz val="11"/>
        <rFont val="Times New Roman"/>
        <family val="1"/>
      </rPr>
      <t>4</t>
    </r>
    <r>
      <rPr>
        <sz val="11"/>
        <rFont val="ＭＳ 明朝"/>
        <family val="1"/>
        <charset val="128"/>
      </rPr>
      <t>月から電気の小売業への参入が全面自由化されるとともに電気事業の類型が見直された。</t>
    </r>
  </si>
  <si>
    <r>
      <rPr>
        <sz val="11"/>
        <rFont val="ＭＳ 明朝"/>
        <family val="1"/>
        <charset val="128"/>
      </rPr>
      <t>「</t>
    </r>
    <r>
      <rPr>
        <sz val="11"/>
        <rFont val="Times New Roman"/>
        <family val="1"/>
      </rPr>
      <t>3.Allocated_CO2-Sector</t>
    </r>
    <r>
      <rPr>
        <sz val="11"/>
        <rFont val="ＭＳ 明朝"/>
        <family val="1"/>
        <charset val="128"/>
      </rPr>
      <t>」シートにおける電気・熱配分後排出量では、電力や熱の生産に伴う</t>
    </r>
    <r>
      <rPr>
        <sz val="11"/>
        <rFont val="Times New Roman"/>
        <family val="1"/>
      </rPr>
      <t>CO</t>
    </r>
    <r>
      <rPr>
        <vertAlign val="subscript"/>
        <sz val="11"/>
        <rFont val="Times New Roman"/>
        <family val="1"/>
      </rPr>
      <t>2</t>
    </r>
    <r>
      <rPr>
        <sz val="11"/>
        <rFont val="ＭＳ 明朝"/>
        <family val="1"/>
        <charset val="128"/>
      </rPr>
      <t>排出量を消費側の部門に配分しているため、</t>
    </r>
    <rPh sb="38" eb="41">
      <t>ハイシュツリョウ</t>
    </rPh>
    <rPh sb="44" eb="46">
      <t>デンリョク</t>
    </rPh>
    <rPh sb="49" eb="51">
      <t>セイサン</t>
    </rPh>
    <rPh sb="63" eb="64">
      <t>ガワ</t>
    </rPh>
    <rPh sb="65" eb="67">
      <t>ブモン</t>
    </rPh>
    <phoneticPr fontId="10"/>
  </si>
  <si>
    <r>
      <rPr>
        <sz val="11"/>
        <rFont val="ＭＳ 明朝"/>
        <family val="1"/>
        <charset val="128"/>
      </rPr>
      <t>電力の小売全面自由化に関する影響は電気・熱配分前と比べて小さい。</t>
    </r>
    <phoneticPr fontId="10"/>
  </si>
  <si>
    <r>
      <rPr>
        <sz val="11"/>
        <rFont val="ＭＳ 明朝"/>
        <family val="1"/>
        <charset val="128"/>
      </rPr>
      <t>■単位に関して</t>
    </r>
    <rPh sb="1" eb="3">
      <t>タンイ</t>
    </rPh>
    <rPh sb="4" eb="5">
      <t>カン</t>
    </rPh>
    <phoneticPr fontId="10"/>
  </si>
  <si>
    <r>
      <t>10</t>
    </r>
    <r>
      <rPr>
        <vertAlign val="superscript"/>
        <sz val="11"/>
        <rFont val="Times New Roman"/>
        <family val="1"/>
      </rPr>
      <t xml:space="preserve">12 </t>
    </r>
    <r>
      <rPr>
        <sz val="11"/>
        <rFont val="Times New Roman"/>
        <family val="1"/>
      </rPr>
      <t>g</t>
    </r>
    <phoneticPr fontId="10"/>
  </si>
  <si>
    <r>
      <t>1</t>
    </r>
    <r>
      <rPr>
        <sz val="11"/>
        <rFont val="ＭＳ 明朝"/>
        <family val="1"/>
        <charset val="128"/>
      </rPr>
      <t>百万トン</t>
    </r>
    <rPh sb="1" eb="2">
      <t>ヒャク</t>
    </rPh>
    <rPh sb="2" eb="3">
      <t>マン</t>
    </rPh>
    <phoneticPr fontId="10"/>
  </si>
  <si>
    <r>
      <t>10</t>
    </r>
    <r>
      <rPr>
        <vertAlign val="superscript"/>
        <sz val="11"/>
        <rFont val="Times New Roman"/>
        <family val="1"/>
      </rPr>
      <t>9</t>
    </r>
    <r>
      <rPr>
        <sz val="11"/>
        <rFont val="Times New Roman"/>
        <family val="1"/>
      </rPr>
      <t xml:space="preserve"> g</t>
    </r>
    <phoneticPr fontId="10"/>
  </si>
  <si>
    <r>
      <t>1</t>
    </r>
    <r>
      <rPr>
        <sz val="11"/>
        <rFont val="ＭＳ 明朝"/>
        <family val="1"/>
        <charset val="128"/>
      </rPr>
      <t>千トン</t>
    </r>
    <rPh sb="1" eb="2">
      <t>セン</t>
    </rPh>
    <phoneticPr fontId="10"/>
  </si>
  <si>
    <r>
      <t>10</t>
    </r>
    <r>
      <rPr>
        <vertAlign val="superscript"/>
        <sz val="11"/>
        <rFont val="Times New Roman"/>
        <family val="1"/>
      </rPr>
      <t>6</t>
    </r>
    <r>
      <rPr>
        <sz val="11"/>
        <rFont val="Times New Roman"/>
        <family val="1"/>
      </rPr>
      <t xml:space="preserve"> g</t>
    </r>
    <phoneticPr fontId="10"/>
  </si>
  <si>
    <r>
      <t>1</t>
    </r>
    <r>
      <rPr>
        <sz val="11"/>
        <rFont val="ＭＳ 明朝"/>
        <family val="1"/>
        <charset val="128"/>
      </rPr>
      <t>トン</t>
    </r>
    <phoneticPr fontId="10"/>
  </si>
  <si>
    <r>
      <t>10</t>
    </r>
    <r>
      <rPr>
        <vertAlign val="superscript"/>
        <sz val="11"/>
        <rFont val="Times New Roman"/>
        <family val="1"/>
      </rPr>
      <t>3</t>
    </r>
    <r>
      <rPr>
        <sz val="11"/>
        <rFont val="Times New Roman"/>
        <family val="1"/>
      </rPr>
      <t xml:space="preserve"> g</t>
    </r>
    <phoneticPr fontId="10"/>
  </si>
  <si>
    <r>
      <rPr>
        <sz val="11"/>
        <rFont val="ＭＳ 明朝"/>
        <family val="1"/>
        <charset val="128"/>
      </rPr>
      <t>■地球温暖化係数（</t>
    </r>
    <r>
      <rPr>
        <sz val="11"/>
        <rFont val="Times New Roman"/>
        <family val="1"/>
      </rPr>
      <t>GWP</t>
    </r>
    <r>
      <rPr>
        <sz val="11"/>
        <rFont val="ＭＳ 明朝"/>
        <family val="1"/>
        <charset val="128"/>
      </rPr>
      <t>）</t>
    </r>
    <r>
      <rPr>
        <sz val="11"/>
        <rFont val="Times New Roman"/>
        <family val="1"/>
      </rPr>
      <t xml:space="preserve">: </t>
    </r>
    <r>
      <rPr>
        <sz val="11"/>
        <rFont val="ＭＳ 明朝"/>
        <family val="1"/>
        <charset val="128"/>
      </rPr>
      <t>時間枠＝</t>
    </r>
    <r>
      <rPr>
        <sz val="11"/>
        <rFont val="Times New Roman"/>
        <family val="1"/>
      </rPr>
      <t>100</t>
    </r>
    <r>
      <rPr>
        <sz val="11"/>
        <rFont val="ＭＳ 明朝"/>
        <family val="1"/>
        <charset val="128"/>
      </rPr>
      <t>年</t>
    </r>
    <rPh sb="1" eb="3">
      <t>チキュウ</t>
    </rPh>
    <rPh sb="3" eb="6">
      <t>オンダンカ</t>
    </rPh>
    <rPh sb="6" eb="8">
      <t>ケイスウ</t>
    </rPh>
    <rPh sb="15" eb="18">
      <t>ジカンワク</t>
    </rPh>
    <rPh sb="22" eb="23">
      <t>ネン</t>
    </rPh>
    <phoneticPr fontId="10"/>
  </si>
  <si>
    <r>
      <t>CO</t>
    </r>
    <r>
      <rPr>
        <vertAlign val="subscript"/>
        <sz val="11"/>
        <rFont val="Times New Roman"/>
        <family val="1"/>
      </rPr>
      <t>2</t>
    </r>
    <phoneticPr fontId="10"/>
  </si>
  <si>
    <r>
      <t>CH</t>
    </r>
    <r>
      <rPr>
        <vertAlign val="subscript"/>
        <sz val="11"/>
        <rFont val="Times New Roman"/>
        <family val="1"/>
      </rPr>
      <t>4</t>
    </r>
    <phoneticPr fontId="10"/>
  </si>
  <si>
    <r>
      <t>N</t>
    </r>
    <r>
      <rPr>
        <vertAlign val="subscript"/>
        <sz val="11"/>
        <rFont val="Times New Roman"/>
        <family val="1"/>
      </rPr>
      <t>2</t>
    </r>
    <r>
      <rPr>
        <sz val="11"/>
        <rFont val="Times New Roman"/>
        <family val="1"/>
      </rPr>
      <t>O</t>
    </r>
    <phoneticPr fontId="10"/>
  </si>
  <si>
    <r>
      <rPr>
        <sz val="11"/>
        <rFont val="ＭＳ 明朝"/>
        <family val="1"/>
        <charset val="128"/>
      </rPr>
      <t>出典：</t>
    </r>
    <r>
      <rPr>
        <sz val="11"/>
        <rFont val="Times New Roman"/>
        <family val="1"/>
      </rPr>
      <t>IPCC</t>
    </r>
    <r>
      <rPr>
        <sz val="11"/>
        <rFont val="ＭＳ 明朝"/>
        <family val="1"/>
        <charset val="128"/>
      </rPr>
      <t>第五次評価報告書（</t>
    </r>
    <r>
      <rPr>
        <sz val="11"/>
        <rFont val="Times New Roman"/>
        <family val="1"/>
      </rPr>
      <t>2013</t>
    </r>
    <r>
      <rPr>
        <sz val="11"/>
        <rFont val="ＭＳ 明朝"/>
        <family val="1"/>
        <charset val="128"/>
      </rPr>
      <t>）</t>
    </r>
    <rPh sb="0" eb="2">
      <t>シュッテン</t>
    </rPh>
    <rPh sb="8" eb="9">
      <t>ゴ</t>
    </rPh>
    <phoneticPr fontId="10"/>
  </si>
  <si>
    <r>
      <rPr>
        <b/>
        <sz val="11"/>
        <rFont val="ＭＳ 明朝"/>
        <family val="1"/>
        <charset val="128"/>
      </rPr>
      <t>エネルギー起源</t>
    </r>
    <rPh sb="5" eb="7">
      <t>キゲン</t>
    </rPh>
    <phoneticPr fontId="10"/>
  </si>
  <si>
    <t>産業部門</t>
    <rPh sb="0" eb="2">
      <t>サンギョウ</t>
    </rPh>
    <rPh sb="2" eb="4">
      <t>ブモン</t>
    </rPh>
    <phoneticPr fontId="10"/>
  </si>
  <si>
    <t>業務その他部門</t>
    <phoneticPr fontId="10"/>
  </si>
  <si>
    <t>運輸部門</t>
    <phoneticPr fontId="10"/>
  </si>
  <si>
    <t>家庭部門</t>
    <rPh sb="2" eb="4">
      <t>ブモン</t>
    </rPh>
    <phoneticPr fontId="10"/>
  </si>
  <si>
    <r>
      <rPr>
        <sz val="11"/>
        <rFont val="ＭＳ 明朝"/>
        <family val="1"/>
        <charset val="128"/>
      </rPr>
      <t>その他プロセスでの炭酸塩の使用</t>
    </r>
    <rPh sb="2" eb="3">
      <t>タ</t>
    </rPh>
    <rPh sb="9" eb="12">
      <t>タンサンエン</t>
    </rPh>
    <rPh sb="13" eb="15">
      <t>シヨウ</t>
    </rPh>
    <phoneticPr fontId="10"/>
  </si>
  <si>
    <r>
      <rPr>
        <sz val="11"/>
        <rFont val="ＭＳ 明朝"/>
        <family val="1"/>
        <charset val="128"/>
      </rPr>
      <t>石油化学及びカーボンブラック製造ほか</t>
    </r>
    <rPh sb="14" eb="16">
      <t>セイゾウ</t>
    </rPh>
    <phoneticPr fontId="10"/>
  </si>
  <si>
    <t>金属産業</t>
    <rPh sb="0" eb="2">
      <t>キンゾク</t>
    </rPh>
    <rPh sb="2" eb="4">
      <t>サンギョウ</t>
    </rPh>
    <phoneticPr fontId="10"/>
  </si>
  <si>
    <r>
      <rPr>
        <b/>
        <sz val="11"/>
        <rFont val="ＭＳ 明朝"/>
        <family val="1"/>
        <charset val="128"/>
      </rPr>
      <t>その他（間接</t>
    </r>
    <r>
      <rPr>
        <b/>
        <sz val="11"/>
        <rFont val="Times New Roman"/>
        <family val="1"/>
      </rPr>
      <t>CO</t>
    </r>
    <r>
      <rPr>
        <b/>
        <vertAlign val="subscript"/>
        <sz val="11"/>
        <rFont val="Times New Roman"/>
        <family val="1"/>
      </rPr>
      <t>2</t>
    </r>
    <r>
      <rPr>
        <b/>
        <sz val="11"/>
        <rFont val="ＭＳ 明朝"/>
        <family val="1"/>
        <charset val="128"/>
      </rPr>
      <t>等）</t>
    </r>
    <rPh sb="2" eb="3">
      <t>タ</t>
    </rPh>
    <rPh sb="4" eb="6">
      <t>カンセツ</t>
    </rPh>
    <rPh sb="9" eb="10">
      <t>トウ</t>
    </rPh>
    <phoneticPr fontId="10"/>
  </si>
  <si>
    <r>
      <rPr>
        <sz val="11"/>
        <rFont val="ＭＳ 明朝"/>
        <family val="1"/>
        <charset val="128"/>
      </rPr>
      <t>北海道</t>
    </r>
  </si>
  <si>
    <r>
      <rPr>
        <sz val="11"/>
        <rFont val="ＭＳ 明朝"/>
        <family val="1"/>
        <charset val="128"/>
      </rPr>
      <t>東　北</t>
    </r>
  </si>
  <si>
    <r>
      <rPr>
        <sz val="11"/>
        <rFont val="ＭＳ 明朝"/>
        <family val="1"/>
        <charset val="128"/>
      </rPr>
      <t>関　東</t>
    </r>
  </si>
  <si>
    <r>
      <rPr>
        <sz val="11"/>
        <rFont val="ＭＳ 明朝"/>
        <family val="1"/>
        <charset val="128"/>
      </rPr>
      <t>北　陸</t>
    </r>
  </si>
  <si>
    <r>
      <rPr>
        <sz val="11"/>
        <rFont val="ＭＳ 明朝"/>
        <family val="1"/>
        <charset val="128"/>
      </rPr>
      <t>東　海</t>
    </r>
  </si>
  <si>
    <r>
      <rPr>
        <sz val="11"/>
        <rFont val="ＭＳ 明朝"/>
        <family val="1"/>
        <charset val="128"/>
      </rPr>
      <t>関　西</t>
    </r>
  </si>
  <si>
    <r>
      <rPr>
        <sz val="11"/>
        <rFont val="ＭＳ 明朝"/>
        <family val="1"/>
        <charset val="128"/>
      </rPr>
      <t>中　国</t>
    </r>
  </si>
  <si>
    <r>
      <rPr>
        <sz val="11"/>
        <rFont val="ＭＳ 明朝"/>
        <family val="1"/>
        <charset val="128"/>
      </rPr>
      <t>四　国　</t>
    </r>
  </si>
  <si>
    <r>
      <rPr>
        <sz val="11"/>
        <rFont val="ＭＳ 明朝"/>
        <family val="1"/>
        <charset val="128"/>
      </rPr>
      <t>九　州</t>
    </r>
  </si>
  <si>
    <r>
      <rPr>
        <sz val="11"/>
        <rFont val="ＭＳ 明朝"/>
        <family val="1"/>
        <charset val="128"/>
      </rPr>
      <t>沖　縄</t>
    </r>
  </si>
  <si>
    <r>
      <rPr>
        <b/>
        <sz val="11"/>
        <rFont val="ＭＳ 明朝"/>
        <family val="1"/>
        <charset val="128"/>
      </rPr>
      <t>金属産業</t>
    </r>
    <rPh sb="0" eb="2">
      <t>キンゾク</t>
    </rPh>
    <rPh sb="2" eb="4">
      <t>サンギョウ</t>
    </rPh>
    <phoneticPr fontId="10"/>
  </si>
  <si>
    <r>
      <t xml:space="preserve">2.C. </t>
    </r>
    <r>
      <rPr>
        <sz val="11"/>
        <rFont val="ＭＳ 明朝"/>
        <family val="1"/>
        <charset val="128"/>
      </rPr>
      <t>金属産業</t>
    </r>
    <rPh sb="7" eb="9">
      <t>サンギョウ</t>
    </rPh>
    <phoneticPr fontId="10"/>
  </si>
  <si>
    <r>
      <t xml:space="preserve">3.F. </t>
    </r>
    <r>
      <rPr>
        <sz val="11"/>
        <rFont val="ＭＳ 明朝"/>
        <family val="1"/>
        <charset val="128"/>
      </rPr>
      <t>農作物残さの野焼き</t>
    </r>
    <rPh sb="5" eb="8">
      <t>ノウサクモツ</t>
    </rPh>
    <rPh sb="8" eb="9">
      <t>ザン</t>
    </rPh>
    <rPh sb="11" eb="13">
      <t>ノヤ</t>
    </rPh>
    <phoneticPr fontId="10"/>
  </si>
  <si>
    <r>
      <t xml:space="preserve">2.G. </t>
    </r>
    <r>
      <rPr>
        <sz val="11"/>
        <rFont val="ＭＳ 明朝"/>
        <family val="1"/>
        <charset val="128"/>
      </rPr>
      <t>その他製品の製造及び使用</t>
    </r>
    <rPh sb="7" eb="8">
      <t>タ</t>
    </rPh>
    <rPh sb="8" eb="10">
      <t>セイヒン</t>
    </rPh>
    <rPh sb="11" eb="14">
      <t>セイゾウオヨ</t>
    </rPh>
    <rPh sb="15" eb="17">
      <t>シヨウ</t>
    </rPh>
    <phoneticPr fontId="10"/>
  </si>
  <si>
    <r>
      <t xml:space="preserve">2.C. </t>
    </r>
    <r>
      <rPr>
        <sz val="11"/>
        <rFont val="ＭＳ 明朝"/>
        <family val="1"/>
        <charset val="128"/>
      </rPr>
      <t>金属産業</t>
    </r>
    <rPh sb="5" eb="7">
      <t>キンゾク</t>
    </rPh>
    <rPh sb="7" eb="9">
      <t>サンギョウ</t>
    </rPh>
    <phoneticPr fontId="10"/>
  </si>
  <si>
    <r>
      <t xml:space="preserve">3.H. </t>
    </r>
    <r>
      <rPr>
        <sz val="11"/>
        <rFont val="ＭＳ 明朝"/>
        <family val="1"/>
        <charset val="128"/>
      </rPr>
      <t>尿素施用</t>
    </r>
    <rPh sb="5" eb="7">
      <t>ニョウソ</t>
    </rPh>
    <rPh sb="7" eb="9">
      <t>セヨウ</t>
    </rPh>
    <phoneticPr fontId="10"/>
  </si>
  <si>
    <r>
      <rPr>
        <sz val="11"/>
        <rFont val="ＭＳ 明朝"/>
        <family val="1"/>
        <charset val="128"/>
      </rPr>
      <t>これに伴い、</t>
    </r>
    <r>
      <rPr>
        <sz val="11"/>
        <rFont val="Times New Roman"/>
        <family val="1"/>
      </rPr>
      <t>2015</t>
    </r>
    <r>
      <rPr>
        <sz val="11"/>
        <rFont val="ＭＳ 明朝"/>
        <family val="1"/>
        <charset val="128"/>
      </rPr>
      <t>年度まで産業部門や業務その他部門（第３次産業）に計上されていた自家用発電の</t>
    </r>
    <rPh sb="24" eb="26">
      <t>ブモン</t>
    </rPh>
    <phoneticPr fontId="10"/>
  </si>
  <si>
    <t>シェア</t>
    <phoneticPr fontId="10"/>
  </si>
  <si>
    <t>その他（炭酸ガスの利用等）</t>
    <rPh sb="4" eb="6">
      <t>タンサン</t>
    </rPh>
    <rPh sb="9" eb="11">
      <t>リヨウ</t>
    </rPh>
    <rPh sb="11" eb="12">
      <t>ナド</t>
    </rPh>
    <phoneticPr fontId="10"/>
  </si>
  <si>
    <r>
      <t xml:space="preserve">2.H. </t>
    </r>
    <r>
      <rPr>
        <sz val="11"/>
        <rFont val="ＭＳ 明朝"/>
        <family val="1"/>
        <charset val="128"/>
      </rPr>
      <t>その他（炭酸ガスの利用等）</t>
    </r>
    <rPh sb="7" eb="8">
      <t>タ</t>
    </rPh>
    <rPh sb="9" eb="11">
      <t>タンサン</t>
    </rPh>
    <rPh sb="14" eb="16">
      <t>リヨウ</t>
    </rPh>
    <rPh sb="16" eb="17">
      <t>ナド</t>
    </rPh>
    <phoneticPr fontId="10"/>
  </si>
  <si>
    <r>
      <rPr>
        <u/>
        <sz val="11"/>
        <color indexed="12"/>
        <rFont val="ＭＳ 明朝"/>
        <family val="1"/>
        <charset val="128"/>
      </rPr>
      <t>一人当たり</t>
    </r>
    <r>
      <rPr>
        <u/>
        <sz val="11"/>
        <color indexed="12"/>
        <rFont val="Times New Roman"/>
        <family val="1"/>
      </rPr>
      <t>GHG</t>
    </r>
    <r>
      <rPr>
        <u/>
        <sz val="11"/>
        <color indexed="12"/>
        <rFont val="ＭＳ 明朝"/>
        <family val="1"/>
        <charset val="128"/>
      </rPr>
      <t>排出量</t>
    </r>
    <rPh sb="0" eb="2">
      <t>ヒトリ</t>
    </rPh>
    <rPh sb="1" eb="2">
      <t>ニン</t>
    </rPh>
    <rPh sb="8" eb="11">
      <t>ハイシュツリョウ</t>
    </rPh>
    <phoneticPr fontId="10"/>
  </si>
  <si>
    <r>
      <t>GDP</t>
    </r>
    <r>
      <rPr>
        <u/>
        <sz val="11"/>
        <color indexed="12"/>
        <rFont val="ＭＳ 明朝"/>
        <family val="1"/>
        <charset val="128"/>
      </rPr>
      <t>当たり</t>
    </r>
    <r>
      <rPr>
        <u/>
        <sz val="11"/>
        <color indexed="12"/>
        <rFont val="Times New Roman"/>
        <family val="1"/>
      </rPr>
      <t>GHG</t>
    </r>
    <r>
      <rPr>
        <u/>
        <sz val="11"/>
        <color indexed="12"/>
        <rFont val="ＭＳ 明朝"/>
        <family val="1"/>
        <charset val="128"/>
      </rPr>
      <t>排出量</t>
    </r>
    <rPh sb="9" eb="11">
      <t>ハイシュツ</t>
    </rPh>
    <rPh sb="11" eb="12">
      <t>リョウ</t>
    </rPh>
    <phoneticPr fontId="10"/>
  </si>
  <si>
    <r>
      <rPr>
        <sz val="11"/>
        <rFont val="ＭＳ 明朝"/>
        <family val="1"/>
        <charset val="128"/>
      </rPr>
      <t>【電気・熱配分前排出量】と【電気・熱配分後排出量】の二通りの値があり、両者の違いは、電力や熱の生産のための化石燃料の燃焼による排出量を、</t>
    </r>
    <rPh sb="35" eb="37">
      <t>リョウシャ</t>
    </rPh>
    <rPh sb="38" eb="39">
      <t>チガ</t>
    </rPh>
    <rPh sb="42" eb="44">
      <t>デンリョク</t>
    </rPh>
    <rPh sb="45" eb="46">
      <t>ネツ</t>
    </rPh>
    <rPh sb="47" eb="49">
      <t>セイサン</t>
    </rPh>
    <phoneticPr fontId="10"/>
  </si>
  <si>
    <r>
      <rPr>
        <sz val="11"/>
        <rFont val="ＭＳ 明朝"/>
        <family val="1"/>
        <charset val="128"/>
      </rPr>
      <t xml:space="preserve">【電気・熱配分前排出量】は、電力や熱の生産に伴う排出量を、その電力や熱の生産者からの排出として計上した値。
</t>
    </r>
    <rPh sb="14" eb="16">
      <t>デンリョク</t>
    </rPh>
    <rPh sb="48" eb="49">
      <t>ジョウ</t>
    </rPh>
    <phoneticPr fontId="10"/>
  </si>
  <si>
    <r>
      <rPr>
        <sz val="11"/>
        <rFont val="ＭＳ 明朝"/>
        <family val="1"/>
        <charset val="128"/>
      </rPr>
      <t>自家用蒸気発生に伴う排出量は産業または業務その他部門に計上。）</t>
    </r>
    <phoneticPr fontId="10"/>
  </si>
  <si>
    <r>
      <rPr>
        <sz val="11"/>
        <rFont val="ＭＳ 明朝"/>
        <family val="1"/>
        <charset val="128"/>
      </rPr>
      <t>【電気・熱配分後排出量】は、電力や熱の生産に伴う排出量を、電力や熱の消費量に応じて各部門に配分した後の値。</t>
    </r>
    <rPh sb="14" eb="16">
      <t>デンリョク</t>
    </rPh>
    <rPh sb="41" eb="42">
      <t>カク</t>
    </rPh>
    <phoneticPr fontId="10"/>
  </si>
  <si>
    <r>
      <t>CO</t>
    </r>
    <r>
      <rPr>
        <vertAlign val="subscript"/>
        <sz val="11"/>
        <rFont val="Times New Roman"/>
        <family val="1"/>
      </rPr>
      <t>2</t>
    </r>
    <r>
      <rPr>
        <sz val="11"/>
        <rFont val="ＭＳ 明朝"/>
        <family val="1"/>
        <charset val="128"/>
      </rPr>
      <t>排出量の一部が、エネルギー転換部門内の事業用発電の項目に移行したため、</t>
    </r>
    <phoneticPr fontId="10"/>
  </si>
  <si>
    <t>情報通信・運輸郵便・電気ガス熱水道業</t>
    <rPh sb="0" eb="2">
      <t>ジョウホウ</t>
    </rPh>
    <rPh sb="2" eb="4">
      <t>ツウシン</t>
    </rPh>
    <rPh sb="5" eb="7">
      <t>ウンユ</t>
    </rPh>
    <rPh sb="7" eb="9">
      <t>ユウビン</t>
    </rPh>
    <rPh sb="14" eb="15">
      <t>ネツ</t>
    </rPh>
    <phoneticPr fontId="10"/>
  </si>
  <si>
    <r>
      <rPr>
        <b/>
        <sz val="11"/>
        <rFont val="ＭＳ 明朝"/>
        <family val="1"/>
        <charset val="128"/>
      </rPr>
      <t>産業部門</t>
    </r>
    <rPh sb="0" eb="2">
      <t>サンギョウ</t>
    </rPh>
    <rPh sb="2" eb="4">
      <t>ブモン</t>
    </rPh>
    <phoneticPr fontId="10"/>
  </si>
  <si>
    <r>
      <rPr>
        <b/>
        <sz val="11"/>
        <rFont val="ＭＳ 明朝"/>
        <family val="1"/>
        <charset val="128"/>
      </rPr>
      <t>業務その他部門</t>
    </r>
    <rPh sb="5" eb="7">
      <t>ブモン</t>
    </rPh>
    <phoneticPr fontId="10"/>
  </si>
  <si>
    <r>
      <rPr>
        <b/>
        <sz val="11"/>
        <rFont val="ＭＳ 明朝"/>
        <family val="1"/>
        <charset val="128"/>
      </rPr>
      <t>運輸部門</t>
    </r>
    <rPh sb="2" eb="4">
      <t>ブモン</t>
    </rPh>
    <phoneticPr fontId="10"/>
  </si>
  <si>
    <r>
      <rPr>
        <b/>
        <sz val="11"/>
        <rFont val="ＭＳ 明朝"/>
        <family val="1"/>
        <charset val="128"/>
      </rPr>
      <t>家庭部門</t>
    </r>
    <rPh sb="2" eb="4">
      <t>ブモン</t>
    </rPh>
    <phoneticPr fontId="10"/>
  </si>
  <si>
    <r>
      <rPr>
        <b/>
        <sz val="11"/>
        <rFont val="ＭＳ 明朝"/>
        <family val="1"/>
        <charset val="128"/>
      </rPr>
      <t>その他（炭酸ガスの利用等）</t>
    </r>
    <rPh sb="4" eb="6">
      <t>タンサン</t>
    </rPh>
    <rPh sb="9" eb="11">
      <t>リヨウ</t>
    </rPh>
    <rPh sb="11" eb="12">
      <t>ナド</t>
    </rPh>
    <phoneticPr fontId="10"/>
  </si>
  <si>
    <r>
      <t xml:space="preserve">2.E. </t>
    </r>
    <r>
      <rPr>
        <sz val="11"/>
        <rFont val="ＭＳ 明朝"/>
        <family val="1"/>
        <charset val="128"/>
      </rPr>
      <t>電子産業</t>
    </r>
    <rPh sb="5" eb="9">
      <t>デンシサンギョウ</t>
    </rPh>
    <phoneticPr fontId="10"/>
  </si>
  <si>
    <r>
      <t>F-gas</t>
    </r>
    <r>
      <rPr>
        <b/>
        <vertAlign val="subscript"/>
        <sz val="16"/>
        <rFont val="Times New Roman"/>
        <family val="1"/>
      </rPr>
      <t xml:space="preserve"> </t>
    </r>
    <r>
      <rPr>
        <b/>
        <sz val="16"/>
        <rFont val="Times New Roman"/>
        <family val="1"/>
      </rPr>
      <t>(HFCs, PFCs, SF</t>
    </r>
    <r>
      <rPr>
        <b/>
        <vertAlign val="subscript"/>
        <sz val="16"/>
        <rFont val="Times New Roman"/>
        <family val="1"/>
      </rPr>
      <t>6</t>
    </r>
    <r>
      <rPr>
        <b/>
        <sz val="16"/>
        <rFont val="Times New Roman"/>
        <family val="1"/>
      </rPr>
      <t>, NF</t>
    </r>
    <r>
      <rPr>
        <b/>
        <vertAlign val="subscript"/>
        <sz val="16"/>
        <rFont val="Times New Roman"/>
        <family val="1"/>
      </rPr>
      <t>3</t>
    </r>
    <r>
      <rPr>
        <b/>
        <sz val="16"/>
        <rFont val="Times New Roman"/>
        <family val="1"/>
      </rPr>
      <t xml:space="preserve">) 
</t>
    </r>
    <r>
      <rPr>
        <b/>
        <sz val="16"/>
        <rFont val="ＭＳ 明朝"/>
        <family val="1"/>
        <charset val="128"/>
      </rPr>
      <t>排出量</t>
    </r>
    <phoneticPr fontId="10"/>
  </si>
  <si>
    <r>
      <rPr>
        <b/>
        <sz val="16"/>
        <rFont val="ＭＳ 明朝"/>
        <family val="1"/>
        <charset val="128"/>
      </rPr>
      <t>一人当たり</t>
    </r>
    <r>
      <rPr>
        <b/>
        <sz val="16"/>
        <rFont val="Times New Roman"/>
        <family val="1"/>
      </rPr>
      <t>GHG</t>
    </r>
    <r>
      <rPr>
        <b/>
        <sz val="16"/>
        <rFont val="ＭＳ 明朝"/>
        <family val="1"/>
        <charset val="128"/>
      </rPr>
      <t>排出量</t>
    </r>
  </si>
  <si>
    <r>
      <rPr>
        <sz val="11"/>
        <rFont val="ＭＳ 明朝"/>
        <family val="1"/>
        <charset val="128"/>
      </rPr>
      <t>一人当たり</t>
    </r>
    <r>
      <rPr>
        <sz val="11"/>
        <rFont val="Times New Roman"/>
        <family val="1"/>
      </rPr>
      <t xml:space="preserve">GHG </t>
    </r>
    <r>
      <rPr>
        <sz val="11"/>
        <rFont val="ＭＳ 明朝"/>
        <family val="1"/>
        <charset val="128"/>
      </rPr>
      <t>排出量</t>
    </r>
  </si>
  <si>
    <r>
      <t>GDP</t>
    </r>
    <r>
      <rPr>
        <b/>
        <sz val="16"/>
        <rFont val="ＭＳ 明朝"/>
        <family val="1"/>
        <charset val="128"/>
      </rPr>
      <t>当たり</t>
    </r>
    <r>
      <rPr>
        <b/>
        <sz val="16"/>
        <rFont val="Times New Roman"/>
        <family val="1"/>
      </rPr>
      <t>GHG</t>
    </r>
    <r>
      <rPr>
        <b/>
        <sz val="16"/>
        <rFont val="ＭＳ 明朝"/>
        <family val="1"/>
        <charset val="128"/>
      </rPr>
      <t>排出量</t>
    </r>
  </si>
  <si>
    <r>
      <t>GDP</t>
    </r>
    <r>
      <rPr>
        <sz val="11"/>
        <rFont val="ＭＳ 明朝"/>
        <family val="1"/>
        <charset val="128"/>
      </rPr>
      <t>当たり</t>
    </r>
    <r>
      <rPr>
        <sz val="11"/>
        <rFont val="Times New Roman"/>
        <family val="1"/>
      </rPr>
      <t xml:space="preserve">GHG </t>
    </r>
    <r>
      <rPr>
        <sz val="11"/>
        <rFont val="ＭＳ 明朝"/>
        <family val="1"/>
        <charset val="128"/>
      </rPr>
      <t>排出量</t>
    </r>
  </si>
  <si>
    <r>
      <rPr>
        <sz val="11"/>
        <rFont val="ＭＳ 明朝"/>
        <family val="1"/>
        <charset val="128"/>
      </rPr>
      <t>「</t>
    </r>
    <r>
      <rPr>
        <sz val="11"/>
        <rFont val="Times New Roman"/>
        <family val="1"/>
      </rPr>
      <t>2.CO2-Sector</t>
    </r>
    <r>
      <rPr>
        <sz val="11"/>
        <rFont val="ＭＳ 明朝"/>
        <family val="1"/>
        <charset val="128"/>
      </rPr>
      <t>」シートではこれら部門からの電気・熱配分前排出量が</t>
    </r>
    <r>
      <rPr>
        <sz val="11"/>
        <rFont val="Times New Roman"/>
        <family val="1"/>
      </rPr>
      <t>2015</t>
    </r>
    <r>
      <rPr>
        <sz val="11"/>
        <rFont val="ＭＳ 明朝"/>
        <family val="1"/>
        <charset val="128"/>
      </rPr>
      <t>年度と</t>
    </r>
    <r>
      <rPr>
        <sz val="11"/>
        <rFont val="Times New Roman"/>
        <family val="1"/>
      </rPr>
      <t>2016</t>
    </r>
    <r>
      <rPr>
        <sz val="11"/>
        <rFont val="ＭＳ 明朝"/>
        <family val="1"/>
        <charset val="128"/>
      </rPr>
      <t>年度の間で大きく変動している。</t>
    </r>
    <rPh sb="22" eb="24">
      <t>ブモン</t>
    </rPh>
    <rPh sb="27" eb="29">
      <t>デンキ</t>
    </rPh>
    <rPh sb="30" eb="31">
      <t>ネツ</t>
    </rPh>
    <rPh sb="31" eb="33">
      <t>ハイブン</t>
    </rPh>
    <rPh sb="33" eb="34">
      <t>マエ</t>
    </rPh>
    <rPh sb="34" eb="37">
      <t>ハイシュツリョウ</t>
    </rPh>
    <phoneticPr fontId="10"/>
  </si>
  <si>
    <r>
      <rPr>
        <sz val="11"/>
        <rFont val="ＭＳ 明朝"/>
        <family val="1"/>
        <charset val="128"/>
      </rPr>
      <t>分類不能･内訳推計誤差</t>
    </r>
    <phoneticPr fontId="10"/>
  </si>
  <si>
    <t>情報通信・運輸郵便・ガス熱水道業</t>
    <phoneticPr fontId="10"/>
  </si>
  <si>
    <t>電気業（除電力供給用）</t>
    <rPh sb="0" eb="2">
      <t>デンキ</t>
    </rPh>
    <phoneticPr fontId="10"/>
  </si>
  <si>
    <r>
      <rPr>
        <sz val="11"/>
        <rFont val="ＭＳ 明朝"/>
        <family val="1"/>
        <charset val="128"/>
      </rPr>
      <t>（注記）</t>
    </r>
    <rPh sb="1" eb="3">
      <t>チュウキ</t>
    </rPh>
    <phoneticPr fontId="10"/>
  </si>
  <si>
    <r>
      <rPr>
        <sz val="11"/>
        <rFont val="ＭＳ 明朝"/>
        <family val="1"/>
        <charset val="128"/>
      </rPr>
      <t>石炭、原油、天然ガスはそのまま燃やすだけでなく石炭製品、石油製品、都市ガスの原料にもなるが、当シートにおける石炭、原油、天然ガスの排出量は石炭製品、石油製品、都市ガスの原料として用いられる分を含んでいないため、石炭製品、石油製品、都市ガスの排出量とは重複がない。</t>
    </r>
    <phoneticPr fontId="10"/>
  </si>
  <si>
    <r>
      <rPr>
        <sz val="11"/>
        <rFont val="ＭＳ 明朝"/>
        <family val="1"/>
        <charset val="128"/>
      </rPr>
      <t>※出典：
・</t>
    </r>
    <r>
      <rPr>
        <sz val="11"/>
        <rFont val="Times New Roman"/>
        <family val="1"/>
      </rPr>
      <t>1990, 1995, 2000, 2005, 2010, 2015, 2020</t>
    </r>
    <r>
      <rPr>
        <sz val="11"/>
        <rFont val="ＭＳ 明朝"/>
        <family val="1"/>
        <charset val="128"/>
      </rPr>
      <t>は総務省統計局「国勢調査」（</t>
    </r>
    <r>
      <rPr>
        <sz val="11"/>
        <rFont val="Times New Roman"/>
        <family val="1"/>
      </rPr>
      <t>10/1</t>
    </r>
    <r>
      <rPr>
        <sz val="11"/>
        <rFont val="ＭＳ 明朝"/>
        <family val="1"/>
        <charset val="128"/>
      </rPr>
      <t>時点人口）。
・それ以外は総務省統計局「人口推計」（</t>
    </r>
    <r>
      <rPr>
        <sz val="11"/>
        <rFont val="Times New Roman"/>
        <family val="1"/>
      </rPr>
      <t>10/1</t>
    </r>
    <r>
      <rPr>
        <sz val="11"/>
        <rFont val="ＭＳ 明朝"/>
        <family val="1"/>
        <charset val="128"/>
      </rPr>
      <t>時点人口）。</t>
    </r>
    <rPh sb="1" eb="3">
      <t>シュッテン</t>
    </rPh>
    <rPh sb="47" eb="50">
      <t>ソウムショウ</t>
    </rPh>
    <rPh sb="50" eb="53">
      <t>トウケイキョク</t>
    </rPh>
    <rPh sb="74" eb="76">
      <t>イガイ</t>
    </rPh>
    <phoneticPr fontId="10"/>
  </si>
  <si>
    <r>
      <t xml:space="preserve">4.H. </t>
    </r>
    <r>
      <rPr>
        <sz val="11"/>
        <rFont val="ＭＳ 明朝"/>
        <family val="1"/>
        <charset val="128"/>
      </rPr>
      <t>その他</t>
    </r>
    <rPh sb="7" eb="8">
      <t>タ</t>
    </rPh>
    <phoneticPr fontId="10"/>
  </si>
  <si>
    <r>
      <rPr>
        <sz val="11"/>
        <rFont val="ＭＳ 明朝"/>
        <family val="1"/>
        <charset val="128"/>
      </rPr>
      <t>※</t>
    </r>
    <r>
      <rPr>
        <sz val="11"/>
        <rFont val="Times New Roman"/>
        <family val="1"/>
      </rPr>
      <t>2</t>
    </r>
    <r>
      <rPr>
        <sz val="11"/>
        <rFont val="ＭＳ 明朝"/>
        <family val="1"/>
        <charset val="128"/>
      </rPr>
      <t>：部門分類は国内公表版とは異なる。電力や熱の生産に伴う排出量は、その電力や熱の生産者からの排出として計上している。</t>
    </r>
    <rPh sb="3" eb="5">
      <t>ブモン</t>
    </rPh>
    <rPh sb="5" eb="7">
      <t>ブンルイ</t>
    </rPh>
    <rPh sb="8" eb="10">
      <t>コクナイ</t>
    </rPh>
    <rPh sb="10" eb="12">
      <t>コウヒョウ</t>
    </rPh>
    <rPh sb="12" eb="13">
      <t>バン</t>
    </rPh>
    <rPh sb="15" eb="16">
      <t>コト</t>
    </rPh>
    <rPh sb="19" eb="21">
      <t>デンリョク</t>
    </rPh>
    <rPh sb="22" eb="23">
      <t>ネツ</t>
    </rPh>
    <rPh sb="24" eb="26">
      <t>セイサン</t>
    </rPh>
    <rPh sb="27" eb="28">
      <t>トモナ</t>
    </rPh>
    <rPh sb="29" eb="31">
      <t>ハイシュツ</t>
    </rPh>
    <rPh sb="31" eb="32">
      <t>リョウ</t>
    </rPh>
    <rPh sb="36" eb="38">
      <t>デンリョク</t>
    </rPh>
    <rPh sb="39" eb="40">
      <t>ネツ</t>
    </rPh>
    <rPh sb="41" eb="44">
      <t>セイサンシャ</t>
    </rPh>
    <rPh sb="47" eb="49">
      <t>ハイシュツ</t>
    </rPh>
    <rPh sb="52" eb="54">
      <t>ケイジョウ</t>
    </rPh>
    <phoneticPr fontId="10"/>
  </si>
  <si>
    <t>熱供給</t>
    <phoneticPr fontId="10"/>
  </si>
  <si>
    <r>
      <rPr>
        <b/>
        <sz val="16"/>
        <rFont val="ＭＳ 明朝"/>
        <family val="1"/>
        <charset val="128"/>
      </rPr>
      <t>家庭における</t>
    </r>
    <r>
      <rPr>
        <b/>
        <sz val="16"/>
        <rFont val="Times New Roman"/>
        <family val="1"/>
      </rPr>
      <t>CO</t>
    </r>
    <r>
      <rPr>
        <b/>
        <vertAlign val="subscript"/>
        <sz val="16"/>
        <rFont val="Times New Roman"/>
        <family val="1"/>
      </rPr>
      <t>2</t>
    </r>
    <r>
      <rPr>
        <b/>
        <sz val="16"/>
        <rFont val="Times New Roman"/>
        <family val="1"/>
      </rPr>
      <t xml:space="preserve"> </t>
    </r>
    <r>
      <rPr>
        <b/>
        <sz val="16"/>
        <rFont val="ＭＳ 明朝"/>
        <family val="1"/>
        <charset val="128"/>
      </rPr>
      <t>排出量（一人当たり）</t>
    </r>
    <phoneticPr fontId="10"/>
  </si>
  <si>
    <r>
      <t>GDP</t>
    </r>
    <r>
      <rPr>
        <sz val="11"/>
        <rFont val="ＭＳ 明朝"/>
        <family val="1"/>
        <charset val="128"/>
      </rPr>
      <t>当たり</t>
    </r>
    <r>
      <rPr>
        <sz val="11"/>
        <rFont val="Times New Roman"/>
        <family val="1"/>
      </rPr>
      <t>CO</t>
    </r>
    <r>
      <rPr>
        <vertAlign val="subscript"/>
        <sz val="11"/>
        <rFont val="Times New Roman"/>
        <family val="1"/>
      </rPr>
      <t>2</t>
    </r>
    <r>
      <rPr>
        <sz val="11"/>
        <rFont val="Times New Roman"/>
        <family val="1"/>
      </rPr>
      <t xml:space="preserve"> </t>
    </r>
    <r>
      <rPr>
        <sz val="11"/>
        <rFont val="ＭＳ 明朝"/>
        <family val="1"/>
        <charset val="128"/>
      </rPr>
      <t>排出量</t>
    </r>
    <phoneticPr fontId="10"/>
  </si>
  <si>
    <r>
      <t>GDP</t>
    </r>
    <r>
      <rPr>
        <sz val="11"/>
        <rFont val="ＭＳ 明朝"/>
        <family val="1"/>
        <charset val="128"/>
      </rPr>
      <t>当たりエネルギー起源</t>
    </r>
    <r>
      <rPr>
        <sz val="11"/>
        <rFont val="Times New Roman"/>
        <family val="1"/>
      </rPr>
      <t>CO</t>
    </r>
    <r>
      <rPr>
        <vertAlign val="subscript"/>
        <sz val="11"/>
        <rFont val="Times New Roman"/>
        <family val="1"/>
      </rPr>
      <t>2</t>
    </r>
    <r>
      <rPr>
        <sz val="11"/>
        <rFont val="Times New Roman"/>
        <family val="1"/>
      </rPr>
      <t xml:space="preserve"> </t>
    </r>
    <r>
      <rPr>
        <sz val="11"/>
        <rFont val="ＭＳ 明朝"/>
        <family val="1"/>
        <charset val="128"/>
      </rPr>
      <t>排出量</t>
    </r>
    <rPh sb="17" eb="19">
      <t>ハイシュツ</t>
    </rPh>
    <rPh sb="19" eb="20">
      <t>リョウ</t>
    </rPh>
    <phoneticPr fontId="10"/>
  </si>
  <si>
    <r>
      <t>CO</t>
    </r>
    <r>
      <rPr>
        <u/>
        <vertAlign val="subscript"/>
        <sz val="11"/>
        <color rgb="FF0000FF"/>
        <rFont val="Times New Roman"/>
        <family val="1"/>
      </rPr>
      <t>2</t>
    </r>
    <r>
      <rPr>
        <u/>
        <sz val="11"/>
        <color rgb="FF0000FF"/>
        <rFont val="Times New Roman"/>
        <family val="1"/>
      </rPr>
      <t xml:space="preserve"> </t>
    </r>
    <r>
      <rPr>
        <u/>
        <sz val="11"/>
        <color rgb="FF0000FF"/>
        <rFont val="ＭＳ 明朝"/>
        <family val="1"/>
        <charset val="128"/>
      </rPr>
      <t>の部門別排出量【電気・熱配分前】</t>
    </r>
    <rPh sb="8" eb="11">
      <t>ハイシュツリョウ</t>
    </rPh>
    <rPh sb="12" eb="14">
      <t>デンキ</t>
    </rPh>
    <rPh sb="15" eb="16">
      <t>ネツ</t>
    </rPh>
    <rPh sb="16" eb="18">
      <t>ハイブン</t>
    </rPh>
    <rPh sb="18" eb="19">
      <t>マエ</t>
    </rPh>
    <phoneticPr fontId="10"/>
  </si>
  <si>
    <r>
      <t>CO</t>
    </r>
    <r>
      <rPr>
        <u/>
        <vertAlign val="subscript"/>
        <sz val="11"/>
        <color indexed="12"/>
        <rFont val="Times New Roman"/>
        <family val="1"/>
      </rPr>
      <t>2</t>
    </r>
    <r>
      <rPr>
        <u/>
        <sz val="11"/>
        <color indexed="12"/>
        <rFont val="Times New Roman"/>
        <family val="1"/>
      </rPr>
      <t xml:space="preserve"> </t>
    </r>
    <r>
      <rPr>
        <u/>
        <sz val="11"/>
        <color indexed="12"/>
        <rFont val="ＭＳ 明朝"/>
        <family val="1"/>
        <charset val="128"/>
      </rPr>
      <t>の部門別排出量【電気・熱配分後】</t>
    </r>
    <rPh sb="5" eb="8">
      <t>ブモンベツ</t>
    </rPh>
    <rPh sb="12" eb="14">
      <t>デンキ</t>
    </rPh>
    <rPh sb="15" eb="16">
      <t>ネツ</t>
    </rPh>
    <rPh sb="16" eb="18">
      <t>ハイブン</t>
    </rPh>
    <rPh sb="18" eb="19">
      <t>ゴ</t>
    </rPh>
    <phoneticPr fontId="10"/>
  </si>
  <si>
    <r>
      <rPr>
        <sz val="11"/>
        <rFont val="ＭＳ 明朝"/>
        <family val="1"/>
        <charset val="128"/>
      </rPr>
      <t>一人当たり</t>
    </r>
    <r>
      <rPr>
        <sz val="11"/>
        <rFont val="Times New Roman"/>
        <family val="1"/>
      </rPr>
      <t>CO</t>
    </r>
    <r>
      <rPr>
        <vertAlign val="subscript"/>
        <sz val="11"/>
        <rFont val="Times New Roman"/>
        <family val="1"/>
      </rPr>
      <t>2</t>
    </r>
    <r>
      <rPr>
        <sz val="11"/>
        <rFont val="Times New Roman"/>
        <family val="1"/>
      </rPr>
      <t xml:space="preserve"> </t>
    </r>
    <r>
      <rPr>
        <sz val="11"/>
        <rFont val="ＭＳ 明朝"/>
        <family val="1"/>
        <charset val="128"/>
      </rPr>
      <t>排出量</t>
    </r>
    <phoneticPr fontId="10"/>
  </si>
  <si>
    <r>
      <rPr>
        <sz val="11"/>
        <rFont val="ＭＳ 明朝"/>
        <family val="1"/>
        <charset val="128"/>
      </rPr>
      <t>一人当たりエネルギー起源</t>
    </r>
    <r>
      <rPr>
        <sz val="11"/>
        <rFont val="Times New Roman"/>
        <family val="1"/>
      </rPr>
      <t>CO</t>
    </r>
    <r>
      <rPr>
        <vertAlign val="subscript"/>
        <sz val="11"/>
        <rFont val="Times New Roman"/>
        <family val="1"/>
      </rPr>
      <t>2</t>
    </r>
    <r>
      <rPr>
        <sz val="11"/>
        <rFont val="Times New Roman"/>
        <family val="1"/>
      </rPr>
      <t xml:space="preserve"> </t>
    </r>
    <r>
      <rPr>
        <sz val="11"/>
        <rFont val="ＭＳ 明朝"/>
        <family val="1"/>
        <charset val="128"/>
      </rPr>
      <t>排出量</t>
    </r>
    <rPh sb="0" eb="2">
      <t>ヒトリ</t>
    </rPh>
    <rPh sb="16" eb="18">
      <t>ハイシュツ</t>
    </rPh>
    <rPh sb="18" eb="19">
      <t>リョウ</t>
    </rPh>
    <phoneticPr fontId="10"/>
  </si>
  <si>
    <r>
      <t xml:space="preserve">5.C. </t>
    </r>
    <r>
      <rPr>
        <sz val="11"/>
        <rFont val="ＭＳ 明朝"/>
        <family val="1"/>
        <charset val="128"/>
      </rPr>
      <t>廃棄物の焼却と野焼き</t>
    </r>
    <rPh sb="5" eb="8">
      <t>ハイキブツ</t>
    </rPh>
    <rPh sb="9" eb="11">
      <t>ショウキャク</t>
    </rPh>
    <phoneticPr fontId="10"/>
  </si>
  <si>
    <r>
      <rPr>
        <b/>
        <sz val="11"/>
        <rFont val="ＭＳ 明朝"/>
        <family val="1"/>
        <charset val="128"/>
      </rPr>
      <t>合計（</t>
    </r>
    <r>
      <rPr>
        <b/>
        <sz val="11"/>
        <rFont val="Times New Roman"/>
        <family val="1"/>
      </rPr>
      <t>LULUCF</t>
    </r>
    <r>
      <rPr>
        <b/>
        <sz val="11"/>
        <rFont val="ＭＳ 明朝"/>
        <family val="1"/>
        <charset val="128"/>
      </rPr>
      <t>分野を除く。）</t>
    </r>
    <rPh sb="0" eb="2">
      <t>ゴウケイ</t>
    </rPh>
    <rPh sb="9" eb="11">
      <t>ブンヤ</t>
    </rPh>
    <rPh sb="12" eb="13">
      <t>ノゾ</t>
    </rPh>
    <phoneticPr fontId="10"/>
  </si>
  <si>
    <r>
      <rPr>
        <b/>
        <sz val="11"/>
        <rFont val="ＭＳ 明朝"/>
        <family val="1"/>
        <charset val="128"/>
      </rPr>
      <t>合計（</t>
    </r>
    <r>
      <rPr>
        <b/>
        <sz val="11"/>
        <rFont val="Times New Roman"/>
        <family val="1"/>
      </rPr>
      <t>LULUCF</t>
    </r>
    <r>
      <rPr>
        <b/>
        <sz val="11"/>
        <rFont val="ＭＳ 明朝"/>
        <family val="1"/>
        <charset val="128"/>
      </rPr>
      <t>分野含む。）</t>
    </r>
    <rPh sb="0" eb="2">
      <t>ゴウケイ</t>
    </rPh>
    <rPh sb="9" eb="11">
      <t>ブンヤ</t>
    </rPh>
    <rPh sb="11" eb="12">
      <t>フク</t>
    </rPh>
    <phoneticPr fontId="10"/>
  </si>
  <si>
    <r>
      <rPr>
        <sz val="11"/>
        <rFont val="ＭＳ 明朝"/>
        <family val="1"/>
        <charset val="128"/>
      </rPr>
      <t>※</t>
    </r>
    <r>
      <rPr>
        <sz val="11"/>
        <rFont val="Times New Roman"/>
        <family val="1"/>
      </rPr>
      <t>2</t>
    </r>
    <r>
      <rPr>
        <sz val="11"/>
        <rFont val="ＭＳ 明朝"/>
        <family val="1"/>
        <charset val="128"/>
      </rPr>
      <t>：合計（</t>
    </r>
    <r>
      <rPr>
        <sz val="11"/>
        <rFont val="Times New Roman"/>
        <family val="1"/>
      </rPr>
      <t>LULUCF</t>
    </r>
    <r>
      <rPr>
        <sz val="11"/>
        <rFont val="ＭＳ 明朝"/>
        <family val="1"/>
        <charset val="128"/>
      </rPr>
      <t>を除く）は国内公表の</t>
    </r>
    <r>
      <rPr>
        <sz val="11"/>
        <rFont val="Times New Roman"/>
        <family val="1"/>
      </rPr>
      <t>N</t>
    </r>
    <r>
      <rPr>
        <vertAlign val="subscript"/>
        <sz val="11"/>
        <rFont val="Times New Roman"/>
        <family val="1"/>
      </rPr>
      <t>2</t>
    </r>
    <r>
      <rPr>
        <sz val="11"/>
        <rFont val="Times New Roman"/>
        <family val="1"/>
      </rPr>
      <t>O</t>
    </r>
    <r>
      <rPr>
        <sz val="11"/>
        <rFont val="ＭＳ 明朝"/>
        <family val="1"/>
        <charset val="128"/>
      </rPr>
      <t>排出量と等しい。</t>
    </r>
    <rPh sb="3" eb="5">
      <t>ゴウケイ</t>
    </rPh>
    <rPh sb="13" eb="14">
      <t>ノゾ</t>
    </rPh>
    <rPh sb="17" eb="19">
      <t>コクナイ</t>
    </rPh>
    <rPh sb="19" eb="21">
      <t>コウヒョウ</t>
    </rPh>
    <rPh sb="25" eb="27">
      <t>ハイシュツ</t>
    </rPh>
    <rPh sb="27" eb="28">
      <t>リョウ</t>
    </rPh>
    <rPh sb="29" eb="30">
      <t>ヒト</t>
    </rPh>
    <phoneticPr fontId="10"/>
  </si>
  <si>
    <r>
      <rPr>
        <sz val="11"/>
        <rFont val="ＭＳ 明朝"/>
        <family val="1"/>
        <charset val="128"/>
      </rPr>
      <t>※</t>
    </r>
    <r>
      <rPr>
        <sz val="11"/>
        <rFont val="Times New Roman"/>
        <family val="1"/>
      </rPr>
      <t>2</t>
    </r>
    <r>
      <rPr>
        <sz val="11"/>
        <rFont val="ＭＳ 明朝"/>
        <family val="1"/>
        <charset val="128"/>
      </rPr>
      <t>：合計（</t>
    </r>
    <r>
      <rPr>
        <sz val="11"/>
        <rFont val="Times New Roman"/>
        <family val="1"/>
      </rPr>
      <t>LULUCF</t>
    </r>
    <r>
      <rPr>
        <sz val="11"/>
        <rFont val="ＭＳ 明朝"/>
        <family val="1"/>
        <charset val="128"/>
      </rPr>
      <t>を除く）は国内公表の</t>
    </r>
    <r>
      <rPr>
        <sz val="11"/>
        <rFont val="Times New Roman"/>
        <family val="1"/>
      </rPr>
      <t>CH</t>
    </r>
    <r>
      <rPr>
        <vertAlign val="subscript"/>
        <sz val="11"/>
        <rFont val="Times New Roman"/>
        <family val="1"/>
      </rPr>
      <t>4</t>
    </r>
    <r>
      <rPr>
        <sz val="11"/>
        <rFont val="ＭＳ 明朝"/>
        <family val="1"/>
        <charset val="128"/>
      </rPr>
      <t>排出量と等しい。</t>
    </r>
    <rPh sb="3" eb="5">
      <t>ゴウケイ</t>
    </rPh>
    <rPh sb="13" eb="14">
      <t>ノゾ</t>
    </rPh>
    <rPh sb="17" eb="19">
      <t>コクナイ</t>
    </rPh>
    <rPh sb="19" eb="21">
      <t>コウヒョウ</t>
    </rPh>
    <rPh sb="25" eb="27">
      <t>ハイシュツ</t>
    </rPh>
    <rPh sb="27" eb="28">
      <t>リョウ</t>
    </rPh>
    <rPh sb="29" eb="30">
      <t>ヒト</t>
    </rPh>
    <phoneticPr fontId="10"/>
  </si>
  <si>
    <r>
      <t xml:space="preserve">2.C. </t>
    </r>
    <r>
      <rPr>
        <sz val="11"/>
        <rFont val="ＭＳ 明朝"/>
        <family val="1"/>
        <charset val="128"/>
      </rPr>
      <t>金属産業</t>
    </r>
    <rPh sb="5" eb="9">
      <t>キンゾクサンギョウ</t>
    </rPh>
    <phoneticPr fontId="10"/>
  </si>
  <si>
    <r>
      <t xml:space="preserve">2.F. </t>
    </r>
    <r>
      <rPr>
        <sz val="11"/>
        <rFont val="ＭＳ 明朝"/>
        <family val="1"/>
        <charset val="128"/>
      </rPr>
      <t>オゾン層破壊物質の代替</t>
    </r>
    <rPh sb="8" eb="13">
      <t>ソウハカイブッシツ</t>
    </rPh>
    <rPh sb="14" eb="16">
      <t>ダイタイ</t>
    </rPh>
    <phoneticPr fontId="10"/>
  </si>
  <si>
    <r>
      <t xml:space="preserve">2.G. </t>
    </r>
    <r>
      <rPr>
        <sz val="11"/>
        <rFont val="ＭＳ 明朝"/>
        <family val="1"/>
        <charset val="128"/>
      </rPr>
      <t>その他製品の製造及び使用</t>
    </r>
    <rPh sb="7" eb="10">
      <t>タセイヒン</t>
    </rPh>
    <rPh sb="11" eb="14">
      <t>セイゾウオヨ</t>
    </rPh>
    <rPh sb="15" eb="17">
      <t>シヨウ</t>
    </rPh>
    <phoneticPr fontId="10"/>
  </si>
  <si>
    <r>
      <t xml:space="preserve">1.A.1.a. </t>
    </r>
    <r>
      <rPr>
        <sz val="11"/>
        <rFont val="ＭＳ 明朝"/>
        <family val="1"/>
        <charset val="128"/>
      </rPr>
      <t>発電・熱供給</t>
    </r>
    <rPh sb="9" eb="11">
      <t>ハツデン</t>
    </rPh>
    <rPh sb="12" eb="13">
      <t>ネツ</t>
    </rPh>
    <rPh sb="13" eb="15">
      <t>キョウキュウ</t>
    </rPh>
    <phoneticPr fontId="8"/>
  </si>
  <si>
    <r>
      <t xml:space="preserve">1.A.1.b. </t>
    </r>
    <r>
      <rPr>
        <sz val="11"/>
        <rFont val="ＭＳ 明朝"/>
        <family val="1"/>
        <charset val="128"/>
      </rPr>
      <t>石油精製</t>
    </r>
    <rPh sb="9" eb="11">
      <t>セキユ</t>
    </rPh>
    <rPh sb="11" eb="13">
      <t>セイセイ</t>
    </rPh>
    <phoneticPr fontId="8"/>
  </si>
  <si>
    <r>
      <t xml:space="preserve">1.A.1.c. </t>
    </r>
    <r>
      <rPr>
        <sz val="11"/>
        <rFont val="ＭＳ 明朝"/>
        <family val="1"/>
        <charset val="128"/>
      </rPr>
      <t>固体燃料製造等</t>
    </r>
    <rPh sb="9" eb="11">
      <t>コタイ</t>
    </rPh>
    <rPh sb="11" eb="13">
      <t>ネンリョウ</t>
    </rPh>
    <rPh sb="13" eb="15">
      <t>セイゾウ</t>
    </rPh>
    <rPh sb="15" eb="16">
      <t>トウ</t>
    </rPh>
    <phoneticPr fontId="8"/>
  </si>
  <si>
    <r>
      <t xml:space="preserve">1.A.2.a. </t>
    </r>
    <r>
      <rPr>
        <sz val="11"/>
        <rFont val="ＭＳ 明朝"/>
        <family val="1"/>
        <charset val="128"/>
      </rPr>
      <t>鉄鋼</t>
    </r>
    <rPh sb="9" eb="11">
      <t>テッコウ</t>
    </rPh>
    <phoneticPr fontId="10"/>
  </si>
  <si>
    <r>
      <t xml:space="preserve">1.A.2.b. </t>
    </r>
    <r>
      <rPr>
        <sz val="11"/>
        <rFont val="ＭＳ 明朝"/>
        <family val="1"/>
        <charset val="128"/>
      </rPr>
      <t>非鉄地金</t>
    </r>
    <rPh sb="11" eb="12">
      <t>チ</t>
    </rPh>
    <rPh sb="12" eb="13">
      <t>キン</t>
    </rPh>
    <phoneticPr fontId="10"/>
  </si>
  <si>
    <r>
      <t xml:space="preserve">1.A.2.c. </t>
    </r>
    <r>
      <rPr>
        <sz val="11"/>
        <rFont val="ＭＳ 明朝"/>
        <family val="1"/>
        <charset val="128"/>
      </rPr>
      <t>化学</t>
    </r>
    <rPh sb="9" eb="11">
      <t>カガク</t>
    </rPh>
    <phoneticPr fontId="10"/>
  </si>
  <si>
    <r>
      <t xml:space="preserve">1.A.2.d. </t>
    </r>
    <r>
      <rPr>
        <sz val="11"/>
        <rFont val="ＭＳ 明朝"/>
        <family val="1"/>
        <charset val="128"/>
      </rPr>
      <t>パルプ･紙・印刷</t>
    </r>
    <rPh sb="15" eb="17">
      <t>インサツ</t>
    </rPh>
    <phoneticPr fontId="3"/>
  </si>
  <si>
    <r>
      <t xml:space="preserve">1.A.2.e. </t>
    </r>
    <r>
      <rPr>
        <sz val="11"/>
        <rFont val="ＭＳ 明朝"/>
        <family val="1"/>
        <charset val="128"/>
      </rPr>
      <t>食品加工･飲料・たばこ</t>
    </r>
    <rPh sb="9" eb="11">
      <t>ショクヒン</t>
    </rPh>
    <rPh sb="11" eb="13">
      <t>カコウ</t>
    </rPh>
    <rPh sb="14" eb="16">
      <t>インリョウ</t>
    </rPh>
    <phoneticPr fontId="8"/>
  </si>
  <si>
    <r>
      <t xml:space="preserve">1.A.2.f. </t>
    </r>
    <r>
      <rPr>
        <sz val="11"/>
        <rFont val="ＭＳ 明朝"/>
        <family val="1"/>
        <charset val="128"/>
      </rPr>
      <t>窯業土石</t>
    </r>
    <rPh sb="9" eb="11">
      <t>ヨウギョウ</t>
    </rPh>
    <rPh sb="11" eb="13">
      <t>ドセキ</t>
    </rPh>
    <phoneticPr fontId="10"/>
  </si>
  <si>
    <r>
      <t xml:space="preserve">1.A.2.g. </t>
    </r>
    <r>
      <rPr>
        <sz val="11"/>
        <rFont val="ＭＳ 明朝"/>
        <family val="1"/>
        <charset val="128"/>
      </rPr>
      <t>その他</t>
    </r>
    <rPh sb="11" eb="12">
      <t>タ</t>
    </rPh>
    <phoneticPr fontId="10"/>
  </si>
  <si>
    <r>
      <t xml:space="preserve">1.A.3.a. </t>
    </r>
    <r>
      <rPr>
        <sz val="11"/>
        <rFont val="ＭＳ 明朝"/>
        <family val="1"/>
        <charset val="128"/>
      </rPr>
      <t>国内航空</t>
    </r>
    <rPh sb="9" eb="11">
      <t>コクナイ</t>
    </rPh>
    <rPh sb="11" eb="13">
      <t>コウクウ</t>
    </rPh>
    <phoneticPr fontId="10"/>
  </si>
  <si>
    <r>
      <t xml:space="preserve">1.A.3.b. </t>
    </r>
    <r>
      <rPr>
        <sz val="11"/>
        <rFont val="ＭＳ 明朝"/>
        <family val="1"/>
        <charset val="128"/>
      </rPr>
      <t>道路輸送</t>
    </r>
    <rPh sb="9" eb="13">
      <t>ドウロユソウ</t>
    </rPh>
    <phoneticPr fontId="3"/>
  </si>
  <si>
    <r>
      <t xml:space="preserve">1.A.3.c. </t>
    </r>
    <r>
      <rPr>
        <sz val="11"/>
        <rFont val="ＭＳ 明朝"/>
        <family val="1"/>
        <charset val="128"/>
      </rPr>
      <t>鉄道</t>
    </r>
    <rPh sb="9" eb="11">
      <t>テツドウ</t>
    </rPh>
    <phoneticPr fontId="10"/>
  </si>
  <si>
    <r>
      <t xml:space="preserve">1.A.3.d. </t>
    </r>
    <r>
      <rPr>
        <sz val="11"/>
        <rFont val="ＭＳ 明朝"/>
        <family val="1"/>
        <charset val="128"/>
      </rPr>
      <t>国内船舶</t>
    </r>
    <rPh sb="9" eb="11">
      <t>コクナイ</t>
    </rPh>
    <rPh sb="11" eb="13">
      <t>センパク</t>
    </rPh>
    <phoneticPr fontId="10"/>
  </si>
  <si>
    <r>
      <t xml:space="preserve">1.A.4.a. </t>
    </r>
    <r>
      <rPr>
        <sz val="11"/>
        <rFont val="ＭＳ 明朝"/>
        <family val="1"/>
        <charset val="128"/>
      </rPr>
      <t>業務</t>
    </r>
    <rPh sb="9" eb="11">
      <t>ギョウム</t>
    </rPh>
    <phoneticPr fontId="10"/>
  </si>
  <si>
    <r>
      <t xml:space="preserve">1.A.4.b. </t>
    </r>
    <r>
      <rPr>
        <sz val="11"/>
        <rFont val="ＭＳ 明朝"/>
        <family val="1"/>
        <charset val="128"/>
      </rPr>
      <t>家庭</t>
    </r>
    <rPh sb="9" eb="11">
      <t>カテイ</t>
    </rPh>
    <phoneticPr fontId="10"/>
  </si>
  <si>
    <r>
      <t xml:space="preserve">1.A.4.c. </t>
    </r>
    <r>
      <rPr>
        <sz val="11"/>
        <rFont val="ＭＳ 明朝"/>
        <family val="1"/>
        <charset val="128"/>
      </rPr>
      <t>農林水産業</t>
    </r>
    <rPh sb="9" eb="11">
      <t>ノウリン</t>
    </rPh>
    <rPh sb="11" eb="14">
      <t>スイサンギョウ</t>
    </rPh>
    <phoneticPr fontId="10"/>
  </si>
  <si>
    <r>
      <rPr>
        <sz val="11"/>
        <rFont val="ＭＳ 明朝"/>
        <family val="1"/>
        <charset val="128"/>
      </rPr>
      <t>燃料の燃焼・漏出</t>
    </r>
    <rPh sb="0" eb="2">
      <t>ネンリョウ</t>
    </rPh>
    <rPh sb="3" eb="5">
      <t>ネンショウ</t>
    </rPh>
    <rPh sb="6" eb="8">
      <t>ロウシュツ</t>
    </rPh>
    <phoneticPr fontId="11"/>
  </si>
  <si>
    <r>
      <rPr>
        <sz val="11"/>
        <rFont val="ＭＳ 明朝"/>
        <family val="1"/>
        <charset val="128"/>
      </rPr>
      <t>工業プロセス及び製品の使用</t>
    </r>
    <rPh sb="0" eb="2">
      <t>コウギョウ</t>
    </rPh>
    <rPh sb="6" eb="7">
      <t>オヨ</t>
    </rPh>
    <rPh sb="8" eb="10">
      <t>セイヒン</t>
    </rPh>
    <rPh sb="11" eb="13">
      <t>シヨウ</t>
    </rPh>
    <phoneticPr fontId="11"/>
  </si>
  <si>
    <r>
      <rPr>
        <sz val="11"/>
        <rFont val="ＭＳ 明朝"/>
        <family val="1"/>
        <charset val="128"/>
      </rPr>
      <t>化学産業</t>
    </r>
    <rPh sb="2" eb="4">
      <t>サンギョウ</t>
    </rPh>
    <phoneticPr fontId="10"/>
  </si>
  <si>
    <r>
      <rPr>
        <sz val="11"/>
        <rFont val="ＭＳ 明朝"/>
        <family val="1"/>
        <charset val="128"/>
      </rPr>
      <t>その他製品の製造及び使用</t>
    </r>
    <rPh sb="2" eb="3">
      <t>タ</t>
    </rPh>
    <rPh sb="3" eb="5">
      <t>セイヒン</t>
    </rPh>
    <rPh sb="6" eb="9">
      <t>セイゾウオヨ</t>
    </rPh>
    <rPh sb="10" eb="12">
      <t>シヨウ</t>
    </rPh>
    <phoneticPr fontId="10"/>
  </si>
  <si>
    <r>
      <rPr>
        <sz val="11"/>
        <rFont val="ＭＳ 明朝"/>
        <family val="1"/>
        <charset val="128"/>
      </rPr>
      <t>農業</t>
    </r>
    <rPh sb="0" eb="2">
      <t>ノウギョウ</t>
    </rPh>
    <phoneticPr fontId="11"/>
  </si>
  <si>
    <r>
      <rPr>
        <sz val="11"/>
        <rFont val="ＭＳ 明朝"/>
        <family val="1"/>
        <charset val="128"/>
      </rPr>
      <t>家畜排せつ物の管理</t>
    </r>
    <rPh sb="0" eb="2">
      <t>カチク</t>
    </rPh>
    <rPh sb="2" eb="3">
      <t>ハイ</t>
    </rPh>
    <rPh sb="5" eb="6">
      <t>ブツ</t>
    </rPh>
    <rPh sb="7" eb="9">
      <t>カンリ</t>
    </rPh>
    <phoneticPr fontId="10"/>
  </si>
  <si>
    <r>
      <rPr>
        <sz val="11"/>
        <rFont val="ＭＳ 明朝"/>
        <family val="1"/>
        <charset val="128"/>
      </rPr>
      <t>農用地の土壌</t>
    </r>
    <rPh sb="0" eb="3">
      <t>ノウヨウチ</t>
    </rPh>
    <rPh sb="4" eb="6">
      <t>ドジョウ</t>
    </rPh>
    <phoneticPr fontId="10"/>
  </si>
  <si>
    <r>
      <rPr>
        <sz val="11"/>
        <rFont val="ＭＳ 明朝"/>
        <family val="1"/>
        <charset val="128"/>
      </rPr>
      <t>農作物残さの野焼き</t>
    </r>
    <rPh sb="0" eb="3">
      <t>ノウサクモツ</t>
    </rPh>
    <rPh sb="3" eb="4">
      <t>ザン</t>
    </rPh>
    <rPh sb="6" eb="8">
      <t>ノヤ</t>
    </rPh>
    <phoneticPr fontId="10"/>
  </si>
  <si>
    <r>
      <rPr>
        <sz val="11"/>
        <rFont val="ＭＳ 明朝"/>
        <family val="1"/>
        <charset val="128"/>
      </rPr>
      <t>廃棄物</t>
    </r>
    <rPh sb="0" eb="3">
      <t>ハイキブツ</t>
    </rPh>
    <phoneticPr fontId="11"/>
  </si>
  <si>
    <r>
      <rPr>
        <sz val="11"/>
        <rFont val="ＭＳ 明朝"/>
        <family val="1"/>
        <charset val="128"/>
      </rPr>
      <t>コンポスト化</t>
    </r>
    <rPh sb="5" eb="6">
      <t>カ</t>
    </rPh>
    <phoneticPr fontId="10"/>
  </si>
  <si>
    <r>
      <rPr>
        <sz val="11"/>
        <rFont val="ＭＳ 明朝"/>
        <family val="1"/>
        <charset val="128"/>
      </rPr>
      <t>焼却
（エネルギー利用を含まない</t>
    </r>
    <r>
      <rPr>
        <sz val="11"/>
        <rFont val="Times New Roman"/>
        <family val="1"/>
      </rPr>
      <t>)</t>
    </r>
    <rPh sb="0" eb="2">
      <t>ショウキャク</t>
    </rPh>
    <phoneticPr fontId="10"/>
  </si>
  <si>
    <r>
      <rPr>
        <sz val="11"/>
        <rFont val="ＭＳ 明朝"/>
        <family val="1"/>
        <charset val="128"/>
      </rPr>
      <t>排水処理</t>
    </r>
    <rPh sb="0" eb="2">
      <t>ハイスイ</t>
    </rPh>
    <rPh sb="2" eb="4">
      <t>ショリ</t>
    </rPh>
    <phoneticPr fontId="10"/>
  </si>
  <si>
    <r>
      <rPr>
        <sz val="11"/>
        <rFont val="ＭＳ 明朝"/>
        <family val="1"/>
        <charset val="128"/>
      </rPr>
      <t>埋立</t>
    </r>
    <rPh sb="0" eb="2">
      <t>ウメタテ</t>
    </rPh>
    <phoneticPr fontId="10"/>
  </si>
  <si>
    <r>
      <rPr>
        <sz val="11"/>
        <rFont val="ＭＳ 明朝"/>
        <family val="1"/>
        <charset val="128"/>
      </rPr>
      <t>燃料の燃焼</t>
    </r>
    <rPh sb="0" eb="2">
      <t>ネンリョウ</t>
    </rPh>
    <rPh sb="3" eb="5">
      <t>ネンショウ</t>
    </rPh>
    <phoneticPr fontId="11"/>
  </si>
  <si>
    <r>
      <rPr>
        <sz val="11"/>
        <rFont val="ＭＳ 明朝"/>
        <family val="1"/>
        <charset val="128"/>
      </rPr>
      <t>燃料からの漏出</t>
    </r>
    <phoneticPr fontId="10"/>
  </si>
  <si>
    <t>燃料の燃焼</t>
    <rPh sb="0" eb="2">
      <t>ネンリョウ</t>
    </rPh>
    <rPh sb="3" eb="5">
      <t>ネンショウ</t>
    </rPh>
    <phoneticPr fontId="10"/>
  </si>
  <si>
    <t>燃料からの漏出</t>
    <rPh sb="0" eb="2">
      <t>ネンリョウ</t>
    </rPh>
    <rPh sb="5" eb="7">
      <t>ロウシュツ</t>
    </rPh>
    <phoneticPr fontId="10"/>
  </si>
  <si>
    <t>工業プロセス及び製品の使用</t>
    <phoneticPr fontId="10"/>
  </si>
  <si>
    <t>化学産業</t>
    <rPh sb="0" eb="2">
      <t>カガク</t>
    </rPh>
    <rPh sb="2" eb="4">
      <t>サンギョウ</t>
    </rPh>
    <phoneticPr fontId="10"/>
  </si>
  <si>
    <t>金属産業</t>
    <rPh sb="2" eb="4">
      <t>サンギョウ</t>
    </rPh>
    <phoneticPr fontId="10"/>
  </si>
  <si>
    <t>家畜の消化管内発酵</t>
    <rPh sb="0" eb="2">
      <t>カチク</t>
    </rPh>
    <rPh sb="3" eb="5">
      <t>ショウカ</t>
    </rPh>
    <rPh sb="5" eb="7">
      <t>カンナイ</t>
    </rPh>
    <rPh sb="7" eb="9">
      <t>ハッコウ</t>
    </rPh>
    <phoneticPr fontId="10"/>
  </si>
  <si>
    <t>家畜排せつ物の管理</t>
    <rPh sb="0" eb="2">
      <t>カチク</t>
    </rPh>
    <rPh sb="2" eb="3">
      <t>ハイ</t>
    </rPh>
    <rPh sb="5" eb="6">
      <t>ブツ</t>
    </rPh>
    <rPh sb="7" eb="9">
      <t>カンリ</t>
    </rPh>
    <phoneticPr fontId="10"/>
  </si>
  <si>
    <t>稲作</t>
    <rPh sb="0" eb="2">
      <t>イナサク</t>
    </rPh>
    <phoneticPr fontId="10"/>
  </si>
  <si>
    <t>農作物残さの野焼き</t>
    <rPh sb="0" eb="3">
      <t>ノウサクモツ</t>
    </rPh>
    <rPh sb="3" eb="4">
      <t>ザン</t>
    </rPh>
    <rPh sb="6" eb="8">
      <t>ノヤ</t>
    </rPh>
    <phoneticPr fontId="10"/>
  </si>
  <si>
    <t>農業</t>
    <rPh sb="0" eb="2">
      <t>ノウギョウ</t>
    </rPh>
    <phoneticPr fontId="10"/>
  </si>
  <si>
    <t>廃棄物</t>
    <rPh sb="0" eb="3">
      <t>ハイキブツ</t>
    </rPh>
    <phoneticPr fontId="10"/>
  </si>
  <si>
    <t>燃料の燃焼・漏出</t>
    <rPh sb="0" eb="2">
      <t>ネンリョウ</t>
    </rPh>
    <rPh sb="3" eb="5">
      <t>ネンショウ</t>
    </rPh>
    <rPh sb="6" eb="8">
      <t>ロウシュツ</t>
    </rPh>
    <phoneticPr fontId="11"/>
  </si>
  <si>
    <t>工業プロセス及び製品の使用</t>
    <rPh sb="0" eb="2">
      <t>コウギョウ</t>
    </rPh>
    <rPh sb="6" eb="7">
      <t>オヨ</t>
    </rPh>
    <rPh sb="8" eb="10">
      <t>セイヒン</t>
    </rPh>
    <rPh sb="11" eb="13">
      <t>シヨウ</t>
    </rPh>
    <phoneticPr fontId="11"/>
  </si>
  <si>
    <t>廃棄物</t>
    <rPh sb="0" eb="3">
      <t>ハイキブツ</t>
    </rPh>
    <phoneticPr fontId="11"/>
  </si>
  <si>
    <r>
      <t>CO</t>
    </r>
    <r>
      <rPr>
        <b/>
        <vertAlign val="subscript"/>
        <sz val="16"/>
        <rFont val="Times New Roman"/>
        <family val="1"/>
      </rPr>
      <t>2</t>
    </r>
    <phoneticPr fontId="10"/>
  </si>
  <si>
    <r>
      <t>CH</t>
    </r>
    <r>
      <rPr>
        <b/>
        <vertAlign val="subscript"/>
        <sz val="16"/>
        <rFont val="Times New Roman"/>
        <family val="1"/>
      </rPr>
      <t>4</t>
    </r>
    <phoneticPr fontId="10"/>
  </si>
  <si>
    <r>
      <t>N</t>
    </r>
    <r>
      <rPr>
        <b/>
        <vertAlign val="subscript"/>
        <sz val="16"/>
        <rFont val="Times New Roman"/>
        <family val="1"/>
      </rPr>
      <t>2</t>
    </r>
    <r>
      <rPr>
        <b/>
        <sz val="16"/>
        <rFont val="Times New Roman"/>
        <family val="1"/>
      </rPr>
      <t>O</t>
    </r>
    <phoneticPr fontId="10"/>
  </si>
  <si>
    <t>HFCs</t>
  </si>
  <si>
    <t>PFCs</t>
  </si>
  <si>
    <r>
      <t>SF</t>
    </r>
    <r>
      <rPr>
        <b/>
        <vertAlign val="subscript"/>
        <sz val="16"/>
        <rFont val="Times New Roman"/>
        <family val="1"/>
      </rPr>
      <t>6</t>
    </r>
    <phoneticPr fontId="10"/>
  </si>
  <si>
    <r>
      <t>NF</t>
    </r>
    <r>
      <rPr>
        <b/>
        <vertAlign val="subscript"/>
        <sz val="16"/>
        <rFont val="Times New Roman"/>
        <family val="1"/>
      </rPr>
      <t>3</t>
    </r>
    <phoneticPr fontId="10"/>
  </si>
  <si>
    <r>
      <rPr>
        <b/>
        <sz val="16"/>
        <rFont val="ＭＳ 明朝"/>
        <family val="1"/>
        <charset val="128"/>
      </rPr>
      <t>国際バンカー油起源の</t>
    </r>
    <r>
      <rPr>
        <b/>
        <sz val="16"/>
        <rFont val="Times New Roman"/>
        <family val="1"/>
      </rPr>
      <t xml:space="preserve">GHG </t>
    </r>
    <r>
      <rPr>
        <b/>
        <sz val="16"/>
        <rFont val="ＭＳ 明朝"/>
        <family val="1"/>
        <charset val="128"/>
      </rPr>
      <t xml:space="preserve">排出量の推移
</t>
    </r>
    <phoneticPr fontId="10"/>
  </si>
  <si>
    <t>【参考値】</t>
    <phoneticPr fontId="10"/>
  </si>
  <si>
    <r>
      <t>CO</t>
    </r>
    <r>
      <rPr>
        <b/>
        <vertAlign val="subscript"/>
        <sz val="16"/>
        <rFont val="Times New Roman"/>
        <family val="1"/>
      </rPr>
      <t>2</t>
    </r>
    <r>
      <rPr>
        <b/>
        <sz val="16"/>
        <rFont val="Times New Roman"/>
        <family val="1"/>
      </rPr>
      <t>+CH</t>
    </r>
    <r>
      <rPr>
        <b/>
        <vertAlign val="subscript"/>
        <sz val="16"/>
        <rFont val="Times New Roman"/>
        <family val="1"/>
      </rPr>
      <t>4</t>
    </r>
    <r>
      <rPr>
        <b/>
        <sz val="16"/>
        <rFont val="Times New Roman"/>
        <family val="1"/>
      </rPr>
      <t>+N</t>
    </r>
    <r>
      <rPr>
        <b/>
        <vertAlign val="subscript"/>
        <sz val="16"/>
        <rFont val="Times New Roman"/>
        <family val="1"/>
      </rPr>
      <t>2</t>
    </r>
    <r>
      <rPr>
        <b/>
        <sz val="16"/>
        <rFont val="Times New Roman"/>
        <family val="1"/>
      </rPr>
      <t>O</t>
    </r>
    <phoneticPr fontId="10"/>
  </si>
  <si>
    <r>
      <rPr>
        <sz val="11"/>
        <rFont val="ＭＳ 明朝"/>
        <family val="1"/>
        <charset val="128"/>
      </rPr>
      <t>「</t>
    </r>
    <r>
      <rPr>
        <sz val="11"/>
        <rFont val="Times New Roman"/>
        <family val="1"/>
      </rPr>
      <t>14.</t>
    </r>
    <r>
      <rPr>
        <sz val="11"/>
        <rFont val="ＭＳ 明朝"/>
        <family val="1"/>
        <charset val="128"/>
      </rPr>
      <t>【</t>
    </r>
    <r>
      <rPr>
        <sz val="11"/>
        <rFont val="Times New Roman"/>
        <family val="1"/>
      </rPr>
      <t>Annex</t>
    </r>
    <r>
      <rPr>
        <sz val="11"/>
        <rFont val="ＭＳ 明朝"/>
        <family val="1"/>
        <charset val="128"/>
      </rPr>
      <t>】</t>
    </r>
    <r>
      <rPr>
        <sz val="11"/>
        <rFont val="Times New Roman"/>
        <family val="1"/>
      </rPr>
      <t>UN-GHGs</t>
    </r>
    <r>
      <rPr>
        <sz val="11"/>
        <rFont val="ＭＳ 明朝"/>
        <family val="1"/>
        <charset val="128"/>
      </rPr>
      <t>」シートの</t>
    </r>
    <r>
      <rPr>
        <sz val="11"/>
        <rFont val="Times New Roman"/>
        <family val="1"/>
      </rPr>
      <t>LULUCF</t>
    </r>
    <r>
      <rPr>
        <sz val="11"/>
        <rFont val="ＭＳ 明朝"/>
        <family val="1"/>
        <charset val="128"/>
      </rPr>
      <t>の値は国連に提出したインベントリにおける数値であり、</t>
    </r>
    <phoneticPr fontId="10"/>
  </si>
  <si>
    <r>
      <rPr>
        <sz val="11"/>
        <rFont val="ＭＳ 明朝"/>
        <family val="1"/>
        <charset val="128"/>
      </rPr>
      <t>「</t>
    </r>
    <r>
      <rPr>
        <sz val="11"/>
        <rFont val="Times New Roman"/>
        <family val="1"/>
      </rPr>
      <t>14.</t>
    </r>
    <r>
      <rPr>
        <sz val="11"/>
        <rFont val="ＭＳ 明朝"/>
        <family val="1"/>
        <charset val="128"/>
      </rPr>
      <t>【</t>
    </r>
    <r>
      <rPr>
        <sz val="11"/>
        <rFont val="Times New Roman"/>
        <family val="1"/>
      </rPr>
      <t>Annex</t>
    </r>
    <r>
      <rPr>
        <sz val="11"/>
        <rFont val="ＭＳ 明朝"/>
        <family val="1"/>
        <charset val="128"/>
      </rPr>
      <t>】</t>
    </r>
    <r>
      <rPr>
        <sz val="11"/>
        <rFont val="Times New Roman"/>
        <family val="1"/>
      </rPr>
      <t>UN-GHGs</t>
    </r>
    <r>
      <rPr>
        <sz val="11"/>
        <rFont val="ＭＳ 明朝"/>
        <family val="1"/>
        <charset val="128"/>
      </rPr>
      <t>」シートの国際バンカー油（国際航空・国際船舶）は国内排出量には含まれない。</t>
    </r>
    <phoneticPr fontId="10"/>
  </si>
  <si>
    <r>
      <t xml:space="preserve">1. </t>
    </r>
    <r>
      <rPr>
        <b/>
        <sz val="11"/>
        <rFont val="ＭＳ 明朝"/>
        <family val="1"/>
        <charset val="128"/>
      </rPr>
      <t>エネルギー</t>
    </r>
    <phoneticPr fontId="11"/>
  </si>
  <si>
    <r>
      <t>2.</t>
    </r>
    <r>
      <rPr>
        <b/>
        <sz val="11"/>
        <rFont val="ＭＳ 明朝"/>
        <family val="1"/>
        <charset val="128"/>
      </rPr>
      <t>工業プロセス及び製品の使用</t>
    </r>
    <rPh sb="2" eb="4">
      <t>コウギョウ</t>
    </rPh>
    <rPh sb="8" eb="9">
      <t>オヨ</t>
    </rPh>
    <rPh sb="10" eb="12">
      <t>セイヒン</t>
    </rPh>
    <rPh sb="13" eb="15">
      <t>シヨウ</t>
    </rPh>
    <phoneticPr fontId="11"/>
  </si>
  <si>
    <t>廃棄物のエネルギー利用を含む</t>
    <phoneticPr fontId="10"/>
  </si>
  <si>
    <t>廃棄物のエネルギー利用は含まない</t>
    <phoneticPr fontId="10"/>
  </si>
  <si>
    <r>
      <rPr>
        <sz val="11"/>
        <rFont val="ＭＳ 明朝"/>
        <family val="1"/>
        <charset val="128"/>
      </rPr>
      <t>廃棄物のエネルギー利用は含まない</t>
    </r>
    <phoneticPr fontId="10"/>
  </si>
  <si>
    <r>
      <t xml:space="preserve">2. </t>
    </r>
    <r>
      <rPr>
        <b/>
        <sz val="11"/>
        <rFont val="ＭＳ 明朝"/>
        <family val="1"/>
        <charset val="128"/>
      </rPr>
      <t>工業プロセス及び製品の使用</t>
    </r>
    <phoneticPr fontId="10"/>
  </si>
  <si>
    <r>
      <t xml:space="preserve">2. </t>
    </r>
    <r>
      <rPr>
        <b/>
        <sz val="11"/>
        <rFont val="ＭＳ 明朝"/>
        <family val="1"/>
        <charset val="128"/>
      </rPr>
      <t>工業プロセス及び製品の使用</t>
    </r>
    <rPh sb="3" eb="5">
      <t>コウギョウ</t>
    </rPh>
    <rPh sb="9" eb="10">
      <t>オヨ</t>
    </rPh>
    <rPh sb="11" eb="13">
      <t>セイヒン</t>
    </rPh>
    <rPh sb="14" eb="16">
      <t>シヨウ</t>
    </rPh>
    <phoneticPr fontId="11"/>
  </si>
  <si>
    <r>
      <rPr>
        <b/>
        <sz val="11"/>
        <rFont val="ＭＳ 明朝"/>
        <family val="1"/>
        <charset val="128"/>
      </rPr>
      <t>合計（</t>
    </r>
    <r>
      <rPr>
        <b/>
        <sz val="11"/>
        <rFont val="Times New Roman"/>
        <family val="1"/>
      </rPr>
      <t>LULUCF</t>
    </r>
    <r>
      <rPr>
        <b/>
        <sz val="11"/>
        <rFont val="ＭＳ 明朝"/>
        <family val="1"/>
        <charset val="128"/>
      </rPr>
      <t>分野を除く、間接</t>
    </r>
    <r>
      <rPr>
        <b/>
        <sz val="11"/>
        <rFont val="Times New Roman"/>
        <family val="1"/>
      </rPr>
      <t>CO</t>
    </r>
    <r>
      <rPr>
        <b/>
        <vertAlign val="subscript"/>
        <sz val="11"/>
        <rFont val="Times New Roman"/>
        <family val="1"/>
      </rPr>
      <t>2</t>
    </r>
    <r>
      <rPr>
        <b/>
        <sz val="11"/>
        <rFont val="ＭＳ 明朝"/>
        <family val="1"/>
        <charset val="128"/>
      </rPr>
      <t>を除く。）</t>
    </r>
    <rPh sb="0" eb="2">
      <t>ゴウケイ</t>
    </rPh>
    <rPh sb="9" eb="11">
      <t>ブンヤ</t>
    </rPh>
    <rPh sb="12" eb="13">
      <t>ノゾ</t>
    </rPh>
    <rPh sb="15" eb="17">
      <t>カンセツ</t>
    </rPh>
    <rPh sb="21" eb="22">
      <t>ノゾ</t>
    </rPh>
    <phoneticPr fontId="10"/>
  </si>
  <si>
    <t>石炭製品製造（コークス製造）</t>
    <phoneticPr fontId="10"/>
  </si>
  <si>
    <r>
      <rPr>
        <sz val="11"/>
        <rFont val="ＭＳ 明朝"/>
        <family val="1"/>
        <charset val="128"/>
      </rPr>
      <t>熱供給</t>
    </r>
    <phoneticPr fontId="10"/>
  </si>
  <si>
    <r>
      <rPr>
        <sz val="11"/>
        <rFont val="ＭＳ 明朝"/>
        <family val="1"/>
        <charset val="128"/>
      </rPr>
      <t>電気業（除電力供給用）</t>
    </r>
    <phoneticPr fontId="10"/>
  </si>
  <si>
    <r>
      <rPr>
        <sz val="11"/>
        <rFont val="ＭＳ 明朝"/>
        <family val="1"/>
        <charset val="128"/>
      </rPr>
      <t>ガス熱供給水道業</t>
    </r>
    <phoneticPr fontId="10"/>
  </si>
  <si>
    <r>
      <rPr>
        <b/>
        <sz val="16"/>
        <rFont val="ＭＳ 明朝"/>
        <family val="1"/>
        <charset val="128"/>
      </rPr>
      <t>家庭における</t>
    </r>
    <r>
      <rPr>
        <b/>
        <sz val="16"/>
        <rFont val="Times New Roman"/>
        <family val="1"/>
      </rPr>
      <t>CO</t>
    </r>
    <r>
      <rPr>
        <b/>
        <vertAlign val="subscript"/>
        <sz val="16"/>
        <rFont val="Times New Roman"/>
        <family val="1"/>
      </rPr>
      <t>2</t>
    </r>
    <r>
      <rPr>
        <b/>
        <sz val="16"/>
        <rFont val="Times New Roman"/>
        <family val="1"/>
      </rPr>
      <t xml:space="preserve"> </t>
    </r>
    <r>
      <rPr>
        <b/>
        <sz val="16"/>
        <rFont val="ＭＳ 明朝"/>
        <family val="1"/>
        <charset val="128"/>
      </rPr>
      <t>排出量
（世帯当たり）</t>
    </r>
    <phoneticPr fontId="10"/>
  </si>
  <si>
    <r>
      <t>CO</t>
    </r>
    <r>
      <rPr>
        <b/>
        <vertAlign val="subscript"/>
        <sz val="16"/>
        <rFont val="Times New Roman"/>
        <family val="1"/>
      </rPr>
      <t xml:space="preserve">2 </t>
    </r>
    <r>
      <rPr>
        <b/>
        <sz val="16"/>
        <rFont val="ＭＳ 明朝"/>
        <family val="1"/>
        <charset val="128"/>
      </rPr>
      <t>の部門別排出量
【電気・熱配分前】</t>
    </r>
    <phoneticPr fontId="10"/>
  </si>
  <si>
    <r>
      <rPr>
        <sz val="11"/>
        <rFont val="Segoe UI Symbol"/>
        <family val="1"/>
      </rPr>
      <t>■</t>
    </r>
    <r>
      <rPr>
        <sz val="11"/>
        <rFont val="ＭＳ 明朝"/>
        <family val="1"/>
        <charset val="128"/>
      </rPr>
      <t>燃料種別内訳</t>
    </r>
    <r>
      <rPr>
        <sz val="11"/>
        <rFont val="Times New Roman"/>
        <family val="1"/>
      </rPr>
      <t xml:space="preserve"> [kg CO</t>
    </r>
    <r>
      <rPr>
        <vertAlign val="subscript"/>
        <sz val="11"/>
        <rFont val="Times New Roman"/>
        <family val="1"/>
      </rPr>
      <t>2</t>
    </r>
    <r>
      <rPr>
        <sz val="11"/>
        <rFont val="Times New Roman"/>
        <family val="1"/>
      </rPr>
      <t>/</t>
    </r>
    <r>
      <rPr>
        <sz val="11"/>
        <rFont val="ＭＳ 明朝"/>
        <family val="1"/>
        <charset val="128"/>
      </rPr>
      <t>世帯</t>
    </r>
    <r>
      <rPr>
        <sz val="11"/>
        <rFont val="Times New Roman"/>
        <family val="1"/>
      </rPr>
      <t>]</t>
    </r>
    <rPh sb="1" eb="3">
      <t>ネンリョウ</t>
    </rPh>
    <rPh sb="3" eb="5">
      <t>シュベツ</t>
    </rPh>
    <rPh sb="5" eb="7">
      <t>ウチワケ</t>
    </rPh>
    <phoneticPr fontId="13"/>
  </si>
  <si>
    <r>
      <rPr>
        <sz val="11"/>
        <rFont val="Segoe UI Symbol"/>
        <family val="1"/>
      </rPr>
      <t>■</t>
    </r>
    <r>
      <rPr>
        <sz val="11"/>
        <rFont val="ＭＳ 明朝"/>
        <family val="1"/>
        <charset val="128"/>
      </rPr>
      <t>用途別排出量</t>
    </r>
    <r>
      <rPr>
        <sz val="11"/>
        <rFont val="Times New Roman"/>
        <family val="1"/>
      </rPr>
      <t xml:space="preserve"> [kg CO</t>
    </r>
    <r>
      <rPr>
        <vertAlign val="subscript"/>
        <sz val="11"/>
        <rFont val="Times New Roman"/>
        <family val="1"/>
      </rPr>
      <t>2</t>
    </r>
    <r>
      <rPr>
        <sz val="11"/>
        <rFont val="Times New Roman"/>
        <family val="1"/>
      </rPr>
      <t>/</t>
    </r>
    <r>
      <rPr>
        <sz val="11"/>
        <rFont val="ＭＳ 明朝"/>
        <family val="1"/>
        <charset val="128"/>
      </rPr>
      <t>世帯</t>
    </r>
    <r>
      <rPr>
        <sz val="11"/>
        <rFont val="Times New Roman"/>
        <family val="1"/>
      </rPr>
      <t>]</t>
    </r>
    <phoneticPr fontId="10"/>
  </si>
  <si>
    <r>
      <rPr>
        <sz val="11"/>
        <rFont val="Segoe UI Symbol"/>
        <family val="1"/>
      </rPr>
      <t>■</t>
    </r>
    <r>
      <rPr>
        <sz val="11"/>
        <rFont val="ＭＳ 明朝"/>
        <family val="1"/>
        <charset val="128"/>
      </rPr>
      <t>燃料種別内訳</t>
    </r>
    <r>
      <rPr>
        <sz val="11"/>
        <rFont val="Times New Roman"/>
        <family val="1"/>
      </rPr>
      <t xml:space="preserve"> [kg CO</t>
    </r>
    <r>
      <rPr>
        <vertAlign val="subscript"/>
        <sz val="11"/>
        <rFont val="Times New Roman"/>
        <family val="1"/>
      </rPr>
      <t>2</t>
    </r>
    <r>
      <rPr>
        <sz val="11"/>
        <rFont val="Times New Roman"/>
        <family val="1"/>
      </rPr>
      <t>/</t>
    </r>
    <r>
      <rPr>
        <sz val="11"/>
        <rFont val="ＭＳ 明朝"/>
        <family val="1"/>
        <charset val="128"/>
      </rPr>
      <t>人</t>
    </r>
    <r>
      <rPr>
        <sz val="11"/>
        <rFont val="Times New Roman"/>
        <family val="1"/>
      </rPr>
      <t>]</t>
    </r>
    <rPh sb="1" eb="3">
      <t>ネンリョウ</t>
    </rPh>
    <rPh sb="3" eb="5">
      <t>シュベツ</t>
    </rPh>
    <rPh sb="5" eb="7">
      <t>ウチワケ</t>
    </rPh>
    <phoneticPr fontId="13"/>
  </si>
  <si>
    <r>
      <rPr>
        <sz val="11"/>
        <rFont val="Segoe UI Symbol"/>
        <family val="1"/>
      </rPr>
      <t>■</t>
    </r>
    <r>
      <rPr>
        <sz val="11"/>
        <rFont val="ＭＳ 明朝"/>
        <family val="1"/>
        <charset val="128"/>
      </rPr>
      <t>用途別排出量　</t>
    </r>
    <r>
      <rPr>
        <sz val="11"/>
        <rFont val="Times New Roman"/>
        <family val="1"/>
      </rPr>
      <t>[kg CO</t>
    </r>
    <r>
      <rPr>
        <vertAlign val="subscript"/>
        <sz val="11"/>
        <rFont val="Times New Roman"/>
        <family val="1"/>
      </rPr>
      <t>2</t>
    </r>
    <r>
      <rPr>
        <sz val="11"/>
        <rFont val="Times New Roman"/>
        <family val="1"/>
      </rPr>
      <t>/</t>
    </r>
    <r>
      <rPr>
        <sz val="11"/>
        <rFont val="ＭＳ 明朝"/>
        <family val="1"/>
        <charset val="128"/>
      </rPr>
      <t>人</t>
    </r>
    <r>
      <rPr>
        <sz val="11"/>
        <rFont val="Times New Roman"/>
        <family val="1"/>
      </rPr>
      <t>]</t>
    </r>
    <phoneticPr fontId="10"/>
  </si>
  <si>
    <r>
      <rPr>
        <sz val="11"/>
        <rFont val="ＭＳ 明朝"/>
        <family val="1"/>
        <charset val="128"/>
      </rPr>
      <t>※</t>
    </r>
    <r>
      <rPr>
        <sz val="11"/>
        <rFont val="Times New Roman"/>
        <family val="1"/>
      </rPr>
      <t>1</t>
    </r>
    <r>
      <rPr>
        <sz val="11"/>
        <rFont val="ＭＳ 明朝"/>
        <family val="1"/>
        <charset val="128"/>
      </rPr>
      <t>：「廃棄物のエネルギー利用」は「</t>
    </r>
    <r>
      <rPr>
        <sz val="11"/>
        <rFont val="Times New Roman"/>
        <family val="1"/>
      </rPr>
      <t xml:space="preserve">5. </t>
    </r>
    <r>
      <rPr>
        <sz val="11"/>
        <rFont val="ＭＳ 明朝"/>
        <family val="1"/>
        <charset val="128"/>
      </rPr>
      <t>廃棄物」ではなく、「</t>
    </r>
    <r>
      <rPr>
        <sz val="11"/>
        <rFont val="Times New Roman"/>
        <family val="1"/>
      </rPr>
      <t xml:space="preserve">1.A. </t>
    </r>
    <r>
      <rPr>
        <sz val="11"/>
        <rFont val="ＭＳ 明朝"/>
        <family val="1"/>
        <charset val="128"/>
      </rPr>
      <t>燃料の燃焼」の各部門（</t>
    </r>
    <r>
      <rPr>
        <sz val="11"/>
        <rFont val="Times New Roman"/>
        <family val="1"/>
      </rPr>
      <t>1.A.1.</t>
    </r>
    <r>
      <rPr>
        <sz val="11"/>
        <rFont val="ＭＳ 明朝"/>
        <family val="1"/>
        <charset val="128"/>
      </rPr>
      <t>、</t>
    </r>
    <r>
      <rPr>
        <sz val="11"/>
        <rFont val="Times New Roman"/>
        <family val="1"/>
      </rPr>
      <t xml:space="preserve">1.A.2. </t>
    </r>
    <r>
      <rPr>
        <sz val="11"/>
        <rFont val="ＭＳ 明朝"/>
        <family val="1"/>
        <charset val="128"/>
      </rPr>
      <t>及び</t>
    </r>
    <r>
      <rPr>
        <sz val="11"/>
        <rFont val="Times New Roman"/>
        <family val="1"/>
      </rPr>
      <t xml:space="preserve"> 1.A.4. </t>
    </r>
    <r>
      <rPr>
        <sz val="11"/>
        <rFont val="ＭＳ 明朝"/>
        <family val="1"/>
        <charset val="128"/>
      </rPr>
      <t>の各部門）に振り分けられている（上表備考欄参照）。</t>
    </r>
    <rPh sb="21" eb="24">
      <t>ハイキブツ</t>
    </rPh>
    <rPh sb="36" eb="38">
      <t>ネンリョウ</t>
    </rPh>
    <rPh sb="39" eb="41">
      <t>ネンショウ</t>
    </rPh>
    <rPh sb="44" eb="46">
      <t>ブモン</t>
    </rPh>
    <rPh sb="87" eb="89">
      <t>ジョウヒョウ</t>
    </rPh>
    <rPh sb="88" eb="89">
      <t>ヒョウ</t>
    </rPh>
    <rPh sb="89" eb="91">
      <t>ビコウ</t>
    </rPh>
    <rPh sb="91" eb="92">
      <t>ラン</t>
    </rPh>
    <rPh sb="92" eb="94">
      <t>サンショウ</t>
    </rPh>
    <phoneticPr fontId="10"/>
  </si>
  <si>
    <r>
      <rPr>
        <sz val="11"/>
        <rFont val="ＭＳ 明朝"/>
        <family val="1"/>
        <charset val="128"/>
      </rPr>
      <t>※</t>
    </r>
    <r>
      <rPr>
        <sz val="11"/>
        <rFont val="Times New Roman"/>
        <family val="1"/>
      </rPr>
      <t>3</t>
    </r>
    <r>
      <rPr>
        <sz val="11"/>
        <rFont val="ＭＳ 明朝"/>
        <family val="1"/>
        <charset val="128"/>
      </rPr>
      <t>：「廃棄物のエネルギー利用」は「</t>
    </r>
    <r>
      <rPr>
        <sz val="11"/>
        <rFont val="Times New Roman"/>
        <family val="1"/>
      </rPr>
      <t xml:space="preserve">5. </t>
    </r>
    <r>
      <rPr>
        <sz val="11"/>
        <rFont val="ＭＳ 明朝"/>
        <family val="1"/>
        <charset val="128"/>
      </rPr>
      <t>廃棄物」ではなく、「</t>
    </r>
    <r>
      <rPr>
        <sz val="11"/>
        <rFont val="Times New Roman"/>
        <family val="1"/>
      </rPr>
      <t xml:space="preserve">1.A. </t>
    </r>
    <r>
      <rPr>
        <sz val="11"/>
        <rFont val="ＭＳ 明朝"/>
        <family val="1"/>
        <charset val="128"/>
      </rPr>
      <t>燃料の燃焼」の各部門（</t>
    </r>
    <r>
      <rPr>
        <sz val="11"/>
        <rFont val="Times New Roman"/>
        <family val="1"/>
      </rPr>
      <t>1.A.1.</t>
    </r>
    <r>
      <rPr>
        <sz val="11"/>
        <rFont val="ＭＳ 明朝"/>
        <family val="1"/>
        <charset val="128"/>
      </rPr>
      <t>、</t>
    </r>
    <r>
      <rPr>
        <sz val="11"/>
        <rFont val="Times New Roman"/>
        <family val="1"/>
      </rPr>
      <t xml:space="preserve">1.A.2. </t>
    </r>
    <r>
      <rPr>
        <sz val="11"/>
        <rFont val="ＭＳ 明朝"/>
        <family val="1"/>
        <charset val="128"/>
      </rPr>
      <t>及び</t>
    </r>
    <r>
      <rPr>
        <sz val="11"/>
        <rFont val="Times New Roman"/>
        <family val="1"/>
      </rPr>
      <t xml:space="preserve"> 1.A.4. </t>
    </r>
    <r>
      <rPr>
        <sz val="11"/>
        <rFont val="ＭＳ 明朝"/>
        <family val="1"/>
        <charset val="128"/>
      </rPr>
      <t>の各部門）に振り分けられている（上表備考欄参照）。</t>
    </r>
    <rPh sb="21" eb="24">
      <t>ハイキブツ</t>
    </rPh>
    <rPh sb="36" eb="38">
      <t>ネンリョウ</t>
    </rPh>
    <rPh sb="39" eb="41">
      <t>ネンショウ</t>
    </rPh>
    <rPh sb="44" eb="46">
      <t>ブモン</t>
    </rPh>
    <rPh sb="87" eb="89">
      <t>ジョウヒョウ</t>
    </rPh>
    <rPh sb="88" eb="89">
      <t>ヒョウ</t>
    </rPh>
    <rPh sb="89" eb="91">
      <t>ビコウ</t>
    </rPh>
    <rPh sb="91" eb="92">
      <t>ラン</t>
    </rPh>
    <rPh sb="92" eb="94">
      <t>サンショウ</t>
    </rPh>
    <phoneticPr fontId="10"/>
  </si>
  <si>
    <r>
      <t>4.CO</t>
    </r>
    <r>
      <rPr>
        <vertAlign val="subscript"/>
        <sz val="11"/>
        <rFont val="Times New Roman"/>
        <family val="1"/>
      </rPr>
      <t>2</t>
    </r>
    <r>
      <rPr>
        <sz val="11"/>
        <rFont val="Times New Roman"/>
        <family val="1"/>
      </rPr>
      <t xml:space="preserve">-share </t>
    </r>
    <phoneticPr fontId="10"/>
  </si>
  <si>
    <r>
      <t>2.CO</t>
    </r>
    <r>
      <rPr>
        <vertAlign val="subscript"/>
        <sz val="11"/>
        <rFont val="Times New Roman"/>
        <family val="1"/>
      </rPr>
      <t>2</t>
    </r>
    <r>
      <rPr>
        <sz val="11"/>
        <rFont val="Times New Roman"/>
        <family val="1"/>
      </rPr>
      <t>-sector</t>
    </r>
    <phoneticPr fontId="10"/>
  </si>
  <si>
    <r>
      <t>3.Allocated_CO</t>
    </r>
    <r>
      <rPr>
        <vertAlign val="subscript"/>
        <sz val="11"/>
        <rFont val="Times New Roman"/>
        <family val="1"/>
      </rPr>
      <t>2</t>
    </r>
    <r>
      <rPr>
        <sz val="11"/>
        <rFont val="Times New Roman"/>
        <family val="1"/>
      </rPr>
      <t>-sector</t>
    </r>
    <phoneticPr fontId="10"/>
  </si>
  <si>
    <r>
      <t>CH</t>
    </r>
    <r>
      <rPr>
        <u/>
        <vertAlign val="subscript"/>
        <sz val="11"/>
        <color indexed="12"/>
        <rFont val="Times New Roman"/>
        <family val="1"/>
      </rPr>
      <t>4</t>
    </r>
    <r>
      <rPr>
        <u/>
        <sz val="11"/>
        <color indexed="12"/>
        <rFont val="Times New Roman"/>
        <family val="1"/>
      </rPr>
      <t xml:space="preserve"> </t>
    </r>
    <r>
      <rPr>
        <u/>
        <sz val="11"/>
        <color indexed="12"/>
        <rFont val="ＭＳ 明朝"/>
        <family val="1"/>
        <charset val="128"/>
      </rPr>
      <t>排出量</t>
    </r>
    <rPh sb="4" eb="7">
      <t>ハイシュツリョウ</t>
    </rPh>
    <phoneticPr fontId="10"/>
  </si>
  <si>
    <r>
      <t>14.</t>
    </r>
    <r>
      <rPr>
        <sz val="11"/>
        <rFont val="ＭＳ 明朝"/>
        <family val="1"/>
        <charset val="128"/>
      </rPr>
      <t>【</t>
    </r>
    <r>
      <rPr>
        <sz val="11"/>
        <rFont val="Times New Roman"/>
        <family val="1"/>
      </rPr>
      <t>Annex</t>
    </r>
    <r>
      <rPr>
        <sz val="11"/>
        <rFont val="ＭＳ 明朝"/>
        <family val="1"/>
        <charset val="128"/>
      </rPr>
      <t>】</t>
    </r>
    <r>
      <rPr>
        <sz val="11"/>
        <rFont val="Times New Roman"/>
        <family val="1"/>
      </rPr>
      <t>UN-GHGs</t>
    </r>
    <phoneticPr fontId="10"/>
  </si>
  <si>
    <t>業務用冷凍空調機器</t>
    <rPh sb="0" eb="3">
      <t>ギョウムヨウ</t>
    </rPh>
    <rPh sb="3" eb="9">
      <t>レイトウクウチョウキキ</t>
    </rPh>
    <phoneticPr fontId="10"/>
  </si>
  <si>
    <t>家庭用エアコン</t>
    <rPh sb="0" eb="3">
      <t>カテイヨウ</t>
    </rPh>
    <phoneticPr fontId="10"/>
  </si>
  <si>
    <t>カーエアコン</t>
    <phoneticPr fontId="10"/>
  </si>
  <si>
    <t>その他</t>
    <rPh sb="2" eb="3">
      <t>タ</t>
    </rPh>
    <phoneticPr fontId="10"/>
  </si>
  <si>
    <t>NO</t>
    <phoneticPr fontId="10"/>
  </si>
  <si>
    <t>化石燃料起源の界面活性剤の分解</t>
  </si>
  <si>
    <r>
      <t xml:space="preserve">5.E. </t>
    </r>
    <r>
      <rPr>
        <sz val="11"/>
        <rFont val="ＭＳ 明朝"/>
        <family val="1"/>
        <charset val="128"/>
      </rPr>
      <t>化石燃料起源の界面活性剤の分解</t>
    </r>
    <phoneticPr fontId="10"/>
  </si>
  <si>
    <t>【参考】国連ガイドライン準拠のガス別・部門別温室効果ガス排出量及び吸収量</t>
    <rPh sb="1" eb="3">
      <t>サンコウ</t>
    </rPh>
    <rPh sb="4" eb="6">
      <t>コクレン</t>
    </rPh>
    <rPh sb="12" eb="14">
      <t>ジュンキョ</t>
    </rPh>
    <rPh sb="17" eb="18">
      <t>ベツ</t>
    </rPh>
    <rPh sb="19" eb="21">
      <t>ブモン</t>
    </rPh>
    <rPh sb="20" eb="21">
      <t>ベツ</t>
    </rPh>
    <rPh sb="22" eb="24">
      <t>オンシツ</t>
    </rPh>
    <rPh sb="24" eb="26">
      <t>コウカ</t>
    </rPh>
    <rPh sb="28" eb="30">
      <t>ハイシュツ</t>
    </rPh>
    <rPh sb="30" eb="31">
      <t>リョウ</t>
    </rPh>
    <rPh sb="31" eb="32">
      <t>オヨ</t>
    </rPh>
    <rPh sb="33" eb="35">
      <t>キュウシュウ</t>
    </rPh>
    <rPh sb="34" eb="35">
      <t>リョウ</t>
    </rPh>
    <phoneticPr fontId="10"/>
  </si>
  <si>
    <t>排出源</t>
    <rPh sb="0" eb="2">
      <t>ハイシュツ</t>
    </rPh>
    <rPh sb="2" eb="3">
      <t>ゲン</t>
    </rPh>
    <phoneticPr fontId="10"/>
  </si>
  <si>
    <t>半導体・液晶製造</t>
    <rPh sb="0" eb="3">
      <t>ハンドウタイ</t>
    </rPh>
    <rPh sb="4" eb="6">
      <t>エキショウ</t>
    </rPh>
    <rPh sb="6" eb="8">
      <t>セイゾウ</t>
    </rPh>
    <phoneticPr fontId="10"/>
  </si>
  <si>
    <t>温室効果ガス排出量及び吸収量のまとめ</t>
    <rPh sb="8" eb="9">
      <t>リョウ</t>
    </rPh>
    <rPh sb="9" eb="10">
      <t>オヨ</t>
    </rPh>
    <rPh sb="11" eb="13">
      <t>キュウシュウ</t>
    </rPh>
    <phoneticPr fontId="9"/>
  </si>
  <si>
    <t>温室効果ガス排出量及び吸収量合計</t>
    <rPh sb="0" eb="4">
      <t>オンシツコウカ</t>
    </rPh>
    <rPh sb="6" eb="8">
      <t>ハイシュツ</t>
    </rPh>
    <rPh sb="8" eb="9">
      <t>リョウ</t>
    </rPh>
    <rPh sb="9" eb="10">
      <t>オヨ</t>
    </rPh>
    <rPh sb="11" eb="14">
      <t>キュウシュウリョウ</t>
    </rPh>
    <rPh sb="14" eb="16">
      <t>ゴウケイ</t>
    </rPh>
    <phoneticPr fontId="10"/>
  </si>
  <si>
    <r>
      <rPr>
        <sz val="11"/>
        <rFont val="Segoe UI Symbol"/>
        <family val="1"/>
      </rPr>
      <t>■</t>
    </r>
    <r>
      <rPr>
        <sz val="11"/>
        <rFont val="ＭＳ 明朝"/>
        <family val="1"/>
        <charset val="128"/>
      </rPr>
      <t>世帯数　</t>
    </r>
    <r>
      <rPr>
        <sz val="11"/>
        <rFont val="Times New Roman"/>
        <family val="1"/>
      </rPr>
      <t>[</t>
    </r>
    <r>
      <rPr>
        <sz val="11"/>
        <rFont val="ＭＳ 明朝"/>
        <family val="1"/>
        <charset val="128"/>
      </rPr>
      <t>千世帯</t>
    </r>
    <r>
      <rPr>
        <sz val="11"/>
        <rFont val="Times New Roman"/>
        <family val="1"/>
      </rPr>
      <t>]</t>
    </r>
    <rPh sb="1" eb="4">
      <t>セタイスウ</t>
    </rPh>
    <phoneticPr fontId="10"/>
  </si>
  <si>
    <r>
      <t>NF</t>
    </r>
    <r>
      <rPr>
        <vertAlign val="subscript"/>
        <sz val="11"/>
        <rFont val="Times New Roman"/>
        <family val="1"/>
      </rPr>
      <t>3</t>
    </r>
    <r>
      <rPr>
        <sz val="11"/>
        <rFont val="ＭＳ 明朝"/>
        <family val="1"/>
        <charset val="128"/>
      </rPr>
      <t>の製造時の漏出</t>
    </r>
    <phoneticPr fontId="10"/>
  </si>
  <si>
    <r>
      <t>SF</t>
    </r>
    <r>
      <rPr>
        <vertAlign val="subscript"/>
        <sz val="11"/>
        <rFont val="Times New Roman"/>
        <family val="1"/>
      </rPr>
      <t>6</t>
    </r>
    <r>
      <rPr>
        <sz val="11"/>
        <rFont val="Times New Roman"/>
        <family val="1"/>
      </rPr>
      <t xml:space="preserve"> </t>
    </r>
    <r>
      <rPr>
        <sz val="11"/>
        <rFont val="ＭＳ 明朝"/>
        <family val="1"/>
        <charset val="128"/>
      </rPr>
      <t>製造時の漏出</t>
    </r>
    <phoneticPr fontId="10"/>
  </si>
  <si>
    <t>注意事項／単位／地球温暖化係数</t>
    <rPh sb="5" eb="7">
      <t>タンイ</t>
    </rPh>
    <rPh sb="8" eb="10">
      <t>チキュウ</t>
    </rPh>
    <rPh sb="10" eb="13">
      <t>オンダンカ</t>
    </rPh>
    <rPh sb="13" eb="15">
      <t>ケイスウ</t>
    </rPh>
    <phoneticPr fontId="10"/>
  </si>
  <si>
    <t>炭鉱等</t>
    <rPh sb="0" eb="2">
      <t>タンコウ</t>
    </rPh>
    <rPh sb="2" eb="3">
      <t>トウ</t>
    </rPh>
    <phoneticPr fontId="10"/>
  </si>
  <si>
    <t>ガス田等</t>
    <rPh sb="2" eb="3">
      <t>デン</t>
    </rPh>
    <rPh sb="3" eb="4">
      <t>トウ</t>
    </rPh>
    <phoneticPr fontId="10"/>
  </si>
  <si>
    <r>
      <rPr>
        <sz val="11"/>
        <rFont val="ＭＳ 明朝"/>
        <family val="1"/>
        <charset val="128"/>
      </rPr>
      <t>本シート</t>
    </r>
    <rPh sb="0" eb="1">
      <t>ホン</t>
    </rPh>
    <phoneticPr fontId="10"/>
  </si>
  <si>
    <r>
      <rPr>
        <u/>
        <sz val="11"/>
        <color indexed="12"/>
        <rFont val="ＭＳ 明朝"/>
        <family val="1"/>
        <charset val="128"/>
      </rPr>
      <t>温室効果ガス排出量及び吸収量のまとめ</t>
    </r>
    <rPh sb="8" eb="9">
      <t>リョウ</t>
    </rPh>
    <rPh sb="9" eb="10">
      <t>オヨ</t>
    </rPh>
    <rPh sb="11" eb="13">
      <t>キュウシュウ</t>
    </rPh>
    <phoneticPr fontId="10"/>
  </si>
  <si>
    <r>
      <rPr>
        <u/>
        <sz val="11"/>
        <color indexed="12"/>
        <rFont val="ＭＳ 明朝"/>
        <family val="1"/>
        <charset val="128"/>
      </rPr>
      <t>家庭における</t>
    </r>
    <r>
      <rPr>
        <u/>
        <sz val="11"/>
        <color indexed="12"/>
        <rFont val="Times New Roman"/>
        <family val="1"/>
      </rPr>
      <t>CO</t>
    </r>
    <r>
      <rPr>
        <u/>
        <vertAlign val="subscript"/>
        <sz val="11"/>
        <color indexed="12"/>
        <rFont val="Times New Roman"/>
        <family val="1"/>
      </rPr>
      <t>2</t>
    </r>
    <r>
      <rPr>
        <u/>
        <sz val="11"/>
        <color indexed="12"/>
        <rFont val="Times New Roman"/>
        <family val="1"/>
      </rPr>
      <t xml:space="preserve"> </t>
    </r>
    <r>
      <rPr>
        <u/>
        <sz val="11"/>
        <color indexed="12"/>
        <rFont val="ＭＳ 明朝"/>
        <family val="1"/>
        <charset val="128"/>
      </rPr>
      <t>排出量（世帯当たり）</t>
    </r>
    <phoneticPr fontId="10"/>
  </si>
  <si>
    <r>
      <rPr>
        <u/>
        <sz val="11"/>
        <color indexed="12"/>
        <rFont val="ＭＳ 明朝"/>
        <family val="1"/>
        <charset val="128"/>
      </rPr>
      <t>家庭における</t>
    </r>
    <r>
      <rPr>
        <u/>
        <sz val="11"/>
        <color indexed="12"/>
        <rFont val="Times New Roman"/>
        <family val="1"/>
      </rPr>
      <t>CO</t>
    </r>
    <r>
      <rPr>
        <u/>
        <vertAlign val="subscript"/>
        <sz val="11"/>
        <color indexed="12"/>
        <rFont val="Times New Roman"/>
        <family val="1"/>
      </rPr>
      <t xml:space="preserve">2 </t>
    </r>
    <r>
      <rPr>
        <u/>
        <sz val="11"/>
        <color indexed="12"/>
        <rFont val="ＭＳ 明朝"/>
        <family val="1"/>
        <charset val="128"/>
      </rPr>
      <t>排出量（一人当たり）</t>
    </r>
    <rPh sb="14" eb="16">
      <t>ヒトリ</t>
    </rPh>
    <phoneticPr fontId="10"/>
  </si>
  <si>
    <r>
      <rPr>
        <u/>
        <sz val="11"/>
        <color indexed="12"/>
        <rFont val="ＭＳ 明朝"/>
        <family val="1"/>
        <charset val="128"/>
      </rPr>
      <t>森林等の吸収源対策による吸収量</t>
    </r>
    <phoneticPr fontId="10"/>
  </si>
  <si>
    <r>
      <rPr>
        <u/>
        <sz val="11"/>
        <color indexed="12"/>
        <rFont val="ＭＳ 明朝"/>
        <family val="1"/>
        <charset val="128"/>
      </rPr>
      <t>【参考】国連ガイドライン準拠のガス別・部門別温室効果ガス排出量及び吸収量</t>
    </r>
    <rPh sb="1" eb="3">
      <t>サンコウ</t>
    </rPh>
    <rPh sb="4" eb="6">
      <t>コクレン</t>
    </rPh>
    <rPh sb="12" eb="14">
      <t>ジュンキョ</t>
    </rPh>
    <rPh sb="17" eb="18">
      <t>ベツ</t>
    </rPh>
    <rPh sb="19" eb="21">
      <t>ブモン</t>
    </rPh>
    <rPh sb="21" eb="22">
      <t>ベツ</t>
    </rPh>
    <rPh sb="22" eb="24">
      <t>オンシツ</t>
    </rPh>
    <rPh sb="24" eb="26">
      <t>コウカ</t>
    </rPh>
    <rPh sb="28" eb="30">
      <t>ハイシュツ</t>
    </rPh>
    <rPh sb="30" eb="31">
      <t>リョウ</t>
    </rPh>
    <rPh sb="31" eb="32">
      <t>オヨ</t>
    </rPh>
    <rPh sb="33" eb="35">
      <t>キュウシュウ</t>
    </rPh>
    <rPh sb="35" eb="36">
      <t>リョウ</t>
    </rPh>
    <phoneticPr fontId="10"/>
  </si>
  <si>
    <r>
      <rPr>
        <u/>
        <sz val="11"/>
        <color indexed="12"/>
        <rFont val="ＭＳ 明朝"/>
        <family val="1"/>
        <charset val="128"/>
      </rPr>
      <t>エネルギー起源</t>
    </r>
    <r>
      <rPr>
        <u/>
        <sz val="11"/>
        <color indexed="12"/>
        <rFont val="Times New Roman"/>
        <family val="1"/>
      </rPr>
      <t>CO</t>
    </r>
    <r>
      <rPr>
        <u/>
        <vertAlign val="subscript"/>
        <sz val="11"/>
        <color rgb="FF0000FF"/>
        <rFont val="Times New Roman"/>
        <family val="1"/>
      </rPr>
      <t>2</t>
    </r>
    <r>
      <rPr>
        <u/>
        <sz val="11"/>
        <color indexed="12"/>
        <rFont val="Times New Roman"/>
        <family val="1"/>
      </rPr>
      <t xml:space="preserve"> </t>
    </r>
    <r>
      <rPr>
        <u/>
        <sz val="11"/>
        <color indexed="12"/>
        <rFont val="ＭＳ 明朝"/>
        <family val="1"/>
        <charset val="128"/>
      </rPr>
      <t>排出量（燃料種別）</t>
    </r>
    <phoneticPr fontId="10"/>
  </si>
  <si>
    <t>冷蔵庫及び空調機器</t>
  </si>
  <si>
    <t>発泡剤</t>
  </si>
  <si>
    <t>エアゾール・MDI（定量噴射剤）</t>
  </si>
  <si>
    <t>洗浄剤・溶剤</t>
  </si>
  <si>
    <t>HFCsの製造時の漏出</t>
  </si>
  <si>
    <t>半導体</t>
  </si>
  <si>
    <t>液晶</t>
  </si>
  <si>
    <t>HCFC22製造時の副生HFC23</t>
  </si>
  <si>
    <t>消火剤</t>
  </si>
  <si>
    <t>マグネシウム製造</t>
  </si>
  <si>
    <t>その他</t>
  </si>
  <si>
    <t>PFCsの製造時の漏出</t>
  </si>
  <si>
    <t>アルミニウム製造</t>
  </si>
  <si>
    <t>粒子加速器等</t>
  </si>
  <si>
    <t>電気絶縁ガス使用機器</t>
  </si>
  <si>
    <r>
      <rPr>
        <b/>
        <sz val="16"/>
        <rFont val="ＭＳ 明朝"/>
        <family val="1"/>
        <charset val="128"/>
      </rPr>
      <t>日本の温室効果ガス排出量データ（</t>
    </r>
    <r>
      <rPr>
        <b/>
        <sz val="16"/>
        <rFont val="Times New Roman"/>
        <family val="1"/>
      </rPr>
      <t>1990</t>
    </r>
    <r>
      <rPr>
        <b/>
        <sz val="16"/>
        <rFont val="ＭＳ 明朝"/>
        <family val="1"/>
        <charset val="128"/>
      </rPr>
      <t>～</t>
    </r>
    <r>
      <rPr>
        <b/>
        <sz val="16"/>
        <rFont val="Times New Roman"/>
        <family val="1"/>
      </rPr>
      <t>2024</t>
    </r>
    <r>
      <rPr>
        <b/>
        <sz val="16"/>
        <rFont val="ＭＳ 明朝"/>
        <family val="1"/>
        <charset val="128"/>
      </rPr>
      <t>年度）</t>
    </r>
    <phoneticPr fontId="10"/>
  </si>
  <si>
    <r>
      <t>2025</t>
    </r>
    <r>
      <rPr>
        <sz val="11"/>
        <rFont val="ＭＳ 明朝"/>
        <family val="1"/>
        <charset val="128"/>
      </rPr>
      <t>年</t>
    </r>
    <r>
      <rPr>
        <sz val="11"/>
        <rFont val="Times New Roman"/>
        <family val="1"/>
      </rPr>
      <t>12</t>
    </r>
    <r>
      <rPr>
        <sz val="11"/>
        <rFont val="ＭＳ 明朝"/>
        <family val="1"/>
        <charset val="128"/>
      </rPr>
      <t>月</t>
    </r>
    <rPh sb="4" eb="5">
      <t>ネン</t>
    </rPh>
    <rPh sb="7" eb="8">
      <t>ガツ</t>
    </rPh>
    <phoneticPr fontId="10"/>
  </si>
  <si>
    <t>＜暫定データ＞</t>
    <rPh sb="1" eb="3">
      <t>ザンテイ</t>
    </rPh>
    <phoneticPr fontId="10"/>
  </si>
  <si>
    <t>1.A.4. 業務・家庭・農林水産業</t>
    <rPh sb="13" eb="15">
      <t>ノウリン</t>
    </rPh>
    <rPh sb="15" eb="18">
      <t>スイサンギョウ</t>
    </rPh>
    <phoneticPr fontId="10"/>
  </si>
  <si>
    <t>1.A.3. 運輸</t>
    <rPh sb="7" eb="9">
      <t>ウンユ</t>
    </rPh>
    <phoneticPr fontId="10"/>
  </si>
  <si>
    <t>1.A.2. 製造業・建設業</t>
    <rPh sb="7" eb="10">
      <t>セイゾウギョウ</t>
    </rPh>
    <rPh sb="11" eb="14">
      <t>ケンセツギョウ</t>
    </rPh>
    <phoneticPr fontId="10"/>
  </si>
  <si>
    <t>1.A.1. エネルギー産業</t>
  </si>
  <si>
    <r>
      <t>2024</t>
    </r>
    <r>
      <rPr>
        <sz val="14"/>
        <rFont val="ＭＳ 明朝"/>
        <family val="1"/>
        <charset val="128"/>
      </rPr>
      <t>年度</t>
    </r>
    <rPh sb="4" eb="5">
      <t>ネン</t>
    </rPh>
    <rPh sb="5" eb="6">
      <t>ド</t>
    </rPh>
    <phoneticPr fontId="10"/>
  </si>
  <si>
    <r>
      <t>(2013</t>
    </r>
    <r>
      <rPr>
        <sz val="12"/>
        <rFont val="ＭＳ 明朝"/>
        <family val="1"/>
        <charset val="128"/>
      </rPr>
      <t>年度、</t>
    </r>
    <r>
      <rPr>
        <sz val="12"/>
        <rFont val="Times New Roman"/>
        <family val="1"/>
      </rPr>
      <t>2024</t>
    </r>
    <r>
      <rPr>
        <sz val="12"/>
        <rFont val="ＭＳ 明朝"/>
        <family val="1"/>
        <charset val="128"/>
      </rPr>
      <t>年度</t>
    </r>
    <r>
      <rPr>
        <sz val="12"/>
        <rFont val="Times New Roman"/>
        <family val="1"/>
      </rPr>
      <t>)</t>
    </r>
    <rPh sb="5" eb="6">
      <t>ネン</t>
    </rPh>
    <rPh sb="6" eb="7">
      <t>ド</t>
    </rPh>
    <rPh sb="12" eb="13">
      <t>ネン</t>
    </rPh>
    <rPh sb="13" eb="14">
      <t>ド</t>
    </rPh>
    <phoneticPr fontId="10"/>
  </si>
  <si>
    <r>
      <rPr>
        <sz val="14"/>
        <rFont val="Segoe UI Symbol"/>
        <family val="1"/>
      </rPr>
      <t>■</t>
    </r>
    <r>
      <rPr>
        <sz val="14"/>
        <rFont val="Times New Roman"/>
        <family val="1"/>
      </rPr>
      <t>2026</t>
    </r>
    <r>
      <rPr>
        <sz val="14"/>
        <rFont val="ＭＳ 明朝"/>
        <family val="1"/>
        <charset val="128"/>
      </rPr>
      <t>年春に公表予定。</t>
    </r>
    <phoneticPr fontId="10"/>
  </si>
  <si>
    <r>
      <rPr>
        <b/>
        <sz val="11"/>
        <rFont val="ＭＳ 明朝"/>
        <family val="1"/>
        <charset val="128"/>
      </rPr>
      <t>化学（含石油石炭製品）</t>
    </r>
    <rPh sb="0" eb="2">
      <t>カガク</t>
    </rPh>
    <rPh sb="3" eb="4">
      <t>フク</t>
    </rPh>
    <rPh sb="4" eb="6">
      <t>セキユ</t>
    </rPh>
    <rPh sb="6" eb="8">
      <t>セキタン</t>
    </rPh>
    <rPh sb="8" eb="10">
      <t>セイヒン</t>
    </rPh>
    <phoneticPr fontId="0"/>
  </si>
  <si>
    <t>公務（他に分類されないもの）</t>
    <phoneticPr fontId="10"/>
  </si>
  <si>
    <t>他サービス業（廃棄物処理業等）</t>
    <phoneticPr fontId="10"/>
  </si>
  <si>
    <t>公務（他に分類されないもの）</t>
    <rPh sb="3" eb="4">
      <t>タ</t>
    </rPh>
    <rPh sb="5" eb="7">
      <t>ブンルイ</t>
    </rPh>
    <phoneticPr fontId="10"/>
  </si>
  <si>
    <r>
      <rPr>
        <sz val="11"/>
        <rFont val="游ゴシック"/>
        <family val="1"/>
        <charset val="128"/>
      </rPr>
      <t>※</t>
    </r>
    <r>
      <rPr>
        <sz val="11"/>
        <rFont val="Times New Roman"/>
        <family val="1"/>
      </rPr>
      <t>NO</t>
    </r>
    <r>
      <rPr>
        <sz val="11"/>
        <rFont val="ＭＳ 明朝"/>
        <family val="1"/>
        <charset val="128"/>
      </rPr>
      <t>：発生しない</t>
    </r>
    <rPh sb="4" eb="6">
      <t>ハッセイ</t>
    </rPh>
    <phoneticPr fontId="10"/>
  </si>
  <si>
    <t>※出典：
総務省「住民基本台帳に基づく人口、人口動態及び世帯数」</t>
    <rPh sb="1" eb="3">
      <t>シュッテン</t>
    </rPh>
    <phoneticPr fontId="10"/>
  </si>
  <si>
    <r>
      <t xml:space="preserve">1.B.1. </t>
    </r>
    <r>
      <rPr>
        <sz val="11"/>
        <rFont val="ＭＳ 明朝"/>
        <family val="1"/>
        <charset val="128"/>
      </rPr>
      <t>固体燃料</t>
    </r>
    <rPh sb="7" eb="11">
      <t>コタイネンリョウ</t>
    </rPh>
    <phoneticPr fontId="10"/>
  </si>
  <si>
    <r>
      <t xml:space="preserve">1.B.2. </t>
    </r>
    <r>
      <rPr>
        <sz val="11"/>
        <rFont val="ＭＳ 明朝"/>
        <family val="1"/>
        <charset val="128"/>
      </rPr>
      <t>石油・天然ガス等</t>
    </r>
    <rPh sb="7" eb="9">
      <t>セキユ</t>
    </rPh>
    <rPh sb="10" eb="12">
      <t>テンネン</t>
    </rPh>
    <rPh sb="14" eb="15">
      <t>トウ</t>
    </rPh>
    <phoneticPr fontId="10"/>
  </si>
  <si>
    <r>
      <rPr>
        <sz val="11"/>
        <rFont val="ＭＳ Ｐ明朝"/>
        <family val="1"/>
        <charset val="128"/>
      </rPr>
      <t>※</t>
    </r>
    <r>
      <rPr>
        <sz val="11"/>
        <rFont val="Times New Roman"/>
        <family val="1"/>
      </rPr>
      <t>NO</t>
    </r>
    <r>
      <rPr>
        <sz val="11"/>
        <rFont val="ＭＳ 明朝"/>
        <family val="1"/>
        <charset val="128"/>
      </rPr>
      <t>：発生しない</t>
    </r>
    <rPh sb="4" eb="6">
      <t>ハッセイ</t>
    </rPh>
    <phoneticPr fontId="10"/>
  </si>
  <si>
    <t>HFC-134a：1,300 など</t>
  </si>
  <si>
    <t>PFC-14：6,630 など</t>
  </si>
  <si>
    <t>HFC-134a：1,300　など</t>
  </si>
  <si>
    <t>PFC-14：6,630　など</t>
  </si>
  <si>
    <t>NO</t>
  </si>
  <si>
    <r>
      <rPr>
        <sz val="11"/>
        <rFont val="Segoe UI Symbol"/>
        <family val="1"/>
      </rPr>
      <t>■</t>
    </r>
    <r>
      <rPr>
        <sz val="11"/>
        <rFont val="ＭＳ 明朝"/>
        <family val="1"/>
        <charset val="128"/>
      </rPr>
      <t>排出量及び吸収量　</t>
    </r>
    <r>
      <rPr>
        <sz val="11"/>
        <rFont val="Times New Roman"/>
        <family val="1"/>
      </rPr>
      <t>[kt CO</t>
    </r>
    <r>
      <rPr>
        <vertAlign val="subscript"/>
        <sz val="11"/>
        <rFont val="Times New Roman"/>
        <family val="1"/>
      </rPr>
      <t>2</t>
    </r>
    <r>
      <rPr>
        <sz val="11"/>
        <rFont val="Times New Roman"/>
        <family val="1"/>
      </rPr>
      <t xml:space="preserve"> </t>
    </r>
    <r>
      <rPr>
        <sz val="11"/>
        <rFont val="游ゴシック"/>
        <family val="1"/>
        <charset val="128"/>
      </rPr>
      <t>換算</t>
    </r>
    <r>
      <rPr>
        <sz val="11"/>
        <rFont val="Times New Roman"/>
        <family val="1"/>
      </rPr>
      <t>]</t>
    </r>
    <rPh sb="1" eb="3">
      <t>ハイシュツ</t>
    </rPh>
    <rPh sb="3" eb="4">
      <t>リョウ</t>
    </rPh>
    <rPh sb="4" eb="5">
      <t>オヨ</t>
    </rPh>
    <rPh sb="6" eb="8">
      <t>キュウシュウ</t>
    </rPh>
    <rPh sb="8" eb="9">
      <t>リョウ</t>
    </rPh>
    <rPh sb="18" eb="20">
      <t>カンサン</t>
    </rPh>
    <phoneticPr fontId="10"/>
  </si>
  <si>
    <r>
      <t>Mt CO</t>
    </r>
    <r>
      <rPr>
        <vertAlign val="subscript"/>
        <sz val="11"/>
        <rFont val="Times New Roman"/>
        <family val="1"/>
      </rPr>
      <t>2</t>
    </r>
    <r>
      <rPr>
        <sz val="11"/>
        <rFont val="Times New Roman"/>
        <family val="1"/>
      </rPr>
      <t xml:space="preserve"> </t>
    </r>
    <r>
      <rPr>
        <sz val="11"/>
        <rFont val="ＭＳ 明朝"/>
        <family val="1"/>
        <charset val="128"/>
      </rPr>
      <t>換算</t>
    </r>
    <rPh sb="7" eb="9">
      <t>カンサン</t>
    </rPh>
    <phoneticPr fontId="10"/>
  </si>
  <si>
    <r>
      <t>t CO</t>
    </r>
    <r>
      <rPr>
        <vertAlign val="subscript"/>
        <sz val="11"/>
        <rFont val="Times New Roman"/>
        <family val="1"/>
      </rPr>
      <t>2</t>
    </r>
    <r>
      <rPr>
        <sz val="11"/>
        <rFont val="Times New Roman"/>
        <family val="1"/>
      </rPr>
      <t xml:space="preserve"> </t>
    </r>
    <r>
      <rPr>
        <sz val="11"/>
        <rFont val="ＭＳ 明朝"/>
        <family val="1"/>
        <charset val="128"/>
      </rPr>
      <t>換算</t>
    </r>
    <r>
      <rPr>
        <sz val="11"/>
        <rFont val="Times New Roman"/>
        <family val="1"/>
      </rPr>
      <t xml:space="preserve">/ </t>
    </r>
    <r>
      <rPr>
        <sz val="11"/>
        <rFont val="ＭＳ 明朝"/>
        <family val="1"/>
        <charset val="128"/>
      </rPr>
      <t>一人</t>
    </r>
    <rPh sb="6" eb="8">
      <t>カンサン</t>
    </rPh>
    <rPh sb="10" eb="12">
      <t>ヒトリ</t>
    </rPh>
    <phoneticPr fontId="10"/>
  </si>
  <si>
    <r>
      <rPr>
        <sz val="11"/>
        <rFont val="Segoe UI Symbol"/>
        <family val="1"/>
      </rPr>
      <t>■</t>
    </r>
    <r>
      <rPr>
        <sz val="11"/>
        <rFont val="ＭＳ 明朝"/>
        <family val="1"/>
        <charset val="128"/>
      </rPr>
      <t>本データをご利用の際は以下のページをお読みください。</t>
    </r>
    <rPh sb="1" eb="2">
      <t>ホン</t>
    </rPh>
    <rPh sb="7" eb="9">
      <t>リヨウ</t>
    </rPh>
    <rPh sb="10" eb="11">
      <t>サイ</t>
    </rPh>
    <rPh sb="12" eb="14">
      <t>イカ</t>
    </rPh>
    <rPh sb="20" eb="21">
      <t>ヨ</t>
    </rPh>
    <phoneticPr fontId="10"/>
  </si>
  <si>
    <r>
      <rPr>
        <sz val="10.5"/>
        <rFont val="ＭＳ 明朝"/>
        <family val="1"/>
        <charset val="128"/>
      </rPr>
      <t>■各シート中の空白セル及び空白シートは、</t>
    </r>
    <r>
      <rPr>
        <sz val="10.5"/>
        <rFont val="Times New Roman"/>
        <family val="1"/>
      </rPr>
      <t>2026</t>
    </r>
    <r>
      <rPr>
        <sz val="10.5"/>
        <rFont val="ＭＳ 明朝"/>
        <family val="1"/>
        <charset val="128"/>
      </rPr>
      <t>年春に公表予定。</t>
    </r>
    <phoneticPr fontId="10"/>
  </si>
  <si>
    <r>
      <t>GHG</t>
    </r>
    <r>
      <rPr>
        <sz val="11"/>
        <rFont val="ＭＳ 明朝"/>
        <family val="1"/>
        <charset val="128"/>
      </rPr>
      <t>排出量（</t>
    </r>
    <r>
      <rPr>
        <sz val="11"/>
        <rFont val="Times New Roman"/>
        <family val="1"/>
      </rPr>
      <t>LULUCF</t>
    </r>
    <r>
      <rPr>
        <sz val="11"/>
        <rFont val="ＭＳ 明朝"/>
        <family val="1"/>
        <charset val="128"/>
      </rPr>
      <t>分野を除く、間接</t>
    </r>
    <r>
      <rPr>
        <sz val="11"/>
        <rFont val="Times New Roman"/>
        <family val="1"/>
      </rPr>
      <t>CO</t>
    </r>
    <r>
      <rPr>
        <vertAlign val="subscript"/>
        <sz val="11"/>
        <rFont val="Times New Roman"/>
        <family val="1"/>
      </rPr>
      <t>2</t>
    </r>
    <r>
      <rPr>
        <sz val="11"/>
        <rFont val="ＭＳ 明朝"/>
        <family val="1"/>
        <charset val="128"/>
      </rPr>
      <t>を含む。）</t>
    </r>
    <rPh sb="3" eb="6">
      <t>ハイシュツリョウ</t>
    </rPh>
    <phoneticPr fontId="10"/>
  </si>
  <si>
    <t>発電所・製油所等</t>
    <rPh sb="4" eb="7">
      <t>セイユジョ</t>
    </rPh>
    <rPh sb="7" eb="8">
      <t>トウ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</si>
</sst>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176" formatCode="#,##0_ "/>
    <numFmt numFmtId="177" formatCode="#,##0.0_ "/>
    <numFmt numFmtId="178" formatCode="0.0_ "/>
    <numFmt numFmtId="179" formatCode="0.0%"/>
    <numFmt numFmtId="180" formatCode="0.00_ "/>
    <numFmt numFmtId="181" formatCode="0.00_);\(0.00\)"/>
    <numFmt numFmtId="182" formatCode="#,##0.0000"/>
    <numFmt numFmtId="183" formatCode="#,##0.00_ "/>
    <numFmt numFmtId="184" formatCode="#,##0.0%;[Red]\-#,##0.0%"/>
    <numFmt numFmtId="185" formatCode="0.0000000000_ "/>
    <numFmt numFmtId="186" formatCode="#,##0.00_);[Red]\(#,##0.00\)"/>
    <numFmt numFmtId="187" formatCode="#,##0_);[Red]\(#,##0\)"/>
    <numFmt numFmtId="188" formatCode="#,##0.00000_ "/>
    <numFmt numFmtId="189" formatCode="#,##0.000000_ "/>
    <numFmt numFmtId="190" formatCode="#0.0%;[Red]\-#0.0%"/>
    <numFmt numFmtId="191" formatCode="#,##0.000_ "/>
    <numFmt numFmtId="192" formatCode="#,##0.0000_);[Red]\(#,##0.0000\)"/>
    <numFmt numFmtId="193" formatCode="#,##0_ ;[Red]\-#,##0\ "/>
    <numFmt numFmtId="194" formatCode="#,##0.00000000_ ;[Red]\-#,##0.00000000\ "/>
    <numFmt numFmtId="195" formatCode="0.E+00"/>
    <numFmt numFmtId="196" formatCode="0.0E+00"/>
    <numFmt numFmtId="197" formatCode="yyyy/m/d;@"/>
    <numFmt numFmtId="198" formatCode="#,##0.0;[Red]\-#,##0.0"/>
    <numFmt numFmtId="199" formatCode="0_);[Red]\(0\)"/>
    <numFmt numFmtId="200" formatCode="0.000%"/>
    <numFmt numFmtId="201" formatCode="00&quot;00万トン&quot;"/>
    <numFmt numFmtId="202" formatCode="##&quot;億&quot;"/>
    <numFmt numFmtId="203" formatCode="&quot;(&quot;0000&quot;年度)&quot;"/>
    <numFmt numFmtId="204" formatCode="#0.00%;[Red]\-#0.00%"/>
    <numFmt numFmtId="205" formatCode="#0%;[Red]\-#0%"/>
    <numFmt numFmtId="206" formatCode="0.0"/>
    <numFmt numFmtId="207" formatCode="#,##0.00%;[Red]\-#,##0.00%"/>
    <numFmt numFmtId="208" formatCode="#,##0.0_);[Red]\(#,##0.0\)"/>
    <numFmt numFmtId="209" formatCode="#,##0.0"/>
    <numFmt numFmtId="210" formatCode="#0.000%;[Red]\-#0.000%"/>
    <numFmt numFmtId="211" formatCode="0_ "/>
    <numFmt numFmtId="212" formatCode="#0.0000%;[Red]\-#0.0000%"/>
  </numFmts>
  <fonts count="69">
    <font>
      <sz val="11"/>
      <name val="ＭＳ Ｐゴシック"/>
      <family val="3"/>
      <charset val="128"/>
    </font>
    <font>
      <sz val="11"/>
      <color theme="1"/>
      <name val="ＭＳ Ｐゴシック"/>
      <family val="2"/>
      <charset val="128"/>
      <scheme val="minor"/>
    </font>
    <font>
      <sz val="9"/>
      <name val="Times New Roman"/>
      <family val="1"/>
    </font>
    <font>
      <b/>
      <sz val="9"/>
      <name val="Times New Roman"/>
      <family val="1"/>
    </font>
    <font>
      <b/>
      <sz val="12"/>
      <name val="Times New Roman"/>
      <family val="1"/>
    </font>
    <font>
      <sz val="8"/>
      <name val="Helvetica"/>
      <family val="2"/>
    </font>
    <font>
      <sz val="10"/>
      <name val="Arial"/>
      <family val="2"/>
    </font>
    <font>
      <sz val="11"/>
      <name val="ＭＳ Ｐゴシック"/>
      <family val="3"/>
      <charset val="128"/>
    </font>
    <font>
      <u/>
      <sz val="11"/>
      <color indexed="12"/>
      <name val="ＭＳ Ｐゴシック"/>
      <family val="3"/>
      <charset val="128"/>
    </font>
    <font>
      <sz val="12"/>
      <name val="細明朝体"/>
      <family val="3"/>
      <charset val="128"/>
    </font>
    <font>
      <sz val="6"/>
      <name val="ＭＳ Ｐゴシック"/>
      <family val="3"/>
      <charset val="128"/>
    </font>
    <font>
      <sz val="11"/>
      <name val="ＭＳ 明朝"/>
      <family val="1"/>
      <charset val="128"/>
    </font>
    <font>
      <sz val="10"/>
      <name val="ＭＳ 明朝"/>
      <family val="1"/>
      <charset val="128"/>
    </font>
    <font>
      <sz val="6"/>
      <name val="ＭＳ Ｐ明朝"/>
      <family val="1"/>
      <charset val="128"/>
    </font>
    <font>
      <sz val="10"/>
      <name val="Century"/>
      <family val="1"/>
    </font>
    <font>
      <sz val="12"/>
      <name val="ＭＳ Ｐゴシック"/>
      <family val="3"/>
      <charset val="128"/>
    </font>
    <font>
      <sz val="9"/>
      <color indexed="8"/>
      <name val="Times New Roman"/>
      <family val="1"/>
    </font>
    <font>
      <sz val="14"/>
      <name val="ＭＳ 明朝"/>
      <family val="1"/>
      <charset val="128"/>
    </font>
    <font>
      <sz val="11"/>
      <color indexed="8"/>
      <name val="ＭＳ Ｐゴシック"/>
      <family val="3"/>
      <charset val="128"/>
    </font>
    <font>
      <b/>
      <sz val="11"/>
      <name val="ＭＳ 明朝"/>
      <family val="1"/>
      <charset val="128"/>
    </font>
    <font>
      <sz val="11"/>
      <color theme="1"/>
      <name val="ＭＳ Ｐゴシック"/>
      <family val="3"/>
      <charset val="128"/>
      <scheme val="minor"/>
    </font>
    <font>
      <sz val="11"/>
      <color rgb="FFFF0000"/>
      <name val="ＭＳ 明朝"/>
      <family val="1"/>
      <charset val="128"/>
    </font>
    <font>
      <vertAlign val="superscript"/>
      <sz val="11"/>
      <name val="ＭＳ 明朝"/>
      <family val="1"/>
      <charset val="128"/>
    </font>
    <font>
      <sz val="12"/>
      <name val="ＭＳ 明朝"/>
      <family val="1"/>
      <charset val="128"/>
    </font>
    <font>
      <b/>
      <sz val="16"/>
      <name val="ＭＳ 明朝"/>
      <family val="1"/>
      <charset val="128"/>
    </font>
    <font>
      <sz val="11"/>
      <name val="Times New Roman"/>
      <family val="1"/>
    </font>
    <font>
      <sz val="12"/>
      <name val="Times New Roman"/>
      <family val="1"/>
    </font>
    <font>
      <b/>
      <sz val="16"/>
      <name val="Times New Roman"/>
      <family val="1"/>
    </font>
    <font>
      <sz val="10"/>
      <name val="Times New Roman"/>
      <family val="1"/>
    </font>
    <font>
      <sz val="11"/>
      <color indexed="8"/>
      <name val="Times New Roman"/>
      <family val="1"/>
    </font>
    <font>
      <u/>
      <sz val="11"/>
      <color indexed="12"/>
      <name val="ＭＳ 明朝"/>
      <family val="1"/>
      <charset val="128"/>
    </font>
    <font>
      <u/>
      <sz val="11"/>
      <color rgb="FF0000FF"/>
      <name val="ＭＳ 明朝"/>
      <family val="1"/>
      <charset val="128"/>
    </font>
    <font>
      <b/>
      <sz val="11"/>
      <name val="Times New Roman"/>
      <family val="1"/>
    </font>
    <font>
      <sz val="11"/>
      <color rgb="FFFF0000"/>
      <name val="Times New Roman"/>
      <family val="1"/>
    </font>
    <font>
      <u/>
      <sz val="11"/>
      <color indexed="12"/>
      <name val="Times New Roman"/>
      <family val="1"/>
    </font>
    <font>
      <u/>
      <sz val="11"/>
      <color rgb="FF0000FF"/>
      <name val="Times New Roman"/>
      <family val="1"/>
    </font>
    <font>
      <vertAlign val="subscript"/>
      <sz val="11"/>
      <name val="Times New Roman"/>
      <family val="1"/>
    </font>
    <font>
      <u/>
      <vertAlign val="subscript"/>
      <sz val="11"/>
      <color rgb="FF0000FF"/>
      <name val="Times New Roman"/>
      <family val="1"/>
    </font>
    <font>
      <u/>
      <vertAlign val="subscript"/>
      <sz val="11"/>
      <color indexed="12"/>
      <name val="Times New Roman"/>
      <family val="1"/>
    </font>
    <font>
      <sz val="11"/>
      <color rgb="FF0070C0"/>
      <name val="Times New Roman"/>
      <family val="1"/>
    </font>
    <font>
      <b/>
      <vertAlign val="subscript"/>
      <sz val="16"/>
      <name val="Times New Roman"/>
      <family val="1"/>
    </font>
    <font>
      <sz val="11"/>
      <color theme="0" tint="-0.34998626667073579"/>
      <name val="Times New Roman"/>
      <family val="1"/>
    </font>
    <font>
      <sz val="11"/>
      <color theme="0" tint="-0.249977111117893"/>
      <name val="Times New Roman"/>
      <family val="1"/>
    </font>
    <font>
      <sz val="11"/>
      <color rgb="FF00B0F0"/>
      <name val="Times New Roman"/>
      <family val="1"/>
    </font>
    <font>
      <sz val="11"/>
      <color theme="0" tint="-0.499984740745262"/>
      <name val="Times New Roman"/>
      <family val="1"/>
    </font>
    <font>
      <sz val="14"/>
      <name val="Times New Roman"/>
      <family val="1"/>
    </font>
    <font>
      <sz val="11"/>
      <color indexed="55"/>
      <name val="Times New Roman"/>
      <family val="1"/>
    </font>
    <font>
      <b/>
      <vertAlign val="subscript"/>
      <sz val="11"/>
      <name val="Times New Roman"/>
      <family val="1"/>
    </font>
    <font>
      <vertAlign val="superscript"/>
      <sz val="11"/>
      <name val="Times New Roman"/>
      <family val="1"/>
    </font>
    <font>
      <sz val="16"/>
      <name val="Times New Roman"/>
      <family val="1"/>
    </font>
    <font>
      <sz val="11"/>
      <color rgb="FFFFFFFF"/>
      <name val="Times New Roman"/>
      <family val="1"/>
    </font>
    <font>
      <sz val="10"/>
      <color rgb="FFFF0000"/>
      <name val="Times New Roman"/>
      <family val="1"/>
    </font>
    <font>
      <sz val="10"/>
      <color rgb="FF0070C0"/>
      <name val="Times New Roman"/>
      <family val="1"/>
    </font>
    <font>
      <sz val="18"/>
      <name val="Times New Roman"/>
      <family val="1"/>
    </font>
    <font>
      <b/>
      <sz val="16"/>
      <color rgb="FF00B0F0"/>
      <name val="Times New Roman"/>
      <family val="1"/>
    </font>
    <font>
      <vertAlign val="subscript"/>
      <sz val="12"/>
      <name val="Times New Roman"/>
      <family val="1"/>
    </font>
    <font>
      <sz val="14"/>
      <name val="Segoe UI Symbol"/>
      <family val="1"/>
    </font>
    <font>
      <sz val="11"/>
      <name val="Times New Roman"/>
      <family val="1"/>
      <charset val="128"/>
    </font>
    <font>
      <b/>
      <sz val="16"/>
      <name val="Times New Roman"/>
      <family val="1"/>
      <charset val="128"/>
    </font>
    <font>
      <sz val="11"/>
      <name val="ＭＳ Ｐ明朝"/>
      <family val="1"/>
      <charset val="128"/>
    </font>
    <font>
      <b/>
      <sz val="12"/>
      <name val="ＭＳ 明朝"/>
      <family val="1"/>
      <charset val="128"/>
    </font>
    <font>
      <sz val="11"/>
      <name val="Segoe UI Symbol"/>
      <family val="1"/>
    </font>
    <font>
      <sz val="9"/>
      <color rgb="FFFF0000"/>
      <name val="Times New Roman"/>
      <family val="1"/>
    </font>
    <font>
      <b/>
      <sz val="11"/>
      <name val="Times New Roman"/>
      <family val="1"/>
      <charset val="128"/>
    </font>
    <font>
      <sz val="11"/>
      <name val="游ゴシック"/>
      <family val="1"/>
      <charset val="128"/>
    </font>
    <font>
      <u/>
      <sz val="11"/>
      <color indexed="12"/>
      <name val="Times New Roman"/>
      <family val="1"/>
      <charset val="128"/>
    </font>
    <font>
      <sz val="11"/>
      <name val="ＭＳ　明朝"/>
      <family val="3"/>
      <charset val="128"/>
    </font>
    <font>
      <sz val="10.5"/>
      <name val="Times New Roman"/>
      <family val="1"/>
    </font>
    <font>
      <sz val="10.5"/>
      <name val="ＭＳ 明朝"/>
      <family val="1"/>
      <charset val="128"/>
    </font>
  </fonts>
  <fills count="63">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darkTrellis"/>
    </fill>
    <fill>
      <patternFill patternType="solid">
        <fgColor indexed="55"/>
        <bgColor indexed="64"/>
      </patternFill>
    </fill>
    <fill>
      <patternFill patternType="solid">
        <fgColor indexed="9"/>
        <bgColor indexed="64"/>
      </patternFill>
    </fill>
    <fill>
      <patternFill patternType="solid">
        <fgColor indexed="41"/>
        <bgColor indexed="64"/>
      </patternFill>
    </fill>
    <fill>
      <patternFill patternType="solid">
        <fgColor indexed="31"/>
        <bgColor indexed="64"/>
      </patternFill>
    </fill>
    <fill>
      <patternFill patternType="solid">
        <fgColor indexed="45"/>
        <bgColor indexed="64"/>
      </patternFill>
    </fill>
    <fill>
      <patternFill patternType="solid">
        <fgColor indexed="44"/>
        <bgColor indexed="64"/>
      </patternFill>
    </fill>
    <fill>
      <patternFill patternType="solid">
        <fgColor indexed="45"/>
        <bgColor indexed="26"/>
      </patternFill>
    </fill>
    <fill>
      <patternFill patternType="solid">
        <fgColor indexed="42"/>
        <bgColor indexed="26"/>
      </patternFill>
    </fill>
    <fill>
      <patternFill patternType="solid">
        <fgColor indexed="9"/>
        <bgColor indexed="26"/>
      </patternFill>
    </fill>
    <fill>
      <patternFill patternType="solid">
        <fgColor indexed="9"/>
        <bgColor indexed="13"/>
      </patternFill>
    </fill>
    <fill>
      <patternFill patternType="solid">
        <fgColor indexed="47"/>
        <bgColor indexed="26"/>
      </patternFill>
    </fill>
    <fill>
      <patternFill patternType="solid">
        <fgColor indexed="44"/>
        <bgColor indexed="13"/>
      </patternFill>
    </fill>
    <fill>
      <patternFill patternType="solid">
        <fgColor indexed="9"/>
        <bgColor indexed="44"/>
      </patternFill>
    </fill>
    <fill>
      <patternFill patternType="solid">
        <fgColor rgb="FFCCFFCC"/>
        <bgColor indexed="64"/>
      </patternFill>
    </fill>
    <fill>
      <patternFill patternType="solid">
        <fgColor rgb="FF66CCFF"/>
        <bgColor indexed="64"/>
      </patternFill>
    </fill>
    <fill>
      <patternFill patternType="solid">
        <fgColor rgb="FFFFCCFF"/>
        <bgColor indexed="64"/>
      </patternFill>
    </fill>
    <fill>
      <patternFill patternType="solid">
        <fgColor rgb="FFFFFF99"/>
        <bgColor indexed="64"/>
      </patternFill>
    </fill>
    <fill>
      <patternFill patternType="solid">
        <fgColor theme="0" tint="-0.249977111117893"/>
        <bgColor indexed="64"/>
      </patternFill>
    </fill>
    <fill>
      <patternFill patternType="solid">
        <fgColor rgb="FFFFCC66"/>
        <bgColor indexed="64"/>
      </patternFill>
    </fill>
    <fill>
      <patternFill patternType="solid">
        <fgColor rgb="FF99CCFF"/>
        <bgColor indexed="64"/>
      </patternFill>
    </fill>
    <fill>
      <patternFill patternType="solid">
        <fgColor rgb="FF99FF66"/>
        <bgColor indexed="13"/>
      </patternFill>
    </fill>
    <fill>
      <patternFill patternType="solid">
        <fgColor rgb="FFCCFFCC"/>
        <bgColor indexed="26"/>
      </patternFill>
    </fill>
    <fill>
      <patternFill patternType="solid">
        <fgColor theme="0"/>
        <bgColor indexed="64"/>
      </patternFill>
    </fill>
    <fill>
      <patternFill patternType="solid">
        <fgColor theme="0"/>
        <bgColor indexed="13"/>
      </patternFill>
    </fill>
    <fill>
      <patternFill patternType="solid">
        <fgColor theme="4" tint="0.79998168889431442"/>
        <bgColor indexed="26"/>
      </patternFill>
    </fill>
    <fill>
      <patternFill patternType="solid">
        <fgColor theme="4" tint="0.79998168889431442"/>
        <bgColor indexed="64"/>
      </patternFill>
    </fill>
    <fill>
      <patternFill patternType="solid">
        <fgColor rgb="FFCCFFCC"/>
        <bgColor indexed="13"/>
      </patternFill>
    </fill>
    <fill>
      <patternFill patternType="solid">
        <fgColor rgb="FFCCFFCC"/>
        <bgColor indexed="9"/>
      </patternFill>
    </fill>
    <fill>
      <patternFill patternType="solid">
        <fgColor theme="4" tint="0.79998168889431442"/>
        <bgColor indexed="13"/>
      </patternFill>
    </fill>
    <fill>
      <patternFill patternType="solid">
        <fgColor indexed="9"/>
        <bgColor theme="0"/>
      </patternFill>
    </fill>
    <fill>
      <patternFill patternType="solid">
        <fgColor theme="0"/>
        <bgColor indexed="26"/>
      </patternFill>
    </fill>
    <fill>
      <patternFill patternType="solid">
        <fgColor rgb="FFCCFFCC"/>
        <bgColor indexed="44"/>
      </patternFill>
    </fill>
    <fill>
      <patternFill patternType="solid">
        <fgColor theme="0" tint="-0.499984740745262"/>
        <bgColor indexed="64"/>
      </patternFill>
    </fill>
    <fill>
      <patternFill patternType="solid">
        <fgColor rgb="FFC0C0C0"/>
        <bgColor indexed="64"/>
      </patternFill>
    </fill>
    <fill>
      <patternFill patternType="solid">
        <fgColor rgb="FFFF7C80"/>
        <bgColor indexed="64"/>
      </patternFill>
    </fill>
    <fill>
      <patternFill patternType="solid">
        <fgColor rgb="FFFF99CC"/>
        <bgColor indexed="64"/>
      </patternFill>
    </fill>
    <fill>
      <patternFill patternType="solid">
        <fgColor rgb="FFCCCCFF"/>
        <bgColor indexed="64"/>
      </patternFill>
    </fill>
    <fill>
      <patternFill patternType="solid">
        <fgColor theme="0" tint="-0.249977111117893"/>
        <bgColor indexed="13"/>
      </patternFill>
    </fill>
    <fill>
      <patternFill patternType="solid">
        <fgColor rgb="FFFFFFCC"/>
        <bgColor indexed="64"/>
      </patternFill>
    </fill>
    <fill>
      <patternFill patternType="solid">
        <fgColor rgb="FFFFFFCC"/>
        <bgColor indexed="13"/>
      </patternFill>
    </fill>
    <fill>
      <patternFill patternType="solid">
        <fgColor rgb="FF99FF99"/>
        <bgColor indexed="64"/>
      </patternFill>
    </fill>
    <fill>
      <patternFill patternType="solid">
        <fgColor rgb="FF99FF66"/>
        <bgColor indexed="64"/>
      </patternFill>
    </fill>
    <fill>
      <patternFill patternType="solid">
        <fgColor rgb="FF99FF66"/>
        <bgColor indexed="26"/>
      </patternFill>
    </fill>
    <fill>
      <patternFill patternType="solid">
        <fgColor rgb="FFFFFFFF"/>
        <bgColor indexed="64"/>
      </patternFill>
    </fill>
    <fill>
      <patternFill patternType="solid">
        <fgColor rgb="FFCCCCFF"/>
        <bgColor indexed="13"/>
      </patternFill>
    </fill>
    <fill>
      <patternFill patternType="solid">
        <fgColor rgb="FFFFFFFF"/>
        <bgColor indexed="13"/>
      </patternFill>
    </fill>
    <fill>
      <patternFill patternType="solid">
        <fgColor rgb="FFCCFFFF"/>
        <bgColor indexed="64"/>
      </patternFill>
    </fill>
    <fill>
      <patternFill patternType="solid">
        <fgColor rgb="FFCCFFFF"/>
        <bgColor indexed="13"/>
      </patternFill>
    </fill>
    <fill>
      <patternFill patternType="solid">
        <fgColor rgb="FF99FF99"/>
        <bgColor indexed="13"/>
      </patternFill>
    </fill>
    <fill>
      <patternFill patternType="solid">
        <fgColor rgb="FF00CC00"/>
        <bgColor indexed="64"/>
      </patternFill>
    </fill>
    <fill>
      <patternFill patternType="solid">
        <fgColor rgb="FFFFCC99"/>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0" tint="-0.249977111117893"/>
        <bgColor theme="0"/>
      </patternFill>
    </fill>
    <fill>
      <patternFill patternType="solid">
        <fgColor theme="0" tint="-0.249977111117893"/>
        <bgColor indexed="26"/>
      </patternFill>
    </fill>
  </fills>
  <borders count="2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dotted">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style="dashed">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medium">
        <color indexed="64"/>
      </bottom>
      <diagonal/>
    </border>
    <border>
      <left/>
      <right style="dotted">
        <color indexed="64"/>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style="thin">
        <color indexed="64"/>
      </left>
      <right/>
      <top/>
      <bottom style="medium">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bottom style="double">
        <color indexed="64"/>
      </bottom>
      <diagonal/>
    </border>
    <border>
      <left/>
      <right/>
      <top style="thin">
        <color indexed="64"/>
      </top>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style="thin">
        <color indexed="64"/>
      </left>
      <right/>
      <top style="dashed">
        <color indexed="64"/>
      </top>
      <bottom style="double">
        <color indexed="64"/>
      </bottom>
      <diagonal/>
    </border>
    <border>
      <left style="thin">
        <color indexed="64"/>
      </left>
      <right style="thin">
        <color indexed="64"/>
      </right>
      <top/>
      <bottom style="dotted">
        <color indexed="64"/>
      </bottom>
      <diagonal/>
    </border>
    <border>
      <left style="thin">
        <color indexed="64"/>
      </left>
      <right style="dashed">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dotted">
        <color indexed="64"/>
      </right>
      <top/>
      <bottom style="medium">
        <color indexed="64"/>
      </bottom>
      <diagonal/>
    </border>
    <border>
      <left style="medium">
        <color indexed="64"/>
      </left>
      <right style="dotted">
        <color indexed="64"/>
      </right>
      <top style="thin">
        <color indexed="64"/>
      </top>
      <bottom style="double">
        <color indexed="64"/>
      </bottom>
      <diagonal/>
    </border>
    <border>
      <left/>
      <right style="dotted">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dashed">
        <color indexed="64"/>
      </bottom>
      <diagonal/>
    </border>
    <border>
      <left style="thin">
        <color indexed="64"/>
      </left>
      <right style="thin">
        <color indexed="64"/>
      </right>
      <top style="dotted">
        <color indexed="64"/>
      </top>
      <bottom style="double">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style="thin">
        <color indexed="64"/>
      </left>
      <right/>
      <top/>
      <bottom style="double">
        <color indexed="64"/>
      </bottom>
      <diagonal/>
    </border>
    <border>
      <left/>
      <right style="dashed">
        <color indexed="64"/>
      </right>
      <top style="thin">
        <color indexed="64"/>
      </top>
      <bottom style="thin">
        <color indexed="64"/>
      </bottom>
      <diagonal/>
    </border>
    <border>
      <left style="medium">
        <color indexed="64"/>
      </left>
      <right/>
      <top style="thin">
        <color indexed="64"/>
      </top>
      <bottom/>
      <diagonal/>
    </border>
    <border>
      <left/>
      <right/>
      <top style="double">
        <color indexed="64"/>
      </top>
      <bottom style="medium">
        <color indexed="64"/>
      </bottom>
      <diagonal/>
    </border>
    <border>
      <left/>
      <right/>
      <top/>
      <bottom style="dashed">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top style="thin">
        <color indexed="64"/>
      </top>
      <bottom style="double">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ashed">
        <color indexed="64"/>
      </top>
      <bottom style="dash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style="medium">
        <color theme="1"/>
      </left>
      <right/>
      <top style="double">
        <color indexed="64"/>
      </top>
      <bottom style="medium">
        <color indexed="64"/>
      </bottom>
      <diagonal/>
    </border>
    <border>
      <left style="thin">
        <color indexed="64"/>
      </left>
      <right style="dashed">
        <color indexed="64"/>
      </right>
      <top style="thin">
        <color indexed="64"/>
      </top>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top style="thin">
        <color indexed="64"/>
      </top>
      <bottom style="dotted">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top style="dashed">
        <color indexed="64"/>
      </top>
      <bottom style="thin">
        <color indexed="64"/>
      </bottom>
      <diagonal/>
    </border>
    <border>
      <left style="thin">
        <color indexed="64"/>
      </left>
      <right style="medium">
        <color indexed="64"/>
      </right>
      <top style="dotted">
        <color indexed="64"/>
      </top>
      <bottom style="double">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diagonal/>
    </border>
    <border>
      <left/>
      <right/>
      <top style="dotted">
        <color indexed="64"/>
      </top>
      <bottom style="thin">
        <color indexed="64"/>
      </bottom>
      <diagonal/>
    </border>
    <border>
      <left/>
      <right/>
      <top style="dotted">
        <color indexed="64"/>
      </top>
      <bottom/>
      <diagonal/>
    </border>
    <border>
      <left/>
      <right/>
      <top style="thin">
        <color indexed="64"/>
      </top>
      <bottom style="dash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style="thin">
        <color indexed="64"/>
      </left>
      <right/>
      <top style="dashed">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diagonal/>
    </border>
    <border>
      <left/>
      <right style="medium">
        <color indexed="64"/>
      </right>
      <top/>
      <bottom style="thin">
        <color indexed="64"/>
      </bottom>
      <diagonal/>
    </border>
    <border>
      <left style="dashed">
        <color indexed="64"/>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style="dotted">
        <color indexed="64"/>
      </top>
      <bottom/>
      <diagonal/>
    </border>
    <border>
      <left/>
      <right style="medium">
        <color indexed="64"/>
      </right>
      <top style="dotted">
        <color indexed="64"/>
      </top>
      <bottom style="double">
        <color indexed="64"/>
      </bottom>
      <diagonal/>
    </border>
    <border>
      <left/>
      <right style="medium">
        <color indexed="64"/>
      </right>
      <top/>
      <bottom style="dotted">
        <color indexed="64"/>
      </bottom>
      <diagonal/>
    </border>
    <border>
      <left/>
      <right style="medium">
        <color indexed="64"/>
      </right>
      <top style="dashed">
        <color indexed="64"/>
      </top>
      <bottom style="medium">
        <color indexed="64"/>
      </bottom>
      <diagonal/>
    </border>
    <border>
      <left/>
      <right style="medium">
        <color indexed="64"/>
      </right>
      <top/>
      <bottom style="dashed">
        <color indexed="64"/>
      </bottom>
      <diagonal/>
    </border>
    <border>
      <left/>
      <right style="medium">
        <color indexed="64"/>
      </right>
      <top style="dashed">
        <color indexed="64"/>
      </top>
      <bottom style="double">
        <color indexed="64"/>
      </bottom>
      <diagonal/>
    </border>
    <border>
      <left/>
      <right style="medium">
        <color indexed="64"/>
      </right>
      <top style="dashed">
        <color indexed="64"/>
      </top>
      <bottom style="dashed">
        <color indexed="64"/>
      </bottom>
      <diagonal/>
    </border>
    <border>
      <left/>
      <right style="medium">
        <color indexed="64"/>
      </right>
      <top/>
      <bottom style="double">
        <color indexed="64"/>
      </bottom>
      <diagonal/>
    </border>
    <border>
      <left style="medium">
        <color indexed="64"/>
      </left>
      <right style="dashed">
        <color indexed="64"/>
      </right>
      <top/>
      <bottom/>
      <diagonal/>
    </border>
    <border>
      <left style="dashed">
        <color indexed="64"/>
      </left>
      <right style="medium">
        <color indexed="64"/>
      </right>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bottom style="dotted">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thin">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style="medium">
        <color indexed="64"/>
      </right>
      <top style="dashed">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dashed">
        <color indexed="64"/>
      </top>
      <bottom style="double">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style="thin">
        <color indexed="64"/>
      </left>
      <right style="medium">
        <color indexed="64"/>
      </right>
      <top style="double">
        <color indexed="64"/>
      </top>
      <bottom style="dashed">
        <color indexed="64"/>
      </bottom>
      <diagonal/>
    </border>
    <border>
      <left style="medium">
        <color indexed="64"/>
      </left>
      <right/>
      <top style="double">
        <color indexed="64"/>
      </top>
      <bottom style="dashed">
        <color indexed="64"/>
      </bottom>
      <diagonal/>
    </border>
    <border>
      <left style="thin">
        <color indexed="64"/>
      </left>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right/>
      <top style="double">
        <color indexed="64"/>
      </top>
      <bottom style="dashed">
        <color indexed="64"/>
      </bottom>
      <diagonal/>
    </border>
    <border>
      <left style="medium">
        <color indexed="64"/>
      </left>
      <right style="medium">
        <color indexed="64"/>
      </right>
      <top style="double">
        <color indexed="64"/>
      </top>
      <bottom style="dashed">
        <color indexed="64"/>
      </bottom>
      <diagonal/>
    </border>
    <border>
      <left/>
      <right style="medium">
        <color indexed="64"/>
      </right>
      <top style="double">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style="double">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bottom style="double">
        <color indexed="64"/>
      </bottom>
      <diagonal/>
    </border>
    <border>
      <left style="thin">
        <color indexed="64"/>
      </left>
      <right style="medium">
        <color indexed="64"/>
      </right>
      <top style="dashed">
        <color indexed="64"/>
      </top>
      <bottom style="medium">
        <color indexed="64"/>
      </bottom>
      <diagonal/>
    </border>
  </borders>
  <cellStyleXfs count="44">
    <xf numFmtId="0" fontId="0" fillId="0" borderId="0">
      <alignment vertical="center"/>
    </xf>
    <xf numFmtId="49" fontId="2" fillId="0" borderId="1" applyNumberFormat="0" applyFont="0" applyFill="0" applyBorder="0" applyProtection="0">
      <alignment horizontal="left" vertical="center" indent="2"/>
    </xf>
    <xf numFmtId="49" fontId="2" fillId="0" borderId="2" applyNumberFormat="0" applyFont="0" applyFill="0" applyBorder="0" applyProtection="0">
      <alignment horizontal="left" vertical="center" indent="5"/>
    </xf>
    <xf numFmtId="4" fontId="2" fillId="2" borderId="1">
      <alignment horizontal="right" vertical="center"/>
    </xf>
    <xf numFmtId="0" fontId="2" fillId="3" borderId="0" applyBorder="0">
      <alignment horizontal="right" vertical="center"/>
    </xf>
    <xf numFmtId="0" fontId="2" fillId="3" borderId="0" applyBorder="0">
      <alignment horizontal="right" vertical="center"/>
    </xf>
    <xf numFmtId="0" fontId="16" fillId="4" borderId="1">
      <alignment horizontal="right" vertical="center"/>
    </xf>
    <xf numFmtId="0" fontId="16" fillId="4" borderId="1">
      <alignment horizontal="right" vertical="center"/>
    </xf>
    <xf numFmtId="0" fontId="16" fillId="4" borderId="3">
      <alignment horizontal="right" vertical="center"/>
    </xf>
    <xf numFmtId="4" fontId="3" fillId="0" borderId="4" applyFill="0" applyBorder="0" applyProtection="0">
      <alignment horizontal="right" vertical="center"/>
    </xf>
    <xf numFmtId="0" fontId="16" fillId="0" borderId="0" applyNumberFormat="0">
      <alignment horizontal="right"/>
    </xf>
    <xf numFmtId="0" fontId="2" fillId="0" borderId="5">
      <alignment horizontal="left" vertical="center" wrapText="1" indent="2"/>
    </xf>
    <xf numFmtId="0" fontId="2" fillId="3" borderId="2">
      <alignment horizontal="left" vertical="center"/>
    </xf>
    <xf numFmtId="0" fontId="16" fillId="0" borderId="6">
      <alignment horizontal="left" vertical="top" wrapText="1"/>
    </xf>
    <xf numFmtId="0" fontId="6" fillId="0" borderId="7"/>
    <xf numFmtId="0" fontId="4" fillId="0" borderId="0" applyNumberFormat="0" applyFill="0" applyBorder="0" applyAlignment="0" applyProtection="0"/>
    <xf numFmtId="0" fontId="2" fillId="0" borderId="0" applyBorder="0">
      <alignment horizontal="right" vertical="center"/>
    </xf>
    <xf numFmtId="0" fontId="2" fillId="0" borderId="8">
      <alignment horizontal="right" vertical="center"/>
    </xf>
    <xf numFmtId="4" fontId="2" fillId="0" borderId="1" applyFill="0" applyBorder="0" applyProtection="0">
      <alignment horizontal="right" vertical="center"/>
    </xf>
    <xf numFmtId="49" fontId="3" fillId="0" borderId="1" applyNumberFormat="0" applyFill="0" applyBorder="0" applyProtection="0">
      <alignment horizontal="left" vertical="center"/>
    </xf>
    <xf numFmtId="0" fontId="2" fillId="0" borderId="1" applyNumberFormat="0" applyFill="0" applyAlignment="0" applyProtection="0"/>
    <xf numFmtId="0" fontId="5" fillId="5" borderId="0" applyNumberFormat="0" applyFont="0" applyBorder="0" applyAlignment="0" applyProtection="0"/>
    <xf numFmtId="0" fontId="6" fillId="0" borderId="0"/>
    <xf numFmtId="182" fontId="2" fillId="6" borderId="1" applyNumberFormat="0" applyFont="0" applyBorder="0" applyAlignment="0" applyProtection="0">
      <alignment horizontal="right" vertical="center"/>
    </xf>
    <xf numFmtId="0" fontId="2" fillId="7" borderId="3"/>
    <xf numFmtId="4" fontId="2" fillId="0" borderId="0"/>
    <xf numFmtId="9" fontId="7" fillId="0" borderId="0" applyFont="0" applyFill="0" applyBorder="0" applyAlignment="0" applyProtection="0">
      <alignment vertical="center"/>
    </xf>
    <xf numFmtId="9" fontId="12" fillId="0" borderId="0" applyFont="0" applyFill="0" applyBorder="0" applyAlignment="0" applyProtection="0"/>
    <xf numFmtId="0" fontId="8" fillId="0" borderId="0" applyNumberFormat="0" applyFill="0" applyBorder="0" applyAlignment="0" applyProtection="0">
      <alignment vertical="top"/>
      <protection locked="0"/>
    </xf>
    <xf numFmtId="38" fontId="7" fillId="0" borderId="0" applyFont="0" applyFill="0" applyBorder="0" applyAlignment="0" applyProtection="0">
      <alignment vertical="center"/>
    </xf>
    <xf numFmtId="0" fontId="15" fillId="0" borderId="0">
      <alignment vertical="center"/>
    </xf>
    <xf numFmtId="0" fontId="12" fillId="0" borderId="0"/>
    <xf numFmtId="0" fontId="9" fillId="0" borderId="0"/>
    <xf numFmtId="0" fontId="9" fillId="0" borderId="0"/>
    <xf numFmtId="0" fontId="18" fillId="0" borderId="0">
      <alignment vertical="center"/>
    </xf>
    <xf numFmtId="1" fontId="17" fillId="0" borderId="0">
      <alignment vertical="center"/>
    </xf>
    <xf numFmtId="9" fontId="7" fillId="0" borderId="0" applyFont="0" applyFill="0" applyBorder="0" applyAlignment="0" applyProtection="0">
      <alignment vertical="center"/>
    </xf>
    <xf numFmtId="9" fontId="20"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xf numFmtId="0" fontId="7" fillId="0" borderId="0">
      <alignment vertical="center"/>
    </xf>
  </cellStyleXfs>
  <cellXfs count="2189">
    <xf numFmtId="0" fontId="0" fillId="0" borderId="0" xfId="0">
      <alignment vertical="center"/>
    </xf>
    <xf numFmtId="0" fontId="25" fillId="20" borderId="0" xfId="33" applyFont="1" applyFill="1" applyAlignment="1">
      <alignment vertical="center"/>
    </xf>
    <xf numFmtId="0" fontId="25" fillId="29" borderId="0" xfId="0" applyFont="1" applyFill="1">
      <alignment vertical="center"/>
    </xf>
    <xf numFmtId="0" fontId="33" fillId="29" borderId="0" xfId="0" applyFont="1" applyFill="1">
      <alignment vertical="center"/>
    </xf>
    <xf numFmtId="0" fontId="25" fillId="29" borderId="0" xfId="0" applyFont="1" applyFill="1" applyAlignment="1">
      <alignment horizontal="right" vertical="center"/>
    </xf>
    <xf numFmtId="0" fontId="34" fillId="29" borderId="0" xfId="28" applyFont="1" applyFill="1" applyAlignment="1" applyProtection="1">
      <alignment horizontal="right" vertical="center"/>
    </xf>
    <xf numFmtId="0" fontId="25" fillId="24" borderId="1" xfId="0" applyFont="1" applyFill="1" applyBorder="1">
      <alignment vertical="center"/>
    </xf>
    <xf numFmtId="0" fontId="25" fillId="29" borderId="1" xfId="0" applyFont="1" applyFill="1" applyBorder="1">
      <alignment vertical="center"/>
    </xf>
    <xf numFmtId="0" fontId="25" fillId="0" borderId="1" xfId="0" applyFont="1" applyBorder="1">
      <alignment vertical="center"/>
    </xf>
    <xf numFmtId="0" fontId="34" fillId="29" borderId="1" xfId="28" applyFont="1" applyFill="1" applyBorder="1" applyAlignment="1" applyProtection="1">
      <alignment vertical="center" wrapText="1"/>
    </xf>
    <xf numFmtId="0" fontId="35" fillId="29" borderId="1" xfId="28" applyFont="1" applyFill="1" applyBorder="1" applyAlignment="1" applyProtection="1">
      <alignment vertical="center" wrapText="1"/>
    </xf>
    <xf numFmtId="0" fontId="39" fillId="29" borderId="0" xfId="0" applyFont="1" applyFill="1">
      <alignment vertical="center"/>
    </xf>
    <xf numFmtId="0" fontId="34" fillId="29" borderId="1" xfId="28" applyFont="1" applyFill="1" applyBorder="1" applyAlignment="1" applyProtection="1">
      <alignment vertical="center"/>
    </xf>
    <xf numFmtId="0" fontId="25" fillId="29" borderId="1" xfId="0" quotePrefix="1" applyFont="1" applyFill="1" applyBorder="1">
      <alignment vertical="center"/>
    </xf>
    <xf numFmtId="0" fontId="25" fillId="29" borderId="0" xfId="0" applyFont="1" applyFill="1" applyAlignment="1">
      <alignment vertical="center" wrapText="1"/>
    </xf>
    <xf numFmtId="0" fontId="34" fillId="29" borderId="0" xfId="28" applyFont="1" applyFill="1" applyBorder="1" applyAlignment="1" applyProtection="1">
      <alignment vertical="center" wrapText="1"/>
    </xf>
    <xf numFmtId="0" fontId="26" fillId="20" borderId="141" xfId="33" applyFont="1" applyFill="1" applyBorder="1" applyAlignment="1">
      <alignment vertical="center"/>
    </xf>
    <xf numFmtId="177" fontId="26" fillId="20" borderId="70" xfId="33" applyNumberFormat="1" applyFont="1" applyFill="1" applyBorder="1" applyAlignment="1">
      <alignment horizontal="right" vertical="center"/>
    </xf>
    <xf numFmtId="0" fontId="25" fillId="0" borderId="0" xfId="33" applyFont="1" applyAlignment="1">
      <alignment vertical="center"/>
    </xf>
    <xf numFmtId="38" fontId="32" fillId="29" borderId="0" xfId="29" applyFont="1" applyFill="1" applyBorder="1" applyAlignment="1">
      <alignment vertical="center"/>
    </xf>
    <xf numFmtId="189" fontId="25" fillId="8" borderId="0" xfId="33" applyNumberFormat="1" applyFont="1" applyFill="1"/>
    <xf numFmtId="0" fontId="25" fillId="8" borderId="0" xfId="33" applyFont="1" applyFill="1"/>
    <xf numFmtId="0" fontId="25" fillId="8" borderId="0" xfId="33" applyFont="1" applyFill="1" applyAlignment="1">
      <alignment vertical="center"/>
    </xf>
    <xf numFmtId="38" fontId="25" fillId="0" borderId="22" xfId="29" applyFont="1" applyFill="1" applyBorder="1" applyAlignment="1">
      <alignment vertical="center"/>
    </xf>
    <xf numFmtId="38" fontId="25" fillId="0" borderId="110" xfId="29" applyFont="1" applyFill="1" applyBorder="1" applyAlignment="1">
      <alignment vertical="center"/>
    </xf>
    <xf numFmtId="0" fontId="25" fillId="22" borderId="0" xfId="33" applyFont="1" applyFill="1" applyAlignment="1">
      <alignment vertical="center"/>
    </xf>
    <xf numFmtId="0" fontId="25" fillId="43" borderId="0" xfId="33" applyFont="1" applyFill="1" applyAlignment="1">
      <alignment vertical="center"/>
    </xf>
    <xf numFmtId="0" fontId="25" fillId="29" borderId="0" xfId="33" applyFont="1" applyFill="1" applyAlignment="1">
      <alignment vertical="center"/>
    </xf>
    <xf numFmtId="0" fontId="27" fillId="29" borderId="0" xfId="33" applyFont="1" applyFill="1" applyAlignment="1">
      <alignment horizontal="left" vertical="center" wrapText="1"/>
    </xf>
    <xf numFmtId="0" fontId="27" fillId="29" borderId="0" xfId="33" applyFont="1" applyFill="1" applyAlignment="1">
      <alignment vertical="center"/>
    </xf>
    <xf numFmtId="0" fontId="4" fillId="8" borderId="0" xfId="33" applyFont="1" applyFill="1" applyAlignment="1">
      <alignment vertical="center"/>
    </xf>
    <xf numFmtId="0" fontId="32" fillId="8" borderId="0" xfId="33" applyFont="1" applyFill="1" applyAlignment="1">
      <alignment horizontal="left" vertical="center"/>
    </xf>
    <xf numFmtId="0" fontId="25" fillId="24" borderId="56" xfId="33" applyFont="1" applyFill="1" applyBorder="1" applyAlignment="1">
      <alignment horizontal="left" vertical="center"/>
    </xf>
    <xf numFmtId="0" fontId="25" fillId="24" borderId="14" xfId="33" applyFont="1" applyFill="1" applyBorder="1" applyAlignment="1">
      <alignment horizontal="left" vertical="center"/>
    </xf>
    <xf numFmtId="0" fontId="25" fillId="24" borderId="15" xfId="33" applyFont="1" applyFill="1" applyBorder="1" applyAlignment="1">
      <alignment horizontal="center" vertical="center"/>
    </xf>
    <xf numFmtId="0" fontId="25" fillId="24" borderId="16" xfId="33" applyFont="1" applyFill="1" applyBorder="1" applyAlignment="1">
      <alignment horizontal="center" vertical="center"/>
    </xf>
    <xf numFmtId="0" fontId="25" fillId="24" borderId="17" xfId="33" applyFont="1" applyFill="1" applyBorder="1" applyAlignment="1">
      <alignment horizontal="center" vertical="center"/>
    </xf>
    <xf numFmtId="0" fontId="32" fillId="20" borderId="34" xfId="33" applyFont="1" applyFill="1" applyBorder="1" applyAlignment="1">
      <alignment vertical="center"/>
    </xf>
    <xf numFmtId="0" fontId="32" fillId="20" borderId="36" xfId="33" applyFont="1" applyFill="1" applyBorder="1" applyAlignment="1">
      <alignment horizontal="left" vertical="center"/>
    </xf>
    <xf numFmtId="0" fontId="46" fillId="8" borderId="0" xfId="33" applyFont="1" applyFill="1" applyAlignment="1">
      <alignment vertical="center"/>
    </xf>
    <xf numFmtId="0" fontId="25" fillId="20" borderId="43" xfId="33" applyFont="1" applyFill="1" applyBorder="1" applyAlignment="1">
      <alignment vertical="center"/>
    </xf>
    <xf numFmtId="38" fontId="25" fillId="3" borderId="1" xfId="29" applyFont="1" applyFill="1" applyBorder="1" applyAlignment="1">
      <alignment vertical="center"/>
    </xf>
    <xf numFmtId="38" fontId="25" fillId="20" borderId="1" xfId="29" applyFont="1" applyFill="1" applyBorder="1" applyAlignment="1">
      <alignment vertical="center"/>
    </xf>
    <xf numFmtId="0" fontId="32" fillId="20" borderId="36" xfId="33" applyFont="1" applyFill="1" applyBorder="1" applyAlignment="1">
      <alignment vertical="center"/>
    </xf>
    <xf numFmtId="0" fontId="32" fillId="20" borderId="41" xfId="33" applyFont="1" applyFill="1" applyBorder="1" applyAlignment="1">
      <alignment vertical="center"/>
    </xf>
    <xf numFmtId="38" fontId="32" fillId="20" borderId="38" xfId="29" applyFont="1" applyFill="1" applyBorder="1" applyAlignment="1">
      <alignment vertical="center"/>
    </xf>
    <xf numFmtId="0" fontId="25" fillId="20" borderId="20" xfId="33" applyFont="1" applyFill="1" applyBorder="1" applyAlignment="1">
      <alignment vertical="center"/>
    </xf>
    <xf numFmtId="0" fontId="25" fillId="32" borderId="85" xfId="33" applyFont="1" applyFill="1" applyBorder="1" applyAlignment="1">
      <alignment vertical="center"/>
    </xf>
    <xf numFmtId="38" fontId="25" fillId="35" borderId="27" xfId="29" applyFont="1" applyFill="1" applyBorder="1" applyAlignment="1">
      <alignment vertical="center"/>
    </xf>
    <xf numFmtId="0" fontId="25" fillId="32" borderId="104" xfId="33" applyFont="1" applyFill="1" applyBorder="1" applyAlignment="1">
      <alignment vertical="center"/>
    </xf>
    <xf numFmtId="0" fontId="25" fillId="32" borderId="86" xfId="33" applyFont="1" applyFill="1" applyBorder="1" applyAlignment="1">
      <alignment vertical="center"/>
    </xf>
    <xf numFmtId="0" fontId="25" fillId="32" borderId="83" xfId="33" applyFont="1" applyFill="1" applyBorder="1" applyAlignment="1">
      <alignment vertical="center"/>
    </xf>
    <xf numFmtId="0" fontId="32" fillId="20" borderId="35" xfId="33" applyFont="1" applyFill="1" applyBorder="1" applyAlignment="1">
      <alignment vertical="center"/>
    </xf>
    <xf numFmtId="0" fontId="32" fillId="20" borderId="112" xfId="33" applyFont="1" applyFill="1" applyBorder="1" applyAlignment="1">
      <alignment vertical="center"/>
    </xf>
    <xf numFmtId="38" fontId="32" fillId="33" borderId="4" xfId="29" applyFont="1" applyFill="1" applyBorder="1" applyAlignment="1">
      <alignment vertical="center"/>
    </xf>
    <xf numFmtId="0" fontId="25" fillId="32" borderId="114" xfId="33" applyFont="1" applyFill="1" applyBorder="1" applyAlignment="1">
      <alignment vertical="center"/>
    </xf>
    <xf numFmtId="38" fontId="25" fillId="35" borderId="60" xfId="29" applyFont="1" applyFill="1" applyBorder="1" applyAlignment="1">
      <alignment vertical="center"/>
    </xf>
    <xf numFmtId="0" fontId="32" fillId="20" borderId="127" xfId="33" applyFont="1" applyFill="1" applyBorder="1" applyAlignment="1">
      <alignment vertical="center"/>
    </xf>
    <xf numFmtId="0" fontId="25" fillId="20" borderId="82" xfId="33" applyFont="1" applyFill="1" applyBorder="1" applyAlignment="1">
      <alignment vertical="center"/>
    </xf>
    <xf numFmtId="38" fontId="32" fillId="33" borderId="9" xfId="29" applyFont="1" applyFill="1" applyBorder="1" applyAlignment="1">
      <alignment vertical="center"/>
    </xf>
    <xf numFmtId="0" fontId="25" fillId="29" borderId="0" xfId="33" applyFont="1" applyFill="1" applyAlignment="1">
      <alignment vertical="top"/>
    </xf>
    <xf numFmtId="176" fontId="25" fillId="8" borderId="0" xfId="33" applyNumberFormat="1" applyFont="1" applyFill="1" applyAlignment="1">
      <alignment vertical="center"/>
    </xf>
    <xf numFmtId="195" fontId="25" fillId="8" borderId="0" xfId="33" applyNumberFormat="1" applyFont="1" applyFill="1" applyAlignment="1">
      <alignment vertical="center"/>
    </xf>
    <xf numFmtId="40" fontId="25" fillId="8" borderId="0" xfId="33" applyNumberFormat="1" applyFont="1" applyFill="1" applyAlignment="1">
      <alignment vertical="center"/>
    </xf>
    <xf numFmtId="0" fontId="25" fillId="5" borderId="1" xfId="33" applyFont="1" applyFill="1" applyBorder="1" applyAlignment="1">
      <alignment horizontal="left" vertical="center"/>
    </xf>
    <xf numFmtId="0" fontId="25" fillId="5" borderId="1" xfId="33" applyFont="1" applyFill="1" applyBorder="1" applyAlignment="1">
      <alignment horizontal="center" vertical="center"/>
    </xf>
    <xf numFmtId="183" fontId="25" fillId="8" borderId="0" xfId="33" applyNumberFormat="1" applyFont="1" applyFill="1" applyAlignment="1">
      <alignment vertical="center"/>
    </xf>
    <xf numFmtId="185" fontId="25" fillId="8" borderId="0" xfId="33" applyNumberFormat="1" applyFont="1" applyFill="1" applyAlignment="1">
      <alignment vertical="center"/>
    </xf>
    <xf numFmtId="10" fontId="25" fillId="24" borderId="1" xfId="33" applyNumberFormat="1" applyFont="1" applyFill="1" applyBorder="1" applyAlignment="1">
      <alignment vertical="center"/>
    </xf>
    <xf numFmtId="10" fontId="25" fillId="24" borderId="9" xfId="33" applyNumberFormat="1" applyFont="1" applyFill="1" applyBorder="1" applyAlignment="1">
      <alignment vertical="center"/>
    </xf>
    <xf numFmtId="10" fontId="25" fillId="24" borderId="4" xfId="33" applyNumberFormat="1" applyFont="1" applyFill="1" applyBorder="1" applyAlignment="1">
      <alignment vertical="center"/>
    </xf>
    <xf numFmtId="0" fontId="25" fillId="8" borderId="0" xfId="32" applyFont="1" applyFill="1" applyAlignment="1">
      <alignment vertical="center"/>
    </xf>
    <xf numFmtId="0" fontId="25" fillId="29" borderId="0" xfId="32" applyFont="1" applyFill="1"/>
    <xf numFmtId="0" fontId="25" fillId="8" borderId="0" xfId="32" applyFont="1" applyFill="1"/>
    <xf numFmtId="0" fontId="25" fillId="8" borderId="0" xfId="32" applyFont="1" applyFill="1" applyAlignment="1">
      <alignment horizontal="right"/>
    </xf>
    <xf numFmtId="0" fontId="25" fillId="29" borderId="0" xfId="32" applyFont="1" applyFill="1" applyAlignment="1">
      <alignment vertical="center"/>
    </xf>
    <xf numFmtId="0" fontId="25" fillId="29" borderId="0" xfId="33" applyFont="1" applyFill="1" applyAlignment="1">
      <alignment vertical="top" wrapText="1"/>
    </xf>
    <xf numFmtId="0" fontId="45" fillId="29" borderId="0" xfId="0" applyFont="1" applyFill="1">
      <alignment vertical="center"/>
    </xf>
    <xf numFmtId="0" fontId="27" fillId="29" borderId="0" xfId="31" applyFont="1" applyFill="1"/>
    <xf numFmtId="0" fontId="25" fillId="29" borderId="0" xfId="31" applyFont="1" applyFill="1"/>
    <xf numFmtId="0" fontId="25" fillId="8" borderId="0" xfId="31" applyFont="1" applyFill="1"/>
    <xf numFmtId="0" fontId="27" fillId="29" borderId="0" xfId="31" applyFont="1" applyFill="1" applyAlignment="1">
      <alignment vertical="top"/>
    </xf>
    <xf numFmtId="0" fontId="25" fillId="24" borderId="32" xfId="31" applyFont="1" applyFill="1" applyBorder="1"/>
    <xf numFmtId="0" fontId="25" fillId="24" borderId="21" xfId="31" applyFont="1" applyFill="1" applyBorder="1"/>
    <xf numFmtId="0" fontId="25" fillId="24" borderId="1" xfId="31" applyFont="1" applyFill="1" applyBorder="1" applyAlignment="1">
      <alignment horizontal="center"/>
    </xf>
    <xf numFmtId="0" fontId="25" fillId="29" borderId="0" xfId="31" applyFont="1" applyFill="1" applyAlignment="1">
      <alignment vertical="center"/>
    </xf>
    <xf numFmtId="0" fontId="25" fillId="8" borderId="32" xfId="31" applyFont="1" applyFill="1" applyBorder="1" applyAlignment="1">
      <alignment vertical="center"/>
    </xf>
    <xf numFmtId="0" fontId="25" fillId="8" borderId="21" xfId="31" applyFont="1" applyFill="1" applyBorder="1" applyAlignment="1">
      <alignment vertical="center"/>
    </xf>
    <xf numFmtId="0" fontId="25" fillId="8" borderId="0" xfId="31" applyFont="1" applyFill="1" applyAlignment="1">
      <alignment vertical="center"/>
    </xf>
    <xf numFmtId="0" fontId="25" fillId="8" borderId="32" xfId="31" applyFont="1" applyFill="1" applyBorder="1"/>
    <xf numFmtId="0" fontId="25" fillId="8" borderId="21" xfId="31" applyFont="1" applyFill="1" applyBorder="1"/>
    <xf numFmtId="38" fontId="25" fillId="8" borderId="1" xfId="31" applyNumberFormat="1" applyFont="1" applyFill="1" applyBorder="1" applyAlignment="1">
      <alignment vertical="center"/>
    </xf>
    <xf numFmtId="179" fontId="25" fillId="8" borderId="0" xfId="31" applyNumberFormat="1" applyFont="1" applyFill="1"/>
    <xf numFmtId="0" fontId="25" fillId="29" borderId="0" xfId="31" applyFont="1" applyFill="1" applyAlignment="1">
      <alignment vertical="center" wrapText="1"/>
    </xf>
    <xf numFmtId="0" fontId="25" fillId="0" borderId="0" xfId="31" applyFont="1" applyAlignment="1">
      <alignment vertical="center" wrapText="1"/>
    </xf>
    <xf numFmtId="0" fontId="27" fillId="8" borderId="0" xfId="31" applyFont="1" applyFill="1" applyAlignment="1">
      <alignment vertical="top" wrapText="1"/>
    </xf>
    <xf numFmtId="192" fontId="25" fillId="8" borderId="0" xfId="31" applyNumberFormat="1" applyFont="1" applyFill="1"/>
    <xf numFmtId="38" fontId="25" fillId="8" borderId="1" xfId="31" applyNumberFormat="1" applyFont="1" applyFill="1" applyBorder="1"/>
    <xf numFmtId="0" fontId="25" fillId="8" borderId="0" xfId="31" applyFont="1" applyFill="1" applyAlignment="1">
      <alignment vertical="top" wrapText="1"/>
    </xf>
    <xf numFmtId="9" fontId="25" fillId="8" borderId="0" xfId="27" applyFont="1" applyFill="1" applyAlignment="1">
      <alignment vertical="center"/>
    </xf>
    <xf numFmtId="187" fontId="25" fillId="8" borderId="0" xfId="31" applyNumberFormat="1" applyFont="1" applyFill="1"/>
    <xf numFmtId="0" fontId="28" fillId="29" borderId="0" xfId="33" applyFont="1" applyFill="1" applyAlignment="1">
      <alignment vertical="center"/>
    </xf>
    <xf numFmtId="0" fontId="28" fillId="8" borderId="0" xfId="33" applyFont="1" applyFill="1" applyAlignment="1">
      <alignment vertical="center"/>
    </xf>
    <xf numFmtId="0" fontId="27" fillId="29" borderId="0" xfId="33" applyFont="1" applyFill="1" applyAlignment="1">
      <alignment vertical="top"/>
    </xf>
    <xf numFmtId="0" fontId="25" fillId="5" borderId="32" xfId="33" applyFont="1" applyFill="1" applyBorder="1" applyAlignment="1">
      <alignment horizontal="center" vertical="center"/>
    </xf>
    <xf numFmtId="0" fontId="25" fillId="5" borderId="47" xfId="33" applyFont="1" applyFill="1" applyBorder="1" applyAlignment="1">
      <alignment horizontal="center" vertical="center"/>
    </xf>
    <xf numFmtId="0" fontId="25" fillId="5" borderId="21" xfId="33" applyFont="1" applyFill="1" applyBorder="1" applyAlignment="1">
      <alignment horizontal="center" vertical="center"/>
    </xf>
    <xf numFmtId="0" fontId="25" fillId="5" borderId="1" xfId="33" applyFont="1" applyFill="1" applyBorder="1" applyAlignment="1">
      <alignment horizontal="center" vertical="center" wrapText="1"/>
    </xf>
    <xf numFmtId="0" fontId="25" fillId="29" borderId="43" xfId="33" applyFont="1" applyFill="1" applyBorder="1" applyAlignment="1">
      <alignment vertical="center"/>
    </xf>
    <xf numFmtId="0" fontId="25" fillId="29" borderId="88" xfId="33" applyFont="1" applyFill="1" applyBorder="1" applyAlignment="1">
      <alignment vertical="center"/>
    </xf>
    <xf numFmtId="0" fontId="25" fillId="29" borderId="48" xfId="33" applyFont="1" applyFill="1" applyBorder="1" applyAlignment="1">
      <alignment vertical="center"/>
    </xf>
    <xf numFmtId="0" fontId="25" fillId="29" borderId="21" xfId="33" applyFont="1" applyFill="1" applyBorder="1" applyAlignment="1">
      <alignment vertical="center"/>
    </xf>
    <xf numFmtId="187" fontId="25" fillId="29" borderId="1" xfId="33" applyNumberFormat="1" applyFont="1" applyFill="1" applyBorder="1" applyAlignment="1">
      <alignment vertical="center"/>
    </xf>
    <xf numFmtId="0" fontId="25" fillId="29" borderId="51" xfId="33" applyFont="1" applyFill="1" applyBorder="1" applyAlignment="1">
      <alignment vertical="center"/>
    </xf>
    <xf numFmtId="187" fontId="25" fillId="8" borderId="1" xfId="33" applyNumberFormat="1" applyFont="1" applyFill="1" applyBorder="1" applyAlignment="1">
      <alignment vertical="center"/>
    </xf>
    <xf numFmtId="0" fontId="25" fillId="29" borderId="31" xfId="33" applyFont="1" applyFill="1" applyBorder="1" applyAlignment="1">
      <alignment vertical="center"/>
    </xf>
    <xf numFmtId="0" fontId="25" fillId="29" borderId="4" xfId="33" applyFont="1" applyFill="1" applyBorder="1" applyAlignment="1">
      <alignment vertical="center"/>
    </xf>
    <xf numFmtId="0" fontId="25" fillId="29" borderId="1" xfId="33" applyFont="1" applyFill="1" applyBorder="1" applyAlignment="1">
      <alignment vertical="center"/>
    </xf>
    <xf numFmtId="186" fontId="25" fillId="29" borderId="1" xfId="33" applyNumberFormat="1" applyFont="1" applyFill="1" applyBorder="1" applyAlignment="1">
      <alignment vertical="center"/>
    </xf>
    <xf numFmtId="0" fontId="25" fillId="8" borderId="51" xfId="33" applyFont="1" applyFill="1" applyBorder="1" applyAlignment="1">
      <alignment vertical="center"/>
    </xf>
    <xf numFmtId="0" fontId="25" fillId="8" borderId="43" xfId="33" applyFont="1" applyFill="1" applyBorder="1" applyAlignment="1">
      <alignment vertical="center"/>
    </xf>
    <xf numFmtId="0" fontId="25" fillId="8" borderId="21" xfId="33" applyFont="1" applyFill="1" applyBorder="1" applyAlignment="1">
      <alignment vertical="center"/>
    </xf>
    <xf numFmtId="186" fontId="25" fillId="8" borderId="1" xfId="33" applyNumberFormat="1" applyFont="1" applyFill="1" applyBorder="1" applyAlignment="1">
      <alignment vertical="center"/>
    </xf>
    <xf numFmtId="0" fontId="25" fillId="8" borderId="31" xfId="33" applyFont="1" applyFill="1" applyBorder="1" applyAlignment="1">
      <alignment vertical="center"/>
    </xf>
    <xf numFmtId="0" fontId="25" fillId="8" borderId="4" xfId="33" applyFont="1" applyFill="1" applyBorder="1" applyAlignment="1">
      <alignment vertical="center"/>
    </xf>
    <xf numFmtId="0" fontId="25" fillId="8" borderId="1" xfId="33" applyFont="1" applyFill="1" applyBorder="1" applyAlignment="1">
      <alignment vertical="center"/>
    </xf>
    <xf numFmtId="176" fontId="25" fillId="29" borderId="0" xfId="0" applyNumberFormat="1" applyFont="1" applyFill="1" applyAlignment="1">
      <alignment vertical="top"/>
    </xf>
    <xf numFmtId="178" fontId="25" fillId="29" borderId="0" xfId="33" applyNumberFormat="1" applyFont="1" applyFill="1" applyAlignment="1">
      <alignment vertical="top" wrapText="1"/>
    </xf>
    <xf numFmtId="0" fontId="25" fillId="29" borderId="0" xfId="33" applyFont="1" applyFill="1" applyAlignment="1">
      <alignment vertical="center" wrapText="1"/>
    </xf>
    <xf numFmtId="0" fontId="25" fillId="29" borderId="0" xfId="0" applyFont="1" applyFill="1" applyAlignment="1">
      <alignment horizontal="center" vertical="center"/>
    </xf>
    <xf numFmtId="176" fontId="25" fillId="29" borderId="0" xfId="0" applyNumberFormat="1" applyFont="1" applyFill="1">
      <alignment vertical="center"/>
    </xf>
    <xf numFmtId="178" fontId="25" fillId="29" borderId="0" xfId="33" applyNumberFormat="1" applyFont="1" applyFill="1" applyAlignment="1">
      <alignment vertical="center" wrapText="1"/>
    </xf>
    <xf numFmtId="176" fontId="33" fillId="8" borderId="0" xfId="33" applyNumberFormat="1" applyFont="1" applyFill="1" applyAlignment="1">
      <alignment vertical="center"/>
    </xf>
    <xf numFmtId="0" fontId="25" fillId="29" borderId="0" xfId="33" applyFont="1" applyFill="1"/>
    <xf numFmtId="0" fontId="25" fillId="5" borderId="21" xfId="33" applyFont="1" applyFill="1" applyBorder="1" applyAlignment="1">
      <alignment horizontal="center" vertical="center" wrapText="1"/>
    </xf>
    <xf numFmtId="0" fontId="25" fillId="29" borderId="0" xfId="33" applyFont="1" applyFill="1" applyAlignment="1">
      <alignment horizontal="center" vertical="center"/>
    </xf>
    <xf numFmtId="184" fontId="25" fillId="24" borderId="1" xfId="33" applyNumberFormat="1" applyFont="1" applyFill="1" applyBorder="1" applyAlignment="1">
      <alignment vertical="center"/>
    </xf>
    <xf numFmtId="184" fontId="25" fillId="8" borderId="1" xfId="26" applyNumberFormat="1" applyFont="1" applyFill="1" applyBorder="1" applyAlignment="1">
      <alignment vertical="center"/>
    </xf>
    <xf numFmtId="184" fontId="25" fillId="8" borderId="0" xfId="33" applyNumberFormat="1" applyFont="1" applyFill="1" applyAlignment="1">
      <alignment vertical="center"/>
    </xf>
    <xf numFmtId="179" fontId="25" fillId="29" borderId="0" xfId="33" applyNumberFormat="1" applyFont="1" applyFill="1" applyAlignment="1">
      <alignment vertical="center"/>
    </xf>
    <xf numFmtId="0" fontId="25" fillId="29" borderId="32" xfId="33" applyFont="1" applyFill="1" applyBorder="1" applyAlignment="1">
      <alignment vertical="center"/>
    </xf>
    <xf numFmtId="0" fontId="25" fillId="8" borderId="47" xfId="33" applyFont="1" applyFill="1" applyBorder="1" applyAlignment="1">
      <alignment vertical="center"/>
    </xf>
    <xf numFmtId="0" fontId="25" fillId="8" borderId="32" xfId="33" applyFont="1" applyFill="1" applyBorder="1" applyAlignment="1">
      <alignment vertical="center"/>
    </xf>
    <xf numFmtId="184" fontId="25" fillId="8" borderId="1" xfId="33" applyNumberFormat="1" applyFont="1" applyFill="1" applyBorder="1" applyAlignment="1">
      <alignment vertical="center"/>
    </xf>
    <xf numFmtId="207" fontId="25" fillId="8" borderId="1" xfId="33" applyNumberFormat="1" applyFont="1" applyFill="1" applyBorder="1" applyAlignment="1">
      <alignment vertical="center"/>
    </xf>
    <xf numFmtId="0" fontId="27" fillId="29" borderId="0" xfId="33" applyFont="1" applyFill="1" applyAlignment="1">
      <alignment horizontal="left" vertical="top"/>
    </xf>
    <xf numFmtId="180" fontId="25" fillId="29" borderId="0" xfId="33" applyNumberFormat="1" applyFont="1" applyFill="1" applyAlignment="1">
      <alignment vertical="center"/>
    </xf>
    <xf numFmtId="180" fontId="25" fillId="8" borderId="0" xfId="33" applyNumberFormat="1" applyFont="1" applyFill="1" applyAlignment="1">
      <alignment vertical="center"/>
    </xf>
    <xf numFmtId="0" fontId="25" fillId="8" borderId="0" xfId="33" applyFont="1" applyFill="1" applyAlignment="1">
      <alignment vertical="top" wrapText="1"/>
    </xf>
    <xf numFmtId="176" fontId="25" fillId="8" borderId="0" xfId="0" applyNumberFormat="1" applyFont="1" applyFill="1" applyAlignment="1">
      <alignment vertical="center" wrapText="1"/>
    </xf>
    <xf numFmtId="187" fontId="25" fillId="36" borderId="0" xfId="33" applyNumberFormat="1" applyFont="1" applyFill="1" applyAlignment="1">
      <alignment vertical="center" wrapText="1"/>
    </xf>
    <xf numFmtId="0" fontId="25" fillId="8" borderId="0" xfId="33" applyFont="1" applyFill="1" applyAlignment="1">
      <alignment vertical="center" wrapText="1"/>
    </xf>
    <xf numFmtId="179" fontId="25" fillId="29" borderId="48" xfId="33" applyNumberFormat="1" applyFont="1" applyFill="1" applyBorder="1" applyAlignment="1">
      <alignment vertical="center"/>
    </xf>
    <xf numFmtId="0" fontId="25" fillId="29" borderId="91" xfId="33" applyFont="1" applyFill="1" applyBorder="1" applyAlignment="1">
      <alignment vertical="center"/>
    </xf>
    <xf numFmtId="184" fontId="25" fillId="29" borderId="1" xfId="33" applyNumberFormat="1" applyFont="1" applyFill="1" applyBorder="1" applyAlignment="1">
      <alignment vertical="center"/>
    </xf>
    <xf numFmtId="0" fontId="25" fillId="8" borderId="88" xfId="33" applyFont="1" applyFill="1" applyBorder="1" applyAlignment="1">
      <alignment vertical="center"/>
    </xf>
    <xf numFmtId="0" fontId="25" fillId="8" borderId="48" xfId="33" applyFont="1" applyFill="1" applyBorder="1" applyAlignment="1">
      <alignment vertical="center"/>
    </xf>
    <xf numFmtId="0" fontId="25" fillId="8" borderId="20" xfId="33" applyFont="1" applyFill="1" applyBorder="1" applyAlignment="1">
      <alignment vertical="center"/>
    </xf>
    <xf numFmtId="179" fontId="25" fillId="29" borderId="21" xfId="33" applyNumberFormat="1" applyFont="1" applyFill="1" applyBorder="1" applyAlignment="1">
      <alignment vertical="center"/>
    </xf>
    <xf numFmtId="179" fontId="25" fillId="29" borderId="47" xfId="33" applyNumberFormat="1" applyFont="1" applyFill="1" applyBorder="1" applyAlignment="1">
      <alignment vertical="center"/>
    </xf>
    <xf numFmtId="0" fontId="25" fillId="58" borderId="0" xfId="33" applyFont="1" applyFill="1" applyAlignment="1">
      <alignment vertical="center"/>
    </xf>
    <xf numFmtId="179" fontId="25" fillId="8" borderId="0" xfId="33" applyNumberFormat="1" applyFont="1" applyFill="1" applyAlignment="1">
      <alignment vertical="center"/>
    </xf>
    <xf numFmtId="0" fontId="49" fillId="8" borderId="0" xfId="32" applyFont="1" applyFill="1" applyAlignment="1">
      <alignment vertical="center"/>
    </xf>
    <xf numFmtId="176" fontId="25" fillId="29" borderId="0" xfId="33" applyNumberFormat="1" applyFont="1" applyFill="1" applyAlignment="1">
      <alignment vertical="center"/>
    </xf>
    <xf numFmtId="4" fontId="25" fillId="8" borderId="0" xfId="33" applyNumberFormat="1" applyFont="1" applyFill="1" applyAlignment="1">
      <alignment vertical="center"/>
    </xf>
    <xf numFmtId="176" fontId="25" fillId="8" borderId="1" xfId="33" applyNumberFormat="1" applyFont="1" applyFill="1" applyBorder="1" applyAlignment="1">
      <alignment vertical="center"/>
    </xf>
    <xf numFmtId="176" fontId="25" fillId="29" borderId="1" xfId="33" applyNumberFormat="1" applyFont="1" applyFill="1" applyBorder="1" applyAlignment="1">
      <alignment horizontal="right" vertical="center"/>
    </xf>
    <xf numFmtId="177" fontId="25" fillId="29" borderId="1" xfId="33" applyNumberFormat="1" applyFont="1" applyFill="1" applyBorder="1" applyAlignment="1">
      <alignment horizontal="right" vertical="center"/>
    </xf>
    <xf numFmtId="183" fontId="25" fillId="29" borderId="1" xfId="33" applyNumberFormat="1" applyFont="1" applyFill="1" applyBorder="1" applyAlignment="1">
      <alignment horizontal="right" vertical="center"/>
    </xf>
    <xf numFmtId="176" fontId="25" fillId="8" borderId="1" xfId="33" applyNumberFormat="1" applyFont="1" applyFill="1" applyBorder="1" applyAlignment="1">
      <alignment horizontal="right" vertical="center"/>
    </xf>
    <xf numFmtId="177" fontId="25" fillId="29" borderId="0" xfId="33" applyNumberFormat="1" applyFont="1" applyFill="1" applyAlignment="1">
      <alignment vertical="center"/>
    </xf>
    <xf numFmtId="176" fontId="25" fillId="8" borderId="11" xfId="33" applyNumberFormat="1" applyFont="1" applyFill="1" applyBorder="1" applyAlignment="1">
      <alignment horizontal="right" vertical="center"/>
    </xf>
    <xf numFmtId="177" fontId="25" fillId="8" borderId="11" xfId="33" applyNumberFormat="1" applyFont="1" applyFill="1" applyBorder="1" applyAlignment="1">
      <alignment horizontal="right" vertical="center"/>
    </xf>
    <xf numFmtId="0" fontId="25" fillId="43" borderId="20" xfId="33" applyFont="1" applyFill="1" applyBorder="1" applyAlignment="1">
      <alignment vertical="center"/>
    </xf>
    <xf numFmtId="0" fontId="25" fillId="8" borderId="9" xfId="33" applyFont="1" applyFill="1" applyBorder="1" applyAlignment="1">
      <alignment vertical="center"/>
    </xf>
    <xf numFmtId="176" fontId="25" fillId="8" borderId="9" xfId="33" applyNumberFormat="1" applyFont="1" applyFill="1" applyBorder="1" applyAlignment="1">
      <alignment horizontal="right" vertical="center"/>
    </xf>
    <xf numFmtId="4" fontId="25" fillId="29" borderId="0" xfId="33" applyNumberFormat="1" applyFont="1" applyFill="1" applyAlignment="1">
      <alignment vertical="center"/>
    </xf>
    <xf numFmtId="11" fontId="25" fillId="8" borderId="0" xfId="33" applyNumberFormat="1" applyFont="1" applyFill="1" applyAlignment="1">
      <alignment vertical="center"/>
    </xf>
    <xf numFmtId="9" fontId="25" fillId="20" borderId="1" xfId="26" applyFont="1" applyFill="1" applyBorder="1" applyAlignment="1">
      <alignment horizontal="right" vertical="center"/>
    </xf>
    <xf numFmtId="9" fontId="25" fillId="29" borderId="0" xfId="26" applyFont="1" applyFill="1" applyBorder="1" applyAlignment="1">
      <alignment vertical="center"/>
    </xf>
    <xf numFmtId="190" fontId="25" fillId="8" borderId="1" xfId="26" applyNumberFormat="1" applyFont="1" applyFill="1" applyBorder="1" applyAlignment="1">
      <alignment horizontal="center" vertical="center"/>
    </xf>
    <xf numFmtId="190" fontId="25" fillId="8" borderId="1" xfId="26" applyNumberFormat="1" applyFont="1" applyFill="1" applyBorder="1" applyAlignment="1">
      <alignment horizontal="right" vertical="center"/>
    </xf>
    <xf numFmtId="0" fontId="25" fillId="20" borderId="51" xfId="33" applyFont="1" applyFill="1" applyBorder="1" applyAlignment="1">
      <alignment vertical="center"/>
    </xf>
    <xf numFmtId="200" fontId="25" fillId="8" borderId="1" xfId="26" applyNumberFormat="1" applyFont="1" applyFill="1" applyBorder="1" applyAlignment="1">
      <alignment horizontal="center" vertical="center"/>
    </xf>
    <xf numFmtId="200" fontId="25" fillId="8" borderId="1" xfId="26" applyNumberFormat="1" applyFont="1" applyFill="1" applyBorder="1" applyAlignment="1">
      <alignment horizontal="right" vertical="center"/>
    </xf>
    <xf numFmtId="9" fontId="25" fillId="21" borderId="51" xfId="26" applyFont="1" applyFill="1" applyBorder="1" applyAlignment="1">
      <alignment vertical="center"/>
    </xf>
    <xf numFmtId="9" fontId="25" fillId="21" borderId="51" xfId="26" applyFont="1" applyFill="1" applyBorder="1" applyAlignment="1">
      <alignment horizontal="right" vertical="center"/>
    </xf>
    <xf numFmtId="179" fontId="25" fillId="8" borderId="11" xfId="26" applyNumberFormat="1" applyFont="1" applyFill="1" applyBorder="1" applyAlignment="1">
      <alignment vertical="center"/>
    </xf>
    <xf numFmtId="179" fontId="25" fillId="8" borderId="11" xfId="26" applyNumberFormat="1" applyFont="1" applyFill="1" applyBorder="1" applyAlignment="1">
      <alignment horizontal="right" vertical="center"/>
    </xf>
    <xf numFmtId="190" fontId="25" fillId="29" borderId="0" xfId="26" applyNumberFormat="1" applyFont="1" applyFill="1" applyBorder="1" applyAlignment="1">
      <alignment horizontal="right" vertical="center"/>
    </xf>
    <xf numFmtId="179" fontId="25" fillId="8" borderId="11" xfId="26" applyNumberFormat="1" applyFont="1" applyFill="1" applyBorder="1" applyAlignment="1">
      <alignment horizontal="center" vertical="center"/>
    </xf>
    <xf numFmtId="9" fontId="25" fillId="22" borderId="1" xfId="26" applyFont="1" applyFill="1" applyBorder="1" applyAlignment="1">
      <alignment vertical="center"/>
    </xf>
    <xf numFmtId="9" fontId="25" fillId="22" borderId="1" xfId="26" applyFont="1" applyFill="1" applyBorder="1" applyAlignment="1">
      <alignment horizontal="right" vertical="center"/>
    </xf>
    <xf numFmtId="179" fontId="25" fillId="8" borderId="1" xfId="26" applyNumberFormat="1" applyFont="1" applyFill="1" applyBorder="1" applyAlignment="1">
      <alignment vertical="center"/>
    </xf>
    <xf numFmtId="179" fontId="25" fillId="8" borderId="1" xfId="26" applyNumberFormat="1" applyFont="1" applyFill="1" applyBorder="1" applyAlignment="1">
      <alignment horizontal="right" vertical="center"/>
    </xf>
    <xf numFmtId="9" fontId="25" fillId="43" borderId="4" xfId="26" applyFont="1" applyFill="1" applyBorder="1" applyAlignment="1">
      <alignment vertical="center"/>
    </xf>
    <xf numFmtId="9" fontId="25" fillId="43" borderId="4" xfId="26" applyFont="1" applyFill="1" applyBorder="1" applyAlignment="1">
      <alignment horizontal="right" vertical="center"/>
    </xf>
    <xf numFmtId="176" fontId="25" fillId="8" borderId="61" xfId="33" applyNumberFormat="1" applyFont="1" applyFill="1" applyBorder="1" applyAlignment="1">
      <alignment vertical="center"/>
    </xf>
    <xf numFmtId="179" fontId="25" fillId="20" borderId="1" xfId="26" applyNumberFormat="1" applyFont="1" applyFill="1" applyBorder="1" applyAlignment="1">
      <alignment vertical="center"/>
    </xf>
    <xf numFmtId="190" fontId="25" fillId="20" borderId="1" xfId="26" applyNumberFormat="1" applyFont="1" applyFill="1" applyBorder="1" applyAlignment="1">
      <alignment vertical="center"/>
    </xf>
    <xf numFmtId="190" fontId="25" fillId="24" borderId="1" xfId="26" applyNumberFormat="1" applyFont="1" applyFill="1" applyBorder="1" applyAlignment="1">
      <alignment vertical="center"/>
    </xf>
    <xf numFmtId="190" fontId="25" fillId="50" borderId="1" xfId="26" applyNumberFormat="1" applyFont="1" applyFill="1" applyBorder="1" applyAlignment="1">
      <alignment horizontal="center" vertical="center"/>
    </xf>
    <xf numFmtId="190" fontId="25" fillId="50" borderId="1" xfId="26" applyNumberFormat="1" applyFont="1" applyFill="1" applyBorder="1" applyAlignment="1">
      <alignment horizontal="right" vertical="center"/>
    </xf>
    <xf numFmtId="10" fontId="25" fillId="24" borderId="1" xfId="26" applyNumberFormat="1" applyFont="1" applyFill="1" applyBorder="1" applyAlignment="1">
      <alignment vertical="center"/>
    </xf>
    <xf numFmtId="10" fontId="25" fillId="21" borderId="51" xfId="26" applyNumberFormat="1" applyFont="1" applyFill="1" applyBorder="1" applyAlignment="1">
      <alignment vertical="center"/>
    </xf>
    <xf numFmtId="190" fontId="25" fillId="21" borderId="51" xfId="26" applyNumberFormat="1" applyFont="1" applyFill="1" applyBorder="1" applyAlignment="1">
      <alignment vertical="center"/>
    </xf>
    <xf numFmtId="10" fontId="25" fillId="24" borderId="11" xfId="26" applyNumberFormat="1" applyFont="1" applyFill="1" applyBorder="1" applyAlignment="1">
      <alignment vertical="center"/>
    </xf>
    <xf numFmtId="10" fontId="25" fillId="24" borderId="1" xfId="26" applyNumberFormat="1" applyFont="1" applyFill="1" applyBorder="1" applyAlignment="1">
      <alignment horizontal="right" vertical="center"/>
    </xf>
    <xf numFmtId="10" fontId="25" fillId="22" borderId="1" xfId="26" applyNumberFormat="1" applyFont="1" applyFill="1" applyBorder="1" applyAlignment="1">
      <alignment vertical="center"/>
    </xf>
    <xf numFmtId="190" fontId="25" fillId="22" borderId="51" xfId="26" applyNumberFormat="1" applyFont="1" applyFill="1" applyBorder="1" applyAlignment="1">
      <alignment vertical="center"/>
    </xf>
    <xf numFmtId="10" fontId="25" fillId="43" borderId="1" xfId="26" applyNumberFormat="1" applyFont="1" applyFill="1" applyBorder="1" applyAlignment="1">
      <alignment vertical="center"/>
    </xf>
    <xf numFmtId="190" fontId="25" fillId="43" borderId="4" xfId="26" applyNumberFormat="1" applyFont="1" applyFill="1" applyBorder="1" applyAlignment="1">
      <alignment vertical="center"/>
    </xf>
    <xf numFmtId="190" fontId="25" fillId="43" borderId="4" xfId="26" applyNumberFormat="1" applyFont="1" applyFill="1" applyBorder="1" applyAlignment="1">
      <alignment horizontal="right" vertical="center"/>
    </xf>
    <xf numFmtId="190" fontId="25" fillId="29" borderId="1" xfId="26" applyNumberFormat="1" applyFont="1" applyFill="1" applyBorder="1" applyAlignment="1">
      <alignment vertical="center"/>
    </xf>
    <xf numFmtId="190" fontId="25" fillId="29" borderId="1" xfId="26" applyNumberFormat="1" applyFont="1" applyFill="1" applyBorder="1" applyAlignment="1">
      <alignment horizontal="right" vertical="center"/>
    </xf>
    <xf numFmtId="10" fontId="25" fillId="24" borderId="61" xfId="26" applyNumberFormat="1" applyFont="1" applyFill="1" applyBorder="1" applyAlignment="1">
      <alignment vertical="center"/>
    </xf>
    <xf numFmtId="190" fontId="25" fillId="29" borderId="9" xfId="26" applyNumberFormat="1" applyFont="1" applyFill="1" applyBorder="1" applyAlignment="1">
      <alignment vertical="center"/>
    </xf>
    <xf numFmtId="190" fontId="25" fillId="29" borderId="9" xfId="26" applyNumberFormat="1" applyFont="1" applyFill="1" applyBorder="1" applyAlignment="1">
      <alignment horizontal="right" vertical="center"/>
    </xf>
    <xf numFmtId="38" fontId="25" fillId="29" borderId="0" xfId="29" applyFont="1" applyFill="1" applyBorder="1" applyAlignment="1">
      <alignment horizontal="right" vertical="center"/>
    </xf>
    <xf numFmtId="190" fontId="25" fillId="29" borderId="0" xfId="26" applyNumberFormat="1" applyFont="1" applyFill="1" applyBorder="1" applyAlignment="1">
      <alignment vertical="center"/>
    </xf>
    <xf numFmtId="190" fontId="25" fillId="20" borderId="1" xfId="26" applyNumberFormat="1" applyFont="1" applyFill="1" applyBorder="1" applyAlignment="1">
      <alignment horizontal="right" vertical="center"/>
    </xf>
    <xf numFmtId="190" fontId="25" fillId="8" borderId="1" xfId="26" applyNumberFormat="1" applyFont="1" applyFill="1" applyBorder="1" applyAlignment="1">
      <alignment vertical="center"/>
    </xf>
    <xf numFmtId="190" fontId="25" fillId="21" borderId="51" xfId="26" applyNumberFormat="1" applyFont="1" applyFill="1" applyBorder="1" applyAlignment="1">
      <alignment horizontal="right" vertical="center"/>
    </xf>
    <xf numFmtId="190" fontId="25" fillId="22" borderId="1" xfId="26" applyNumberFormat="1" applyFont="1" applyFill="1" applyBorder="1" applyAlignment="1">
      <alignment vertical="center"/>
    </xf>
    <xf numFmtId="190" fontId="25" fillId="22" borderId="1" xfId="26" applyNumberFormat="1" applyFont="1" applyFill="1" applyBorder="1" applyAlignment="1">
      <alignment horizontal="right" vertical="center"/>
    </xf>
    <xf numFmtId="190" fontId="25" fillId="43" borderId="1" xfId="26" applyNumberFormat="1" applyFont="1" applyFill="1" applyBorder="1" applyAlignment="1">
      <alignment vertical="center"/>
    </xf>
    <xf numFmtId="190" fontId="25" fillId="43" borderId="1" xfId="26" applyNumberFormat="1" applyFont="1" applyFill="1" applyBorder="1" applyAlignment="1">
      <alignment horizontal="right" vertical="center"/>
    </xf>
    <xf numFmtId="190" fontId="25" fillId="8" borderId="11" xfId="26" applyNumberFormat="1" applyFont="1" applyFill="1" applyBorder="1" applyAlignment="1">
      <alignment vertical="center"/>
    </xf>
    <xf numFmtId="190" fontId="25" fillId="8" borderId="11" xfId="26" applyNumberFormat="1" applyFont="1" applyFill="1" applyBorder="1" applyAlignment="1">
      <alignment horizontal="right" vertical="center"/>
    </xf>
    <xf numFmtId="3" fontId="25" fillId="8" borderId="0" xfId="33" applyNumberFormat="1" applyFont="1" applyFill="1"/>
    <xf numFmtId="195" fontId="25" fillId="8" borderId="0" xfId="33" applyNumberFormat="1" applyFont="1" applyFill="1"/>
    <xf numFmtId="0" fontId="25" fillId="29" borderId="35" xfId="33" applyFont="1" applyFill="1" applyBorder="1" applyAlignment="1">
      <alignment horizontal="center" vertical="center"/>
    </xf>
    <xf numFmtId="0" fontId="25" fillId="45" borderId="159" xfId="33" applyFont="1" applyFill="1" applyBorder="1" applyAlignment="1">
      <alignment vertical="center"/>
    </xf>
    <xf numFmtId="0" fontId="25" fillId="45" borderId="35" xfId="33" applyFont="1" applyFill="1" applyBorder="1" applyAlignment="1">
      <alignment vertical="center"/>
    </xf>
    <xf numFmtId="0" fontId="25" fillId="45" borderId="1" xfId="33" applyFont="1" applyFill="1" applyBorder="1" applyAlignment="1">
      <alignment vertical="center"/>
    </xf>
    <xf numFmtId="0" fontId="25" fillId="45" borderId="53" xfId="33" applyFont="1" applyFill="1" applyBorder="1" applyAlignment="1">
      <alignment vertical="center"/>
    </xf>
    <xf numFmtId="176" fontId="25" fillId="45" borderId="4" xfId="33" applyNumberFormat="1" applyFont="1" applyFill="1" applyBorder="1" applyAlignment="1">
      <alignment vertical="center"/>
    </xf>
    <xf numFmtId="178" fontId="25" fillId="8" borderId="0" xfId="33" applyNumberFormat="1" applyFont="1" applyFill="1" applyAlignment="1">
      <alignment vertical="center"/>
    </xf>
    <xf numFmtId="176" fontId="25" fillId="8" borderId="27" xfId="33" applyNumberFormat="1" applyFont="1" applyFill="1" applyBorder="1" applyAlignment="1">
      <alignment vertical="center"/>
    </xf>
    <xf numFmtId="176" fontId="25" fillId="8" borderId="29" xfId="33" applyNumberFormat="1" applyFont="1" applyFill="1" applyBorder="1" applyAlignment="1">
      <alignment vertical="center"/>
    </xf>
    <xf numFmtId="0" fontId="25" fillId="45" borderId="144" xfId="33" applyFont="1" applyFill="1" applyBorder="1" applyAlignment="1">
      <alignment vertical="center"/>
    </xf>
    <xf numFmtId="176" fontId="25" fillId="45" borderId="46" xfId="33" applyNumberFormat="1" applyFont="1" applyFill="1" applyBorder="1" applyAlignment="1">
      <alignment vertical="center"/>
    </xf>
    <xf numFmtId="176" fontId="25" fillId="8" borderId="62" xfId="33" applyNumberFormat="1" applyFont="1" applyFill="1" applyBorder="1" applyAlignment="1">
      <alignment vertical="center"/>
    </xf>
    <xf numFmtId="176" fontId="25" fillId="8" borderId="63" xfId="33" applyNumberFormat="1" applyFont="1" applyFill="1" applyBorder="1" applyAlignment="1">
      <alignment vertical="center"/>
    </xf>
    <xf numFmtId="177" fontId="25" fillId="8" borderId="63" xfId="33" applyNumberFormat="1" applyFont="1" applyFill="1" applyBorder="1" applyAlignment="1">
      <alignment vertical="center"/>
    </xf>
    <xf numFmtId="176" fontId="25" fillId="8" borderId="51" xfId="33" applyNumberFormat="1" applyFont="1" applyFill="1" applyBorder="1" applyAlignment="1">
      <alignment vertical="center"/>
    </xf>
    <xf numFmtId="0" fontId="25" fillId="45" borderId="58" xfId="33" applyFont="1" applyFill="1" applyBorder="1" applyAlignment="1">
      <alignment vertical="center"/>
    </xf>
    <xf numFmtId="176" fontId="25" fillId="8" borderId="92" xfId="33" applyNumberFormat="1" applyFont="1" applyFill="1" applyBorder="1" applyAlignment="1">
      <alignment vertical="center"/>
    </xf>
    <xf numFmtId="0" fontId="25" fillId="45" borderId="54" xfId="33" applyFont="1" applyFill="1" applyBorder="1" applyAlignment="1">
      <alignment vertical="center"/>
    </xf>
    <xf numFmtId="176" fontId="25" fillId="45" borderId="42" xfId="33" applyNumberFormat="1" applyFont="1" applyFill="1" applyBorder="1" applyAlignment="1">
      <alignment vertical="center"/>
    </xf>
    <xf numFmtId="211" fontId="25" fillId="8" borderId="0" xfId="33" applyNumberFormat="1" applyFont="1" applyFill="1"/>
    <xf numFmtId="11" fontId="25" fillId="8" borderId="0" xfId="33" applyNumberFormat="1" applyFont="1" applyFill="1"/>
    <xf numFmtId="0" fontId="25" fillId="8" borderId="1" xfId="33" applyFont="1" applyFill="1" applyBorder="1"/>
    <xf numFmtId="179" fontId="25" fillId="8" borderId="1" xfId="33" applyNumberFormat="1" applyFont="1" applyFill="1" applyBorder="1" applyAlignment="1">
      <alignment vertical="center"/>
    </xf>
    <xf numFmtId="179" fontId="25" fillId="8" borderId="4" xfId="33" applyNumberFormat="1" applyFont="1" applyFill="1" applyBorder="1" applyAlignment="1">
      <alignment vertical="center"/>
    </xf>
    <xf numFmtId="9" fontId="25" fillId="8" borderId="69" xfId="33" applyNumberFormat="1" applyFont="1" applyFill="1" applyBorder="1" applyAlignment="1">
      <alignment vertical="center"/>
    </xf>
    <xf numFmtId="184" fontId="25" fillId="24" borderId="11" xfId="33" applyNumberFormat="1" applyFont="1" applyFill="1" applyBorder="1" applyAlignment="1">
      <alignment vertical="center"/>
    </xf>
    <xf numFmtId="0" fontId="25" fillId="45" borderId="4" xfId="33" applyFont="1" applyFill="1" applyBorder="1" applyAlignment="1">
      <alignment vertical="center"/>
    </xf>
    <xf numFmtId="184" fontId="25" fillId="24" borderId="69" xfId="33" applyNumberFormat="1" applyFont="1" applyFill="1" applyBorder="1" applyAlignment="1">
      <alignment vertical="center"/>
    </xf>
    <xf numFmtId="184" fontId="25" fillId="24" borderId="4" xfId="33" applyNumberFormat="1" applyFont="1" applyFill="1" applyBorder="1" applyAlignment="1">
      <alignment vertical="center"/>
    </xf>
    <xf numFmtId="0" fontId="27" fillId="29" borderId="0" xfId="32" applyFont="1" applyFill="1"/>
    <xf numFmtId="0" fontId="32" fillId="8" borderId="0" xfId="33" applyFont="1" applyFill="1"/>
    <xf numFmtId="196" fontId="25" fillId="8" borderId="0" xfId="33" applyNumberFormat="1" applyFont="1" applyFill="1"/>
    <xf numFmtId="0" fontId="25" fillId="5" borderId="15" xfId="33" applyFont="1" applyFill="1" applyBorder="1" applyAlignment="1">
      <alignment horizontal="center" vertical="center"/>
    </xf>
    <xf numFmtId="0" fontId="25" fillId="40" borderId="16" xfId="33" applyFont="1" applyFill="1" applyBorder="1" applyAlignment="1">
      <alignment horizontal="center" vertical="center"/>
    </xf>
    <xf numFmtId="0" fontId="25" fillId="40" borderId="161" xfId="33" applyFont="1" applyFill="1" applyBorder="1" applyAlignment="1">
      <alignment horizontal="center" vertical="center"/>
    </xf>
    <xf numFmtId="0" fontId="25" fillId="40" borderId="17" xfId="33" applyFont="1" applyFill="1" applyBorder="1" applyAlignment="1">
      <alignment horizontal="center" vertical="center"/>
    </xf>
    <xf numFmtId="176" fontId="25" fillId="45" borderId="112" xfId="33" applyNumberFormat="1" applyFont="1" applyFill="1" applyBorder="1" applyAlignment="1">
      <alignment vertical="center"/>
    </xf>
    <xf numFmtId="176" fontId="25" fillId="45" borderId="57" xfId="33" applyNumberFormat="1" applyFont="1" applyFill="1" applyBorder="1" applyAlignment="1">
      <alignment vertical="center"/>
    </xf>
    <xf numFmtId="176" fontId="25" fillId="8" borderId="0" xfId="33" applyNumberFormat="1" applyFont="1" applyFill="1"/>
    <xf numFmtId="176" fontId="25" fillId="8" borderId="85" xfId="33" applyNumberFormat="1" applyFont="1" applyFill="1" applyBorder="1" applyAlignment="1">
      <alignment vertical="center"/>
    </xf>
    <xf numFmtId="176" fontId="25" fillId="8" borderId="156" xfId="33" applyNumberFormat="1" applyFont="1" applyFill="1" applyBorder="1" applyAlignment="1">
      <alignment vertical="center"/>
    </xf>
    <xf numFmtId="176" fontId="25" fillId="8" borderId="28" xfId="33" applyNumberFormat="1" applyFont="1" applyFill="1" applyBorder="1" applyAlignment="1">
      <alignment vertical="center"/>
    </xf>
    <xf numFmtId="176" fontId="25" fillId="8" borderId="86" xfId="33" applyNumberFormat="1" applyFont="1" applyFill="1" applyBorder="1" applyAlignment="1">
      <alignment vertical="center"/>
    </xf>
    <xf numFmtId="176" fontId="25" fillId="8" borderId="136" xfId="33" applyNumberFormat="1" applyFont="1" applyFill="1" applyBorder="1" applyAlignment="1">
      <alignment vertical="center"/>
    </xf>
    <xf numFmtId="176" fontId="25" fillId="8" borderId="30" xfId="33" applyNumberFormat="1" applyFont="1" applyFill="1" applyBorder="1" applyAlignment="1">
      <alignment vertical="center"/>
    </xf>
    <xf numFmtId="176" fontId="25" fillId="29" borderId="0" xfId="0" applyNumberFormat="1" applyFont="1" applyFill="1" applyAlignment="1">
      <alignment vertical="center" wrapText="1"/>
    </xf>
    <xf numFmtId="176" fontId="25" fillId="8" borderId="160" xfId="33" applyNumberFormat="1" applyFont="1" applyFill="1" applyBorder="1" applyAlignment="1">
      <alignment vertical="center"/>
    </xf>
    <xf numFmtId="176" fontId="25" fillId="8" borderId="150" xfId="33" applyNumberFormat="1" applyFont="1" applyFill="1" applyBorder="1" applyAlignment="1">
      <alignment vertical="center"/>
    </xf>
    <xf numFmtId="176" fontId="25" fillId="8" borderId="113" xfId="33" applyNumberFormat="1" applyFont="1" applyFill="1" applyBorder="1" applyAlignment="1">
      <alignment vertical="center"/>
    </xf>
    <xf numFmtId="177" fontId="25" fillId="45" borderId="4" xfId="33" applyNumberFormat="1" applyFont="1" applyFill="1" applyBorder="1" applyAlignment="1">
      <alignment vertical="center"/>
    </xf>
    <xf numFmtId="177" fontId="25" fillId="45" borderId="112" xfId="33" applyNumberFormat="1" applyFont="1" applyFill="1" applyBorder="1" applyAlignment="1">
      <alignment vertical="center"/>
    </xf>
    <xf numFmtId="177" fontId="25" fillId="45" borderId="57" xfId="33" applyNumberFormat="1" applyFont="1" applyFill="1" applyBorder="1" applyAlignment="1">
      <alignment vertical="center"/>
    </xf>
    <xf numFmtId="0" fontId="25" fillId="8" borderId="0" xfId="33" applyFont="1" applyFill="1" applyAlignment="1">
      <alignment horizontal="center" vertical="center"/>
    </xf>
    <xf numFmtId="177" fontId="25" fillId="8" borderId="62" xfId="33" applyNumberFormat="1" applyFont="1" applyFill="1" applyBorder="1" applyAlignment="1">
      <alignment vertical="center"/>
    </xf>
    <xf numFmtId="177" fontId="25" fillId="8" borderId="160" xfId="33" applyNumberFormat="1" applyFont="1" applyFill="1" applyBorder="1" applyAlignment="1">
      <alignment vertical="center"/>
    </xf>
    <xf numFmtId="177" fontId="25" fillId="8" borderId="113" xfId="33" applyNumberFormat="1" applyFont="1" applyFill="1" applyBorder="1" applyAlignment="1">
      <alignment vertical="center"/>
    </xf>
    <xf numFmtId="176" fontId="33" fillId="29" borderId="0" xfId="0" applyNumberFormat="1" applyFont="1" applyFill="1">
      <alignment vertical="center"/>
    </xf>
    <xf numFmtId="176" fontId="33" fillId="29" borderId="0" xfId="0" applyNumberFormat="1" applyFont="1" applyFill="1" applyAlignment="1">
      <alignment horizontal="left" vertical="top"/>
    </xf>
    <xf numFmtId="177" fontId="25" fillId="8" borderId="29" xfId="33" applyNumberFormat="1" applyFont="1" applyFill="1" applyBorder="1" applyAlignment="1">
      <alignment vertical="center"/>
    </xf>
    <xf numFmtId="38" fontId="25" fillId="8" borderId="0" xfId="33" applyNumberFormat="1" applyFont="1" applyFill="1" applyAlignment="1">
      <alignment vertical="center"/>
    </xf>
    <xf numFmtId="177" fontId="25" fillId="8" borderId="117" xfId="33" applyNumberFormat="1" applyFont="1" applyFill="1" applyBorder="1" applyAlignment="1">
      <alignment vertical="center"/>
    </xf>
    <xf numFmtId="176" fontId="25" fillId="8" borderId="117" xfId="33" applyNumberFormat="1" applyFont="1" applyFill="1" applyBorder="1" applyAlignment="1">
      <alignment vertical="center"/>
    </xf>
    <xf numFmtId="176" fontId="25" fillId="8" borderId="87" xfId="33" applyNumberFormat="1" applyFont="1" applyFill="1" applyBorder="1" applyAlignment="1">
      <alignment vertical="center"/>
    </xf>
    <xf numFmtId="176" fontId="25" fillId="8" borderId="143" xfId="33" applyNumberFormat="1" applyFont="1" applyFill="1" applyBorder="1" applyAlignment="1">
      <alignment vertical="center"/>
    </xf>
    <xf numFmtId="0" fontId="33" fillId="8" borderId="0" xfId="33" applyFont="1" applyFill="1" applyAlignment="1">
      <alignment vertical="center"/>
    </xf>
    <xf numFmtId="0" fontId="25" fillId="45" borderId="158" xfId="33" applyFont="1" applyFill="1" applyBorder="1" applyAlignment="1">
      <alignment vertical="center"/>
    </xf>
    <xf numFmtId="176" fontId="25" fillId="45" borderId="52" xfId="33" applyNumberFormat="1" applyFont="1" applyFill="1" applyBorder="1" applyAlignment="1">
      <alignment vertical="center"/>
    </xf>
    <xf numFmtId="176" fontId="25" fillId="45" borderId="120" xfId="33" applyNumberFormat="1" applyFont="1" applyFill="1" applyBorder="1" applyAlignment="1">
      <alignment vertical="center"/>
    </xf>
    <xf numFmtId="176" fontId="25" fillId="45" borderId="135" xfId="33" applyNumberFormat="1" applyFont="1" applyFill="1" applyBorder="1" applyAlignment="1">
      <alignment vertical="center"/>
    </xf>
    <xf numFmtId="179" fontId="25" fillId="8" borderId="9" xfId="33" applyNumberFormat="1" applyFont="1" applyFill="1" applyBorder="1" applyAlignment="1">
      <alignment vertical="center"/>
    </xf>
    <xf numFmtId="9" fontId="25" fillId="8" borderId="4" xfId="33" applyNumberFormat="1" applyFont="1" applyFill="1" applyBorder="1" applyAlignment="1">
      <alignment vertical="center"/>
    </xf>
    <xf numFmtId="184" fontId="25" fillId="8" borderId="0" xfId="33" applyNumberFormat="1" applyFont="1" applyFill="1"/>
    <xf numFmtId="0" fontId="25" fillId="45" borderId="11" xfId="33" applyFont="1" applyFill="1" applyBorder="1" applyAlignment="1">
      <alignment vertical="center"/>
    </xf>
    <xf numFmtId="0" fontId="27" fillId="8" borderId="0" xfId="33" applyFont="1" applyFill="1" applyAlignment="1">
      <alignment vertical="center" wrapText="1"/>
    </xf>
    <xf numFmtId="0" fontId="25" fillId="29" borderId="44" xfId="33" applyFont="1" applyFill="1" applyBorder="1" applyAlignment="1">
      <alignment vertical="center" wrapText="1"/>
    </xf>
    <xf numFmtId="176" fontId="25" fillId="29" borderId="44" xfId="33" applyNumberFormat="1" applyFont="1" applyFill="1" applyBorder="1" applyAlignment="1">
      <alignment vertical="center"/>
    </xf>
    <xf numFmtId="180" fontId="25" fillId="29" borderId="44" xfId="33" applyNumberFormat="1" applyFont="1" applyFill="1" applyBorder="1" applyAlignment="1">
      <alignment vertical="center"/>
    </xf>
    <xf numFmtId="0" fontId="25" fillId="29" borderId="22" xfId="33" applyFont="1" applyFill="1" applyBorder="1" applyAlignment="1">
      <alignment vertical="center" wrapText="1"/>
    </xf>
    <xf numFmtId="176" fontId="25" fillId="29" borderId="22" xfId="33" applyNumberFormat="1" applyFont="1" applyFill="1" applyBorder="1" applyAlignment="1">
      <alignment vertical="center"/>
    </xf>
    <xf numFmtId="176" fontId="25" fillId="29" borderId="22" xfId="0" applyNumberFormat="1" applyFont="1" applyFill="1" applyBorder="1" applyAlignment="1">
      <alignment vertical="center" wrapText="1"/>
    </xf>
    <xf numFmtId="180" fontId="25" fillId="29" borderId="22" xfId="33" applyNumberFormat="1" applyFont="1" applyFill="1" applyBorder="1" applyAlignment="1">
      <alignment vertical="center"/>
    </xf>
    <xf numFmtId="0" fontId="25" fillId="29" borderId="107" xfId="33" applyFont="1" applyFill="1" applyBorder="1" applyAlignment="1">
      <alignment vertical="center" wrapText="1"/>
    </xf>
    <xf numFmtId="176" fontId="25" fillId="29" borderId="107" xfId="33" applyNumberFormat="1" applyFont="1" applyFill="1" applyBorder="1" applyAlignment="1">
      <alignment vertical="center"/>
    </xf>
    <xf numFmtId="180" fontId="25" fillId="29" borderId="107" xfId="33" applyNumberFormat="1" applyFont="1" applyFill="1" applyBorder="1" applyAlignment="1">
      <alignment vertical="center"/>
    </xf>
    <xf numFmtId="176" fontId="25" fillId="29" borderId="4" xfId="33" applyNumberFormat="1" applyFont="1" applyFill="1" applyBorder="1" applyAlignment="1">
      <alignment vertical="center"/>
    </xf>
    <xf numFmtId="176" fontId="25" fillId="29" borderId="4" xfId="0" applyNumberFormat="1" applyFont="1" applyFill="1" applyBorder="1" applyAlignment="1">
      <alignment vertical="center" wrapText="1"/>
    </xf>
    <xf numFmtId="176" fontId="25" fillId="8" borderId="1" xfId="0" applyNumberFormat="1" applyFont="1" applyFill="1" applyBorder="1" applyAlignment="1">
      <alignment vertical="center" wrapText="1"/>
    </xf>
    <xf numFmtId="179" fontId="25" fillId="29" borderId="44" xfId="26" applyNumberFormat="1" applyFont="1" applyFill="1" applyBorder="1" applyAlignment="1">
      <alignment vertical="center"/>
    </xf>
    <xf numFmtId="178" fontId="25" fillId="29" borderId="44" xfId="33" applyNumberFormat="1" applyFont="1" applyFill="1" applyBorder="1" applyAlignment="1">
      <alignment vertical="center"/>
    </xf>
    <xf numFmtId="178" fontId="25" fillId="8" borderId="44" xfId="33" applyNumberFormat="1" applyFont="1" applyFill="1" applyBorder="1" applyAlignment="1">
      <alignment vertical="center"/>
    </xf>
    <xf numFmtId="179" fontId="25" fillId="29" borderId="22" xfId="26" applyNumberFormat="1" applyFont="1" applyFill="1" applyBorder="1" applyAlignment="1">
      <alignment vertical="center"/>
    </xf>
    <xf numFmtId="10" fontId="25" fillId="29" borderId="22" xfId="26" applyNumberFormat="1" applyFont="1" applyFill="1" applyBorder="1" applyAlignment="1">
      <alignment vertical="center"/>
    </xf>
    <xf numFmtId="179" fontId="25" fillId="29" borderId="107" xfId="26" applyNumberFormat="1" applyFont="1" applyFill="1" applyBorder="1" applyAlignment="1">
      <alignment vertical="center"/>
    </xf>
    <xf numFmtId="9" fontId="25" fillId="29" borderId="4" xfId="26" applyFont="1" applyFill="1" applyBorder="1" applyAlignment="1">
      <alignment vertical="center"/>
    </xf>
    <xf numFmtId="176" fontId="25" fillId="8" borderId="4" xfId="0" applyNumberFormat="1" applyFont="1" applyFill="1" applyBorder="1" applyAlignment="1">
      <alignment vertical="center" wrapText="1"/>
    </xf>
    <xf numFmtId="0" fontId="26" fillId="8" borderId="0" xfId="33" applyFont="1" applyFill="1" applyAlignment="1">
      <alignment vertical="center"/>
    </xf>
    <xf numFmtId="0" fontId="28" fillId="29" borderId="0" xfId="33" applyFont="1" applyFill="1"/>
    <xf numFmtId="0" fontId="26" fillId="8" borderId="0" xfId="33" applyFont="1" applyFill="1"/>
    <xf numFmtId="0" fontId="28" fillId="8" borderId="0" xfId="33" applyFont="1" applyFill="1"/>
    <xf numFmtId="0" fontId="51" fillId="8" borderId="0" xfId="33" applyFont="1" applyFill="1"/>
    <xf numFmtId="0" fontId="45" fillId="8" borderId="0" xfId="33" applyFont="1" applyFill="1"/>
    <xf numFmtId="0" fontId="25" fillId="40" borderId="96" xfId="33" applyFont="1" applyFill="1" applyBorder="1"/>
    <xf numFmtId="0" fontId="25" fillId="40" borderId="72" xfId="33" applyFont="1" applyFill="1" applyBorder="1" applyAlignment="1">
      <alignment horizontal="center" vertical="top" wrapText="1"/>
    </xf>
    <xf numFmtId="0" fontId="25" fillId="8" borderId="35" xfId="33" applyFont="1" applyFill="1" applyBorder="1" applyAlignment="1">
      <alignment vertical="center"/>
    </xf>
    <xf numFmtId="0" fontId="25" fillId="8" borderId="97" xfId="33" applyFont="1" applyFill="1" applyBorder="1" applyAlignment="1">
      <alignment vertical="center"/>
    </xf>
    <xf numFmtId="176" fontId="25" fillId="8" borderId="73" xfId="33" applyNumberFormat="1" applyFont="1" applyFill="1" applyBorder="1" applyAlignment="1">
      <alignment vertical="center"/>
    </xf>
    <xf numFmtId="179" fontId="25" fillId="8" borderId="74" xfId="33" applyNumberFormat="1" applyFont="1" applyFill="1" applyBorder="1" applyAlignment="1">
      <alignment vertical="center"/>
    </xf>
    <xf numFmtId="179" fontId="25" fillId="8" borderId="124" xfId="33" applyNumberFormat="1" applyFont="1" applyFill="1" applyBorder="1" applyAlignment="1">
      <alignment vertical="center"/>
    </xf>
    <xf numFmtId="0" fontId="25" fillId="29" borderId="98" xfId="33" applyFont="1" applyFill="1" applyBorder="1" applyAlignment="1">
      <alignment vertical="center"/>
    </xf>
    <xf numFmtId="176" fontId="25" fillId="8" borderId="101" xfId="33" applyNumberFormat="1" applyFont="1" applyFill="1" applyBorder="1" applyAlignment="1">
      <alignment vertical="center"/>
    </xf>
    <xf numFmtId="179" fontId="25" fillId="8" borderId="102" xfId="33" applyNumberFormat="1" applyFont="1" applyFill="1" applyBorder="1" applyAlignment="1">
      <alignment vertical="center"/>
    </xf>
    <xf numFmtId="179" fontId="25" fillId="8" borderId="125" xfId="33" applyNumberFormat="1" applyFont="1" applyFill="1" applyBorder="1" applyAlignment="1">
      <alignment vertical="center"/>
    </xf>
    <xf numFmtId="0" fontId="25" fillId="8" borderId="99" xfId="33" applyFont="1" applyFill="1" applyBorder="1" applyAlignment="1">
      <alignment vertical="center"/>
    </xf>
    <xf numFmtId="176" fontId="25" fillId="8" borderId="100" xfId="33" applyNumberFormat="1" applyFont="1" applyFill="1" applyBorder="1" applyAlignment="1">
      <alignment vertical="center"/>
    </xf>
    <xf numFmtId="9" fontId="25" fillId="8" borderId="126" xfId="33" applyNumberFormat="1" applyFont="1" applyFill="1" applyBorder="1" applyAlignment="1">
      <alignment vertical="center"/>
    </xf>
    <xf numFmtId="181" fontId="28" fillId="29" borderId="0" xfId="33" applyNumberFormat="1" applyFont="1" applyFill="1"/>
    <xf numFmtId="0" fontId="51" fillId="29" borderId="0" xfId="33" applyFont="1" applyFill="1"/>
    <xf numFmtId="0" fontId="52" fillId="29" borderId="0" xfId="33" applyFont="1" applyFill="1" applyAlignment="1">
      <alignment vertical="center"/>
    </xf>
    <xf numFmtId="0" fontId="52" fillId="29" borderId="0" xfId="33" applyFont="1" applyFill="1"/>
    <xf numFmtId="0" fontId="53" fillId="8" borderId="0" xfId="33" applyFont="1" applyFill="1" applyAlignment="1">
      <alignment vertical="center"/>
    </xf>
    <xf numFmtId="0" fontId="25" fillId="40" borderId="56" xfId="33" applyFont="1" applyFill="1" applyBorder="1" applyAlignment="1">
      <alignment horizontal="left" vertical="center"/>
    </xf>
    <xf numFmtId="0" fontId="25" fillId="40" borderId="14" xfId="33" applyFont="1" applyFill="1" applyBorder="1" applyAlignment="1">
      <alignment horizontal="left" vertical="center"/>
    </xf>
    <xf numFmtId="38" fontId="25" fillId="44" borderId="16" xfId="29" applyFont="1" applyFill="1" applyBorder="1" applyAlignment="1">
      <alignment horizontal="center" vertical="center"/>
    </xf>
    <xf numFmtId="38" fontId="25" fillId="44" borderId="17" xfId="29" applyFont="1" applyFill="1" applyBorder="1" applyAlignment="1">
      <alignment horizontal="center" vertical="center"/>
    </xf>
    <xf numFmtId="0" fontId="32" fillId="11" borderId="36" xfId="33" applyFont="1" applyFill="1" applyBorder="1" applyAlignment="1">
      <alignment horizontal="left" vertical="center"/>
    </xf>
    <xf numFmtId="0" fontId="32" fillId="11" borderId="37" xfId="33" applyFont="1" applyFill="1" applyBorder="1" applyAlignment="1">
      <alignment horizontal="center" vertical="center"/>
    </xf>
    <xf numFmtId="0" fontId="32" fillId="11" borderId="34" xfId="33" applyFont="1" applyFill="1" applyBorder="1" applyAlignment="1">
      <alignment vertical="center"/>
    </xf>
    <xf numFmtId="38" fontId="32" fillId="13" borderId="38" xfId="29" applyFont="1" applyFill="1" applyBorder="1" applyAlignment="1">
      <alignment vertical="center"/>
    </xf>
    <xf numFmtId="38" fontId="32" fillId="13" borderId="75" xfId="29" applyFont="1" applyFill="1" applyBorder="1" applyAlignment="1">
      <alignment vertical="center"/>
    </xf>
    <xf numFmtId="38" fontId="32" fillId="13" borderId="41" xfId="29" applyFont="1" applyFill="1" applyBorder="1" applyAlignment="1">
      <alignment vertical="center"/>
    </xf>
    <xf numFmtId="38" fontId="32" fillId="13" borderId="39" xfId="29" applyFont="1" applyFill="1" applyBorder="1" applyAlignment="1">
      <alignment vertical="center"/>
    </xf>
    <xf numFmtId="38" fontId="32" fillId="37" borderId="35" xfId="29" applyFont="1" applyFill="1" applyBorder="1" applyAlignment="1">
      <alignment vertical="center"/>
    </xf>
    <xf numFmtId="194" fontId="25" fillId="8" borderId="0" xfId="33" applyNumberFormat="1" applyFont="1" applyFill="1" applyAlignment="1">
      <alignment vertical="center"/>
    </xf>
    <xf numFmtId="0" fontId="25" fillId="11" borderId="35" xfId="33" applyFont="1" applyFill="1" applyBorder="1" applyAlignment="1">
      <alignment vertical="center"/>
    </xf>
    <xf numFmtId="0" fontId="32" fillId="20" borderId="43" xfId="33" applyFont="1" applyFill="1" applyBorder="1" applyAlignment="1">
      <alignment vertical="center"/>
    </xf>
    <xf numFmtId="0" fontId="32" fillId="20" borderId="88" xfId="33" applyFont="1" applyFill="1" applyBorder="1" applyAlignment="1">
      <alignment vertical="center"/>
    </xf>
    <xf numFmtId="0" fontId="32" fillId="3" borderId="21" xfId="33" applyFont="1" applyFill="1" applyBorder="1" applyAlignment="1">
      <alignment vertical="center" wrapText="1"/>
    </xf>
    <xf numFmtId="38" fontId="32" fillId="3" borderId="1" xfId="29" applyFont="1" applyFill="1" applyBorder="1" applyAlignment="1">
      <alignment vertical="center"/>
    </xf>
    <xf numFmtId="38" fontId="32" fillId="3" borderId="32" xfId="29" applyFont="1" applyFill="1" applyBorder="1" applyAlignment="1">
      <alignment vertical="center"/>
    </xf>
    <xf numFmtId="38" fontId="32" fillId="3" borderId="47" xfId="29" applyFont="1" applyFill="1" applyBorder="1" applyAlignment="1">
      <alignment vertical="center"/>
    </xf>
    <xf numFmtId="38" fontId="32" fillId="3" borderId="3" xfId="29" applyFont="1" applyFill="1" applyBorder="1" applyAlignment="1">
      <alignment vertical="center"/>
    </xf>
    <xf numFmtId="38" fontId="32" fillId="29" borderId="35" xfId="29" applyFont="1" applyFill="1" applyBorder="1" applyAlignment="1">
      <alignment vertical="center"/>
    </xf>
    <xf numFmtId="0" fontId="32" fillId="20" borderId="20" xfId="33" applyFont="1" applyFill="1" applyBorder="1" applyAlignment="1">
      <alignment vertical="center"/>
    </xf>
    <xf numFmtId="0" fontId="32" fillId="3" borderId="48" xfId="33" applyFont="1" applyFill="1" applyBorder="1" applyAlignment="1">
      <alignment vertical="center" wrapText="1"/>
    </xf>
    <xf numFmtId="0" fontId="25" fillId="3" borderId="20" xfId="33" applyFont="1" applyFill="1" applyBorder="1" applyAlignment="1">
      <alignment vertical="center"/>
    </xf>
    <xf numFmtId="38" fontId="25" fillId="16" borderId="93" xfId="29" applyFont="1" applyFill="1" applyBorder="1" applyAlignment="1">
      <alignment vertical="center"/>
    </xf>
    <xf numFmtId="38" fontId="25" fillId="16" borderId="44" xfId="29" applyFont="1" applyFill="1" applyBorder="1" applyAlignment="1">
      <alignment vertical="center"/>
    </xf>
    <xf numFmtId="38" fontId="25" fillId="16" borderId="89" xfId="29" applyFont="1" applyFill="1" applyBorder="1" applyAlignment="1">
      <alignment vertical="center"/>
    </xf>
    <xf numFmtId="38" fontId="25" fillId="16" borderId="146" xfId="29" applyFont="1" applyFill="1" applyBorder="1" applyAlignment="1">
      <alignment vertical="center"/>
    </xf>
    <xf numFmtId="38" fontId="25" fillId="16" borderId="139" xfId="29" applyFont="1" applyFill="1" applyBorder="1" applyAlignment="1">
      <alignment vertical="center"/>
    </xf>
    <xf numFmtId="38" fontId="25" fillId="16" borderId="49" xfId="29" applyFont="1" applyFill="1" applyBorder="1" applyAlignment="1">
      <alignment vertical="center"/>
    </xf>
    <xf numFmtId="38" fontId="25" fillId="30" borderId="35" xfId="29" applyFont="1" applyFill="1" applyBorder="1" applyAlignment="1">
      <alignment vertical="center"/>
    </xf>
    <xf numFmtId="38" fontId="25" fillId="16" borderId="19" xfId="29" applyFont="1" applyFill="1" applyBorder="1" applyAlignment="1">
      <alignment vertical="center"/>
    </xf>
    <xf numFmtId="38" fontId="25" fillId="16" borderId="22" xfId="29" applyFont="1" applyFill="1" applyBorder="1" applyAlignment="1">
      <alignment vertical="center"/>
    </xf>
    <xf numFmtId="38" fontId="25" fillId="16" borderId="110" xfId="29" applyFont="1" applyFill="1" applyBorder="1" applyAlignment="1">
      <alignment vertical="center"/>
    </xf>
    <xf numFmtId="38" fontId="25" fillId="16" borderId="128" xfId="29" applyFont="1" applyFill="1" applyBorder="1" applyAlignment="1">
      <alignment vertical="center"/>
    </xf>
    <xf numFmtId="38" fontId="25" fillId="16" borderId="109" xfId="29" applyFont="1" applyFill="1" applyBorder="1" applyAlignment="1">
      <alignment vertical="center"/>
    </xf>
    <xf numFmtId="38" fontId="25" fillId="16" borderId="23" xfId="29" applyFont="1" applyFill="1" applyBorder="1" applyAlignment="1">
      <alignment vertical="center"/>
    </xf>
    <xf numFmtId="38" fontId="25" fillId="16" borderId="138" xfId="29" applyFont="1" applyFill="1" applyBorder="1" applyAlignment="1">
      <alignment vertical="center"/>
    </xf>
    <xf numFmtId="38" fontId="25" fillId="16" borderId="25" xfId="29" applyFont="1" applyFill="1" applyBorder="1" applyAlignment="1">
      <alignment vertical="center"/>
    </xf>
    <xf numFmtId="38" fontId="25" fillId="33" borderId="1" xfId="29" applyFont="1" applyFill="1" applyBorder="1" applyAlignment="1">
      <alignment vertical="center"/>
    </xf>
    <xf numFmtId="38" fontId="25" fillId="33" borderId="32" xfId="29" applyFont="1" applyFill="1" applyBorder="1" applyAlignment="1">
      <alignment vertical="center"/>
    </xf>
    <xf numFmtId="38" fontId="25" fillId="33" borderId="47" xfId="29" applyFont="1" applyFill="1" applyBorder="1" applyAlignment="1">
      <alignment vertical="center"/>
    </xf>
    <xf numFmtId="38" fontId="25" fillId="33" borderId="3" xfId="29" applyFont="1" applyFill="1" applyBorder="1" applyAlignment="1">
      <alignment vertical="center"/>
    </xf>
    <xf numFmtId="0" fontId="32" fillId="9" borderId="43" xfId="33" applyFont="1" applyFill="1" applyBorder="1" applyAlignment="1">
      <alignment vertical="center"/>
    </xf>
    <xf numFmtId="0" fontId="32" fillId="9" borderId="88" xfId="33" applyFont="1" applyFill="1" applyBorder="1" applyAlignment="1">
      <alignment vertical="center"/>
    </xf>
    <xf numFmtId="38" fontId="32" fillId="9" borderId="1" xfId="29" applyFont="1" applyFill="1" applyBorder="1" applyAlignment="1">
      <alignment vertical="center"/>
    </xf>
    <xf numFmtId="38" fontId="32" fillId="9" borderId="32" xfId="29" applyFont="1" applyFill="1" applyBorder="1" applyAlignment="1">
      <alignment vertical="center"/>
    </xf>
    <xf numFmtId="38" fontId="32" fillId="9" borderId="47" xfId="29" applyFont="1" applyFill="1" applyBorder="1" applyAlignment="1">
      <alignment vertical="center"/>
    </xf>
    <xf numFmtId="38" fontId="32" fillId="9" borderId="21" xfId="29" applyFont="1" applyFill="1" applyBorder="1" applyAlignment="1">
      <alignment vertical="center"/>
    </xf>
    <xf numFmtId="38" fontId="32" fillId="9" borderId="3" xfId="29" applyFont="1" applyFill="1" applyBorder="1" applyAlignment="1">
      <alignment vertical="center"/>
    </xf>
    <xf numFmtId="0" fontId="25" fillId="9" borderId="20" xfId="33" applyFont="1" applyFill="1" applyBorder="1" applyAlignment="1">
      <alignment vertical="center"/>
    </xf>
    <xf numFmtId="0" fontId="25" fillId="45" borderId="51" xfId="33" applyFont="1" applyFill="1" applyBorder="1" applyAlignment="1">
      <alignment vertical="center"/>
    </xf>
    <xf numFmtId="38" fontId="25" fillId="46" borderId="1" xfId="29" applyFont="1" applyFill="1" applyBorder="1" applyAlignment="1">
      <alignment vertical="center"/>
    </xf>
    <xf numFmtId="38" fontId="25" fillId="46" borderId="32" xfId="29" applyFont="1" applyFill="1" applyBorder="1" applyAlignment="1">
      <alignment vertical="center"/>
    </xf>
    <xf numFmtId="38" fontId="25" fillId="46" borderId="47" xfId="29" applyFont="1" applyFill="1" applyBorder="1" applyAlignment="1">
      <alignment vertical="center"/>
    </xf>
    <xf numFmtId="38" fontId="25" fillId="46" borderId="49" xfId="29" applyFont="1" applyFill="1" applyBorder="1" applyAlignment="1">
      <alignment vertical="center"/>
    </xf>
    <xf numFmtId="38" fontId="25" fillId="16" borderId="51" xfId="29" applyFont="1" applyFill="1" applyBorder="1" applyAlignment="1">
      <alignment vertical="center"/>
    </xf>
    <xf numFmtId="38" fontId="25" fillId="16" borderId="20" xfId="29" applyFont="1" applyFill="1" applyBorder="1" applyAlignment="1">
      <alignment vertical="center"/>
    </xf>
    <xf numFmtId="38" fontId="25" fillId="16" borderId="111" xfId="29" applyFont="1" applyFill="1" applyBorder="1" applyAlignment="1">
      <alignment vertical="center"/>
    </xf>
    <xf numFmtId="38" fontId="25" fillId="16" borderId="24" xfId="29" applyFont="1" applyFill="1" applyBorder="1" applyAlignment="1">
      <alignment vertical="center"/>
    </xf>
    <xf numFmtId="38" fontId="25" fillId="46" borderId="3" xfId="29" applyFont="1" applyFill="1" applyBorder="1" applyAlignment="1">
      <alignment vertical="center"/>
    </xf>
    <xf numFmtId="38" fontId="25" fillId="46" borderId="57" xfId="29" applyFont="1" applyFill="1" applyBorder="1" applyAlignment="1">
      <alignment vertical="center"/>
    </xf>
    <xf numFmtId="0" fontId="25" fillId="45" borderId="20" xfId="33" applyFont="1" applyFill="1" applyBorder="1" applyAlignment="1">
      <alignment vertical="center"/>
    </xf>
    <xf numFmtId="38" fontId="25" fillId="46" borderId="108" xfId="29" applyFont="1" applyFill="1" applyBorder="1" applyAlignment="1">
      <alignment vertical="center"/>
    </xf>
    <xf numFmtId="38" fontId="25" fillId="46" borderId="26" xfId="29" applyFont="1" applyFill="1" applyBorder="1" applyAlignment="1">
      <alignment vertical="center"/>
    </xf>
    <xf numFmtId="38" fontId="25" fillId="16" borderId="90" xfId="29" applyFont="1" applyFill="1" applyBorder="1" applyAlignment="1">
      <alignment vertical="center"/>
    </xf>
    <xf numFmtId="38" fontId="25" fillId="16" borderId="157" xfId="29" applyFont="1" applyFill="1" applyBorder="1" applyAlignment="1">
      <alignment vertical="center"/>
    </xf>
    <xf numFmtId="0" fontId="25" fillId="45" borderId="19" xfId="33" applyFont="1" applyFill="1" applyBorder="1" applyAlignment="1">
      <alignment vertical="center"/>
    </xf>
    <xf numFmtId="38" fontId="25" fillId="46" borderId="24" xfId="29" applyFont="1" applyFill="1" applyBorder="1" applyAlignment="1">
      <alignment vertical="center"/>
    </xf>
    <xf numFmtId="38" fontId="25" fillId="46" borderId="137" xfId="29" applyFont="1" applyFill="1" applyBorder="1" applyAlignment="1">
      <alignment vertical="center"/>
    </xf>
    <xf numFmtId="38" fontId="25" fillId="46" borderId="154" xfId="29" applyFont="1" applyFill="1" applyBorder="1" applyAlignment="1">
      <alignment vertical="center"/>
    </xf>
    <xf numFmtId="38" fontId="25" fillId="46" borderId="25" xfId="29" applyFont="1" applyFill="1" applyBorder="1" applyAlignment="1">
      <alignment vertical="center"/>
    </xf>
    <xf numFmtId="38" fontId="25" fillId="30" borderId="22" xfId="29" applyFont="1" applyFill="1" applyBorder="1" applyAlignment="1">
      <alignment vertical="center"/>
    </xf>
    <xf numFmtId="38" fontId="25" fillId="0" borderId="109" xfId="29" applyFont="1" applyFill="1" applyBorder="1" applyAlignment="1">
      <alignment vertical="center"/>
    </xf>
    <xf numFmtId="38" fontId="25" fillId="0" borderId="23" xfId="29" applyFont="1" applyFill="1" applyBorder="1" applyAlignment="1">
      <alignment vertical="center"/>
    </xf>
    <xf numFmtId="38" fontId="25" fillId="0" borderId="24" xfId="29" applyFont="1" applyFill="1" applyBorder="1" applyAlignment="1">
      <alignment vertical="center"/>
    </xf>
    <xf numFmtId="38" fontId="25" fillId="0" borderId="137" xfId="29" applyFont="1" applyFill="1" applyBorder="1" applyAlignment="1">
      <alignment vertical="center"/>
    </xf>
    <xf numFmtId="38" fontId="25" fillId="0" borderId="138" xfId="29" applyFont="1" applyFill="1" applyBorder="1" applyAlignment="1">
      <alignment vertical="center"/>
    </xf>
    <xf numFmtId="38" fontId="25" fillId="0" borderId="25" xfId="29" applyFont="1" applyFill="1" applyBorder="1" applyAlignment="1">
      <alignment vertical="center"/>
    </xf>
    <xf numFmtId="0" fontId="32" fillId="47" borderId="43" xfId="33" applyFont="1" applyFill="1" applyBorder="1" applyAlignment="1">
      <alignment vertical="center"/>
    </xf>
    <xf numFmtId="0" fontId="32" fillId="47" borderId="88" xfId="33" applyFont="1" applyFill="1" applyBorder="1" applyAlignment="1">
      <alignment vertical="center"/>
    </xf>
    <xf numFmtId="38" fontId="32" fillId="47" borderId="1" xfId="29" applyFont="1" applyFill="1" applyBorder="1" applyAlignment="1">
      <alignment vertical="center"/>
    </xf>
    <xf numFmtId="38" fontId="32" fillId="47" borderId="47" xfId="29" applyFont="1" applyFill="1" applyBorder="1" applyAlignment="1">
      <alignment vertical="center"/>
    </xf>
    <xf numFmtId="38" fontId="32" fillId="47" borderId="32" xfId="29" applyFont="1" applyFill="1" applyBorder="1" applyAlignment="1">
      <alignment vertical="center"/>
    </xf>
    <xf numFmtId="38" fontId="32" fillId="47" borderId="21" xfId="29" applyFont="1" applyFill="1" applyBorder="1" applyAlignment="1">
      <alignment vertical="center"/>
    </xf>
    <xf numFmtId="38" fontId="32" fillId="47" borderId="3" xfId="29" applyFont="1" applyFill="1" applyBorder="1" applyAlignment="1">
      <alignment vertical="center"/>
    </xf>
    <xf numFmtId="0" fontId="25" fillId="47" borderId="20" xfId="33" applyFont="1" applyFill="1" applyBorder="1" applyAlignment="1">
      <alignment vertical="center"/>
    </xf>
    <xf numFmtId="38" fontId="25" fillId="16" borderId="91" xfId="29" applyFont="1" applyFill="1" applyBorder="1" applyAlignment="1">
      <alignment vertical="center"/>
    </xf>
    <xf numFmtId="38" fontId="25" fillId="16" borderId="50" xfId="29" applyFont="1" applyFill="1" applyBorder="1" applyAlignment="1">
      <alignment vertical="center"/>
    </xf>
    <xf numFmtId="38" fontId="25" fillId="8" borderId="35" xfId="33" applyNumberFormat="1" applyFont="1" applyFill="1" applyBorder="1" applyAlignment="1">
      <alignment vertical="center"/>
    </xf>
    <xf numFmtId="38" fontId="25" fillId="16" borderId="108" xfId="29" applyFont="1" applyFill="1" applyBorder="1" applyAlignment="1">
      <alignment vertical="center"/>
    </xf>
    <xf numFmtId="38" fontId="25" fillId="16" borderId="26" xfId="29" applyFont="1" applyFill="1" applyBorder="1" applyAlignment="1">
      <alignment vertical="center"/>
    </xf>
    <xf numFmtId="0" fontId="25" fillId="47" borderId="31" xfId="33" applyFont="1" applyFill="1" applyBorder="1" applyAlignment="1">
      <alignment vertical="center"/>
    </xf>
    <xf numFmtId="0" fontId="32" fillId="10" borderId="43" xfId="33" applyFont="1" applyFill="1" applyBorder="1" applyAlignment="1">
      <alignment vertical="center"/>
    </xf>
    <xf numFmtId="0" fontId="32" fillId="10" borderId="88" xfId="33" applyFont="1" applyFill="1" applyBorder="1" applyAlignment="1">
      <alignment vertical="center"/>
    </xf>
    <xf numFmtId="0" fontId="32" fillId="10" borderId="21" xfId="33" applyFont="1" applyFill="1" applyBorder="1" applyAlignment="1">
      <alignment vertical="center" wrapText="1"/>
    </xf>
    <xf numFmtId="38" fontId="32" fillId="10" borderId="1" xfId="29" applyFont="1" applyFill="1" applyBorder="1" applyAlignment="1">
      <alignment vertical="center"/>
    </xf>
    <xf numFmtId="38" fontId="32" fillId="10" borderId="32" xfId="29" applyFont="1" applyFill="1" applyBorder="1" applyAlignment="1">
      <alignment vertical="center"/>
    </xf>
    <xf numFmtId="38" fontId="32" fillId="10" borderId="47" xfId="29" applyFont="1" applyFill="1" applyBorder="1" applyAlignment="1">
      <alignment vertical="center"/>
    </xf>
    <xf numFmtId="38" fontId="32" fillId="10" borderId="3" xfId="29" applyFont="1" applyFill="1" applyBorder="1" applyAlignment="1">
      <alignment vertical="center"/>
    </xf>
    <xf numFmtId="0" fontId="32" fillId="10" borderId="20" xfId="33" applyFont="1" applyFill="1" applyBorder="1" applyAlignment="1">
      <alignment vertical="center"/>
    </xf>
    <xf numFmtId="0" fontId="32" fillId="43" borderId="43" xfId="33" applyFont="1" applyFill="1" applyBorder="1" applyAlignment="1">
      <alignment vertical="center"/>
    </xf>
    <xf numFmtId="38" fontId="25" fillId="43" borderId="1" xfId="29" applyFont="1" applyFill="1" applyBorder="1" applyAlignment="1">
      <alignment vertical="center"/>
    </xf>
    <xf numFmtId="38" fontId="25" fillId="43" borderId="32" xfId="29" applyFont="1" applyFill="1" applyBorder="1" applyAlignment="1">
      <alignment vertical="center"/>
    </xf>
    <xf numFmtId="38" fontId="25" fillId="43" borderId="47" xfId="29" applyFont="1" applyFill="1" applyBorder="1" applyAlignment="1">
      <alignment vertical="center"/>
    </xf>
    <xf numFmtId="38" fontId="25" fillId="43" borderId="3" xfId="29" applyFont="1" applyFill="1" applyBorder="1" applyAlignment="1">
      <alignment vertical="center"/>
    </xf>
    <xf numFmtId="0" fontId="25" fillId="10" borderId="51" xfId="33" applyFont="1" applyFill="1" applyBorder="1" applyAlignment="1">
      <alignment vertical="center"/>
    </xf>
    <xf numFmtId="0" fontId="25" fillId="10" borderId="20" xfId="33" applyFont="1" applyFill="1" applyBorder="1" applyAlignment="1">
      <alignment vertical="center"/>
    </xf>
    <xf numFmtId="38" fontId="25" fillId="46" borderId="19" xfId="29" applyFont="1" applyFill="1" applyBorder="1" applyAlignment="1">
      <alignment vertical="center"/>
    </xf>
    <xf numFmtId="38" fontId="32" fillId="46" borderId="26" xfId="29" applyFont="1" applyFill="1" applyBorder="1" applyAlignment="1">
      <alignment vertical="center"/>
    </xf>
    <xf numFmtId="38" fontId="25" fillId="51" borderId="1" xfId="29" applyFont="1" applyFill="1" applyBorder="1" applyAlignment="1">
      <alignment vertical="center"/>
    </xf>
    <xf numFmtId="38" fontId="25" fillId="51" borderId="32" xfId="29" applyFont="1" applyFill="1" applyBorder="1" applyAlignment="1">
      <alignment vertical="center"/>
    </xf>
    <xf numFmtId="38" fontId="25" fillId="51" borderId="47" xfId="29" applyFont="1" applyFill="1" applyBorder="1" applyAlignment="1">
      <alignment vertical="center"/>
    </xf>
    <xf numFmtId="38" fontId="25" fillId="51" borderId="21" xfId="29" applyFont="1" applyFill="1" applyBorder="1" applyAlignment="1">
      <alignment vertical="center"/>
    </xf>
    <xf numFmtId="38" fontId="25" fillId="51" borderId="3" xfId="29" applyFont="1" applyFill="1" applyBorder="1" applyAlignment="1">
      <alignment vertical="center"/>
    </xf>
    <xf numFmtId="38" fontId="25" fillId="46" borderId="44" xfId="29" applyFont="1" applyFill="1" applyBorder="1" applyAlignment="1">
      <alignment vertical="center"/>
    </xf>
    <xf numFmtId="38" fontId="32" fillId="46" borderId="23" xfId="29" applyFont="1" applyFill="1" applyBorder="1" applyAlignment="1">
      <alignment vertical="center"/>
    </xf>
    <xf numFmtId="0" fontId="32" fillId="4" borderId="43" xfId="33" applyFont="1" applyFill="1" applyBorder="1" applyAlignment="1">
      <alignment vertical="center"/>
    </xf>
    <xf numFmtId="0" fontId="32" fillId="4" borderId="88" xfId="33" applyFont="1" applyFill="1" applyBorder="1" applyAlignment="1">
      <alignment vertical="center"/>
    </xf>
    <xf numFmtId="0" fontId="25" fillId="4" borderId="48" xfId="33" applyFont="1" applyFill="1" applyBorder="1" applyAlignment="1">
      <alignment vertical="center" wrapText="1"/>
    </xf>
    <xf numFmtId="38" fontId="32" fillId="4" borderId="1" xfId="29" applyFont="1" applyFill="1" applyBorder="1" applyAlignment="1">
      <alignment vertical="center"/>
    </xf>
    <xf numFmtId="38" fontId="32" fillId="4" borderId="32" xfId="29" applyFont="1" applyFill="1" applyBorder="1" applyAlignment="1">
      <alignment vertical="center"/>
    </xf>
    <xf numFmtId="38" fontId="32" fillId="4" borderId="47" xfId="29" applyFont="1" applyFill="1" applyBorder="1" applyAlignment="1">
      <alignment vertical="center"/>
    </xf>
    <xf numFmtId="38" fontId="32" fillId="4" borderId="3" xfId="29" applyFont="1" applyFill="1" applyBorder="1" applyAlignment="1">
      <alignment vertical="center"/>
    </xf>
    <xf numFmtId="0" fontId="32" fillId="4" borderId="51" xfId="33" applyFont="1" applyFill="1" applyBorder="1" applyAlignment="1">
      <alignment vertical="center"/>
    </xf>
    <xf numFmtId="38" fontId="25" fillId="8" borderId="22" xfId="29" applyFont="1" applyFill="1" applyBorder="1" applyAlignment="1">
      <alignment vertical="center"/>
    </xf>
    <xf numFmtId="38" fontId="25" fillId="8" borderId="89" xfId="29" applyFont="1" applyFill="1" applyBorder="1" applyAlignment="1">
      <alignment vertical="center"/>
    </xf>
    <xf numFmtId="38" fontId="25" fillId="8" borderId="109" xfId="29" applyFont="1" applyFill="1" applyBorder="1" applyAlignment="1">
      <alignment vertical="center"/>
    </xf>
    <xf numFmtId="38" fontId="25" fillId="8" borderId="23" xfId="29" applyFont="1" applyFill="1" applyBorder="1" applyAlignment="1">
      <alignment vertical="center"/>
    </xf>
    <xf numFmtId="38" fontId="25" fillId="8" borderId="110" xfId="29" applyFont="1" applyFill="1" applyBorder="1" applyAlignment="1">
      <alignment vertical="center"/>
    </xf>
    <xf numFmtId="0" fontId="32" fillId="4" borderId="42" xfId="33" applyFont="1" applyFill="1" applyBorder="1" applyAlignment="1">
      <alignment vertical="center"/>
    </xf>
    <xf numFmtId="0" fontId="25" fillId="8" borderId="140" xfId="33" applyFont="1" applyFill="1" applyBorder="1" applyAlignment="1">
      <alignment vertical="center"/>
    </xf>
    <xf numFmtId="38" fontId="25" fillId="8" borderId="91" xfId="29" applyFont="1" applyFill="1" applyBorder="1" applyAlignment="1">
      <alignment vertical="center"/>
    </xf>
    <xf numFmtId="38" fontId="25" fillId="8" borderId="50" xfId="29" applyFont="1" applyFill="1" applyBorder="1" applyAlignment="1">
      <alignment vertical="center"/>
    </xf>
    <xf numFmtId="0" fontId="32" fillId="56" borderId="34" xfId="33" applyFont="1" applyFill="1" applyBorder="1" applyAlignment="1">
      <alignment vertical="center"/>
    </xf>
    <xf numFmtId="0" fontId="32" fillId="56" borderId="41" xfId="33" applyFont="1" applyFill="1" applyBorder="1" applyAlignment="1">
      <alignment vertical="center"/>
    </xf>
    <xf numFmtId="0" fontId="25" fillId="56" borderId="37" xfId="33" applyFont="1" applyFill="1" applyBorder="1" applyAlignment="1">
      <alignment vertical="center" wrapText="1"/>
    </xf>
    <xf numFmtId="38" fontId="32" fillId="56" borderId="38" xfId="29" applyFont="1" applyFill="1" applyBorder="1" applyAlignment="1">
      <alignment vertical="center"/>
    </xf>
    <xf numFmtId="38" fontId="32" fillId="56" borderId="41" xfId="29" applyFont="1" applyFill="1" applyBorder="1" applyAlignment="1">
      <alignment vertical="center"/>
    </xf>
    <xf numFmtId="38" fontId="32" fillId="56" borderId="75" xfId="29" applyFont="1" applyFill="1" applyBorder="1" applyAlignment="1">
      <alignment vertical="center"/>
    </xf>
    <xf numFmtId="38" fontId="32" fillId="56" borderId="39" xfId="29" applyFont="1" applyFill="1" applyBorder="1" applyAlignment="1">
      <alignment vertical="center"/>
    </xf>
    <xf numFmtId="0" fontId="32" fillId="56" borderId="53" xfId="33" applyFont="1" applyFill="1" applyBorder="1" applyAlignment="1">
      <alignment vertical="center"/>
    </xf>
    <xf numFmtId="0" fontId="32" fillId="5" borderId="112" xfId="33" applyFont="1" applyFill="1" applyBorder="1" applyAlignment="1">
      <alignment vertical="center"/>
    </xf>
    <xf numFmtId="38" fontId="32" fillId="5" borderId="4" xfId="29" applyFont="1" applyFill="1" applyBorder="1" applyAlignment="1">
      <alignment vertical="center"/>
    </xf>
    <xf numFmtId="38" fontId="32" fillId="5" borderId="31" xfId="29" applyFont="1" applyFill="1" applyBorder="1" applyAlignment="1">
      <alignment vertical="center"/>
    </xf>
    <xf numFmtId="38" fontId="32" fillId="5" borderId="112" xfId="29" applyFont="1" applyFill="1" applyBorder="1" applyAlignment="1">
      <alignment vertical="center"/>
    </xf>
    <xf numFmtId="38" fontId="32" fillId="5" borderId="57" xfId="29" applyFont="1" applyFill="1" applyBorder="1" applyAlignment="1">
      <alignment vertical="center"/>
    </xf>
    <xf numFmtId="38" fontId="25" fillId="29" borderId="35" xfId="29" applyFont="1" applyFill="1" applyBorder="1" applyAlignment="1">
      <alignment vertical="center"/>
    </xf>
    <xf numFmtId="0" fontId="25" fillId="56" borderId="53" xfId="33" applyFont="1" applyFill="1" applyBorder="1" applyAlignment="1">
      <alignment vertical="center"/>
    </xf>
    <xf numFmtId="38" fontId="32" fillId="20" borderId="1" xfId="29" applyFont="1" applyFill="1" applyBorder="1" applyAlignment="1">
      <alignment vertical="center"/>
    </xf>
    <xf numFmtId="38" fontId="32" fillId="20" borderId="32" xfId="29" applyFont="1" applyFill="1" applyBorder="1" applyAlignment="1">
      <alignment vertical="center"/>
    </xf>
    <xf numFmtId="38" fontId="32" fillId="20" borderId="47" xfId="29" applyFont="1" applyFill="1" applyBorder="1" applyAlignment="1">
      <alignment vertical="center"/>
    </xf>
    <xf numFmtId="38" fontId="25" fillId="20" borderId="21" xfId="29" applyFont="1" applyFill="1" applyBorder="1" applyAlignment="1">
      <alignment vertical="center"/>
    </xf>
    <xf numFmtId="38" fontId="25" fillId="20" borderId="3" xfId="29" applyFont="1" applyFill="1" applyBorder="1" applyAlignment="1">
      <alignment vertical="center"/>
    </xf>
    <xf numFmtId="38" fontId="25" fillId="8" borderId="44" xfId="29" applyFont="1" applyFill="1" applyBorder="1" applyAlignment="1">
      <alignment vertical="center"/>
    </xf>
    <xf numFmtId="38" fontId="25" fillId="8" borderId="146" xfId="29" applyFont="1" applyFill="1" applyBorder="1" applyAlignment="1">
      <alignment vertical="center"/>
    </xf>
    <xf numFmtId="38" fontId="25" fillId="8" borderId="139" xfId="29" applyFont="1" applyFill="1" applyBorder="1" applyAlignment="1">
      <alignment vertical="center"/>
    </xf>
    <xf numFmtId="38" fontId="25" fillId="8" borderId="49" xfId="29" applyFont="1" applyFill="1" applyBorder="1" applyAlignment="1">
      <alignment vertical="center"/>
    </xf>
    <xf numFmtId="38" fontId="25" fillId="8" borderId="128" xfId="29" applyFont="1" applyFill="1" applyBorder="1" applyAlignment="1">
      <alignment vertical="center"/>
    </xf>
    <xf numFmtId="0" fontId="25" fillId="29" borderId="110" xfId="33" applyFont="1" applyFill="1" applyBorder="1" applyAlignment="1">
      <alignment vertical="center"/>
    </xf>
    <xf numFmtId="0" fontId="25" fillId="20" borderId="4" xfId="33" applyFont="1" applyFill="1" applyBorder="1" applyAlignment="1">
      <alignment vertical="center"/>
    </xf>
    <xf numFmtId="38" fontId="25" fillId="8" borderId="24" xfId="29" applyFont="1" applyFill="1" applyBorder="1" applyAlignment="1">
      <alignment vertical="center"/>
    </xf>
    <xf numFmtId="38" fontId="25" fillId="8" borderId="137" xfId="29" applyFont="1" applyFill="1" applyBorder="1" applyAlignment="1">
      <alignment vertical="center"/>
    </xf>
    <xf numFmtId="38" fontId="25" fillId="8" borderId="154" xfId="29" applyFont="1" applyFill="1" applyBorder="1" applyAlignment="1">
      <alignment vertical="center"/>
    </xf>
    <xf numFmtId="38" fontId="25" fillId="8" borderId="138" xfId="29" applyFont="1" applyFill="1" applyBorder="1" applyAlignment="1">
      <alignment vertical="center"/>
    </xf>
    <xf numFmtId="38" fontId="25" fillId="8" borderId="25" xfId="29" applyFont="1" applyFill="1" applyBorder="1" applyAlignment="1">
      <alignment vertical="center"/>
    </xf>
    <xf numFmtId="0" fontId="32" fillId="23" borderId="20" xfId="33" applyFont="1" applyFill="1" applyBorder="1" applyAlignment="1">
      <alignment vertical="center"/>
    </xf>
    <xf numFmtId="38" fontId="32" fillId="23" borderId="4" xfId="29" applyFont="1" applyFill="1" applyBorder="1" applyAlignment="1">
      <alignment vertical="center"/>
    </xf>
    <xf numFmtId="38" fontId="32" fillId="23" borderId="31" xfId="29" applyFont="1" applyFill="1" applyBorder="1" applyAlignment="1">
      <alignment vertical="center"/>
    </xf>
    <xf numFmtId="38" fontId="32" fillId="23" borderId="112" xfId="29" applyFont="1" applyFill="1" applyBorder="1" applyAlignment="1">
      <alignment vertical="center"/>
    </xf>
    <xf numFmtId="38" fontId="25" fillId="23" borderId="57" xfId="29" applyFont="1" applyFill="1" applyBorder="1" applyAlignment="1">
      <alignment vertical="center"/>
    </xf>
    <xf numFmtId="0" fontId="25" fillId="23" borderId="51" xfId="33" applyFont="1" applyFill="1" applyBorder="1" applyAlignment="1">
      <alignment vertical="center"/>
    </xf>
    <xf numFmtId="0" fontId="25" fillId="23" borderId="4" xfId="33" applyFont="1" applyFill="1" applyBorder="1" applyAlignment="1">
      <alignment vertical="center"/>
    </xf>
    <xf numFmtId="0" fontId="32" fillId="25" borderId="32" xfId="33" applyFont="1" applyFill="1" applyBorder="1" applyAlignment="1">
      <alignment vertical="center"/>
    </xf>
    <xf numFmtId="38" fontId="32" fillId="25" borderId="1" xfId="29" applyFont="1" applyFill="1" applyBorder="1" applyAlignment="1">
      <alignment vertical="center"/>
    </xf>
    <xf numFmtId="38" fontId="32" fillId="25" borderId="32" xfId="29" applyFont="1" applyFill="1" applyBorder="1" applyAlignment="1">
      <alignment vertical="center"/>
    </xf>
    <xf numFmtId="38" fontId="32" fillId="25" borderId="47" xfId="29" applyFont="1" applyFill="1" applyBorder="1" applyAlignment="1">
      <alignment vertical="center"/>
    </xf>
    <xf numFmtId="38" fontId="25" fillId="25" borderId="21" xfId="29" applyFont="1" applyFill="1" applyBorder="1" applyAlignment="1">
      <alignment vertical="center"/>
    </xf>
    <xf numFmtId="38" fontId="25" fillId="25" borderId="3" xfId="29" applyFont="1" applyFill="1" applyBorder="1" applyAlignment="1">
      <alignment vertical="center"/>
    </xf>
    <xf numFmtId="38" fontId="32" fillId="41" borderId="4" xfId="29" applyFont="1" applyFill="1" applyBorder="1" applyAlignment="1">
      <alignment vertical="center"/>
    </xf>
    <xf numFmtId="38" fontId="32" fillId="41" borderId="31" xfId="29" applyFont="1" applyFill="1" applyBorder="1" applyAlignment="1">
      <alignment vertical="center"/>
    </xf>
    <xf numFmtId="38" fontId="32" fillId="41" borderId="112" xfId="29" applyFont="1" applyFill="1" applyBorder="1" applyAlignment="1">
      <alignment vertical="center"/>
    </xf>
    <xf numFmtId="38" fontId="25" fillId="41" borderId="46" xfId="29" applyFont="1" applyFill="1" applyBorder="1" applyAlignment="1">
      <alignment vertical="center"/>
    </xf>
    <xf numFmtId="38" fontId="25" fillId="41" borderId="57" xfId="29" applyFont="1" applyFill="1" applyBorder="1" applyAlignment="1">
      <alignment vertical="center"/>
    </xf>
    <xf numFmtId="0" fontId="25" fillId="5" borderId="7" xfId="33" applyFont="1" applyFill="1" applyBorder="1" applyAlignment="1">
      <alignment vertical="center"/>
    </xf>
    <xf numFmtId="0" fontId="32" fillId="42" borderId="103" xfId="33" applyFont="1" applyFill="1" applyBorder="1" applyAlignment="1">
      <alignment vertical="center"/>
    </xf>
    <xf numFmtId="198" fontId="32" fillId="42" borderId="51" xfId="29" applyNumberFormat="1" applyFont="1" applyFill="1" applyBorder="1" applyAlignment="1">
      <alignment vertical="center"/>
    </xf>
    <xf numFmtId="198" fontId="32" fillId="42" borderId="20" xfId="29" applyNumberFormat="1" applyFont="1" applyFill="1" applyBorder="1" applyAlignment="1">
      <alignment vertical="center"/>
    </xf>
    <xf numFmtId="198" fontId="32" fillId="42" borderId="0" xfId="29" applyNumberFormat="1" applyFont="1" applyFill="1" applyBorder="1" applyAlignment="1">
      <alignment vertical="center"/>
    </xf>
    <xf numFmtId="38" fontId="25" fillId="42" borderId="91" xfId="29" applyFont="1" applyFill="1" applyBorder="1" applyAlignment="1">
      <alignment vertical="center"/>
    </xf>
    <xf numFmtId="38" fontId="25" fillId="42" borderId="50" xfId="29" applyFont="1" applyFill="1" applyBorder="1" applyAlignment="1">
      <alignment vertical="center"/>
    </xf>
    <xf numFmtId="38" fontId="32" fillId="30" borderId="35" xfId="29" applyFont="1" applyFill="1" applyBorder="1" applyAlignment="1">
      <alignment vertical="center"/>
    </xf>
    <xf numFmtId="0" fontId="32" fillId="26" borderId="36" xfId="33" applyFont="1" applyFill="1" applyBorder="1" applyAlignment="1">
      <alignment vertical="center"/>
    </xf>
    <xf numFmtId="0" fontId="32" fillId="12" borderId="41" xfId="33" applyFont="1" applyFill="1" applyBorder="1" applyAlignment="1">
      <alignment vertical="center"/>
    </xf>
    <xf numFmtId="38" fontId="32" fillId="18" borderId="38" xfId="29" applyFont="1" applyFill="1" applyBorder="1" applyAlignment="1">
      <alignment vertical="center"/>
    </xf>
    <xf numFmtId="38" fontId="32" fillId="18" borderId="75" xfId="29" applyFont="1" applyFill="1" applyBorder="1" applyAlignment="1">
      <alignment vertical="center"/>
    </xf>
    <xf numFmtId="38" fontId="32" fillId="18" borderId="41" xfId="29" applyFont="1" applyFill="1" applyBorder="1" applyAlignment="1">
      <alignment vertical="center"/>
    </xf>
    <xf numFmtId="38" fontId="32" fillId="18" borderId="39" xfId="29" applyFont="1" applyFill="1" applyBorder="1" applyAlignment="1">
      <alignment vertical="center"/>
    </xf>
    <xf numFmtId="38" fontId="25" fillId="30" borderId="44" xfId="29" applyFont="1" applyFill="1" applyBorder="1" applyAlignment="1">
      <alignment vertical="center"/>
    </xf>
    <xf numFmtId="38" fontId="25" fillId="30" borderId="89" xfId="29" applyFont="1" applyFill="1" applyBorder="1" applyAlignment="1">
      <alignment vertical="center"/>
    </xf>
    <xf numFmtId="38" fontId="25" fillId="30" borderId="146" xfId="29" applyFont="1" applyFill="1" applyBorder="1" applyAlignment="1">
      <alignment vertical="center"/>
    </xf>
    <xf numFmtId="38" fontId="25" fillId="30" borderId="139" xfId="29" applyFont="1" applyFill="1" applyBorder="1" applyAlignment="1">
      <alignment vertical="center"/>
    </xf>
    <xf numFmtId="38" fontId="25" fillId="30" borderId="49" xfId="29" applyFont="1" applyFill="1" applyBorder="1" applyAlignment="1">
      <alignment vertical="center"/>
    </xf>
    <xf numFmtId="38" fontId="25" fillId="30" borderId="110" xfId="29" applyFont="1" applyFill="1" applyBorder="1" applyAlignment="1">
      <alignment vertical="center"/>
    </xf>
    <xf numFmtId="38" fontId="25" fillId="30" borderId="128" xfId="29" applyFont="1" applyFill="1" applyBorder="1" applyAlignment="1">
      <alignment vertical="center"/>
    </xf>
    <xf numFmtId="38" fontId="25" fillId="30" borderId="23" xfId="29" applyFont="1" applyFill="1" applyBorder="1" applyAlignment="1">
      <alignment vertical="center"/>
    </xf>
    <xf numFmtId="0" fontId="25" fillId="12" borderId="7" xfId="33" applyFont="1" applyFill="1" applyBorder="1" applyAlignment="1">
      <alignment vertical="center"/>
    </xf>
    <xf numFmtId="0" fontId="25" fillId="29" borderId="104" xfId="33" applyFont="1" applyFill="1" applyBorder="1" applyAlignment="1">
      <alignment vertical="center"/>
    </xf>
    <xf numFmtId="38" fontId="25" fillId="30" borderId="131" xfId="29" applyFont="1" applyFill="1" applyBorder="1" applyAlignment="1">
      <alignment vertical="center"/>
    </xf>
    <xf numFmtId="38" fontId="25" fillId="30" borderId="140" xfId="29" applyFont="1" applyFill="1" applyBorder="1" applyAlignment="1">
      <alignment vertical="center"/>
    </xf>
    <xf numFmtId="38" fontId="25" fillId="30" borderId="129" xfId="29" applyFont="1" applyFill="1" applyBorder="1" applyAlignment="1">
      <alignment vertical="center"/>
    </xf>
    <xf numFmtId="38" fontId="25" fillId="30" borderId="152" xfId="29" applyFont="1" applyFill="1" applyBorder="1" applyAlignment="1">
      <alignment vertical="center"/>
    </xf>
    <xf numFmtId="0" fontId="32" fillId="48" borderId="36" xfId="33" applyFont="1" applyFill="1" applyBorder="1" applyAlignment="1">
      <alignment vertical="center"/>
    </xf>
    <xf numFmtId="38" fontId="32" fillId="27" borderId="38" xfId="29" applyFont="1" applyFill="1" applyBorder="1" applyAlignment="1">
      <alignment vertical="center"/>
    </xf>
    <xf numFmtId="38" fontId="32" fillId="27" borderId="75" xfId="29" applyFont="1" applyFill="1" applyBorder="1" applyAlignment="1">
      <alignment vertical="center"/>
    </xf>
    <xf numFmtId="38" fontId="32" fillId="27" borderId="41" xfId="29" applyFont="1" applyFill="1" applyBorder="1" applyAlignment="1">
      <alignment vertical="center"/>
    </xf>
    <xf numFmtId="38" fontId="32" fillId="27" borderId="4" xfId="29" applyFont="1" applyFill="1" applyBorder="1" applyAlignment="1">
      <alignment vertical="center"/>
    </xf>
    <xf numFmtId="38" fontId="32" fillId="27" borderId="31" xfId="29" applyFont="1" applyFill="1" applyBorder="1" applyAlignment="1">
      <alignment vertical="center"/>
    </xf>
    <xf numFmtId="38" fontId="32" fillId="27" borderId="50" xfId="29" applyFont="1" applyFill="1" applyBorder="1" applyAlignment="1">
      <alignment vertical="center"/>
    </xf>
    <xf numFmtId="38" fontId="32" fillId="43" borderId="1" xfId="29" applyFont="1" applyFill="1" applyBorder="1" applyAlignment="1">
      <alignment vertical="center"/>
    </xf>
    <xf numFmtId="38" fontId="32" fillId="43" borderId="32" xfId="29" applyFont="1" applyFill="1" applyBorder="1" applyAlignment="1">
      <alignment vertical="center"/>
    </xf>
    <xf numFmtId="38" fontId="32" fillId="43" borderId="47" xfId="29" applyFont="1" applyFill="1" applyBorder="1" applyAlignment="1">
      <alignment vertical="center"/>
    </xf>
    <xf numFmtId="38" fontId="25" fillId="29" borderId="44" xfId="29" applyFont="1" applyFill="1" applyBorder="1" applyAlignment="1">
      <alignment vertical="center"/>
    </xf>
    <xf numFmtId="38" fontId="25" fillId="29" borderId="89" xfId="29" applyFont="1" applyFill="1" applyBorder="1" applyAlignment="1">
      <alignment vertical="center"/>
    </xf>
    <xf numFmtId="38" fontId="25" fillId="29" borderId="146" xfId="29" applyFont="1" applyFill="1" applyBorder="1" applyAlignment="1">
      <alignment vertical="center"/>
    </xf>
    <xf numFmtId="38" fontId="25" fillId="29" borderId="139" xfId="29" applyFont="1" applyFill="1" applyBorder="1" applyAlignment="1">
      <alignment vertical="center"/>
    </xf>
    <xf numFmtId="38" fontId="25" fillId="29" borderId="49" xfId="29" applyFont="1" applyFill="1" applyBorder="1" applyAlignment="1">
      <alignment vertical="center"/>
    </xf>
    <xf numFmtId="0" fontId="25" fillId="43" borderId="31" xfId="33" applyFont="1" applyFill="1" applyBorder="1" applyAlignment="1">
      <alignment vertical="center"/>
    </xf>
    <xf numFmtId="38" fontId="25" fillId="29" borderId="24" xfId="29" applyFont="1" applyFill="1" applyBorder="1" applyAlignment="1">
      <alignment vertical="center"/>
    </xf>
    <xf numFmtId="38" fontId="25" fillId="29" borderId="4" xfId="29" applyFont="1" applyFill="1" applyBorder="1" applyAlignment="1">
      <alignment vertical="center"/>
    </xf>
    <xf numFmtId="38" fontId="25" fillId="29" borderId="31" xfId="29" applyFont="1" applyFill="1" applyBorder="1" applyAlignment="1">
      <alignment vertical="center"/>
    </xf>
    <xf numFmtId="38" fontId="25" fillId="29" borderId="112" xfId="29" applyFont="1" applyFill="1" applyBorder="1" applyAlignment="1">
      <alignment vertical="center"/>
    </xf>
    <xf numFmtId="38" fontId="25" fillId="29" borderId="138" xfId="29" applyFont="1" applyFill="1" applyBorder="1" applyAlignment="1">
      <alignment vertical="center"/>
    </xf>
    <xf numFmtId="38" fontId="25" fillId="29" borderId="25" xfId="29" applyFont="1" applyFill="1" applyBorder="1" applyAlignment="1">
      <alignment vertical="center"/>
    </xf>
    <xf numFmtId="0" fontId="25" fillId="29" borderId="116" xfId="33" applyFont="1" applyFill="1" applyBorder="1" applyAlignment="1">
      <alignment vertical="center"/>
    </xf>
    <xf numFmtId="0" fontId="25" fillId="56" borderId="58" xfId="33" applyFont="1" applyFill="1" applyBorder="1" applyAlignment="1">
      <alignment vertical="center"/>
    </xf>
    <xf numFmtId="0" fontId="25" fillId="29" borderId="92" xfId="33" applyFont="1" applyFill="1" applyBorder="1" applyAlignment="1">
      <alignment vertical="center"/>
    </xf>
    <xf numFmtId="38" fontId="25" fillId="30" borderId="107" xfId="29" applyFont="1" applyFill="1" applyBorder="1" applyAlignment="1">
      <alignment vertical="center"/>
    </xf>
    <xf numFmtId="38" fontId="25" fillId="30" borderId="147" xfId="29" applyFont="1" applyFill="1" applyBorder="1" applyAlignment="1">
      <alignment vertical="center"/>
    </xf>
    <xf numFmtId="38" fontId="25" fillId="30" borderId="148" xfId="29" applyFont="1" applyFill="1" applyBorder="1" applyAlignment="1">
      <alignment vertical="center"/>
    </xf>
    <xf numFmtId="38" fontId="25" fillId="30" borderId="149" xfId="29" applyFont="1" applyFill="1" applyBorder="1" applyAlignment="1">
      <alignment vertical="center"/>
    </xf>
    <xf numFmtId="38" fontId="25" fillId="30" borderId="151" xfId="29" applyFont="1" applyFill="1" applyBorder="1" applyAlignment="1">
      <alignment vertical="center"/>
    </xf>
    <xf numFmtId="0" fontId="25" fillId="29" borderId="80" xfId="33" applyFont="1" applyFill="1" applyBorder="1" applyAlignment="1">
      <alignment vertical="center"/>
    </xf>
    <xf numFmtId="0" fontId="25" fillId="29" borderId="120" xfId="33" applyFont="1" applyFill="1" applyBorder="1" applyAlignment="1">
      <alignment vertical="center"/>
    </xf>
    <xf numFmtId="0" fontId="25" fillId="29" borderId="120" xfId="33" applyFont="1" applyFill="1" applyBorder="1" applyAlignment="1">
      <alignment vertical="center" wrapText="1"/>
    </xf>
    <xf numFmtId="38" fontId="32" fillId="29" borderId="52" xfId="29" applyFont="1" applyFill="1" applyBorder="1" applyAlignment="1">
      <alignment vertical="center"/>
    </xf>
    <xf numFmtId="38" fontId="32" fillId="29" borderId="134" xfId="29" applyFont="1" applyFill="1" applyBorder="1" applyAlignment="1">
      <alignment vertical="center"/>
    </xf>
    <xf numFmtId="38" fontId="32" fillId="29" borderId="120" xfId="29" applyFont="1" applyFill="1" applyBorder="1" applyAlignment="1">
      <alignment vertical="center"/>
    </xf>
    <xf numFmtId="38" fontId="32" fillId="29" borderId="135" xfId="29" applyFont="1" applyFill="1" applyBorder="1" applyAlignment="1">
      <alignment vertical="center"/>
    </xf>
    <xf numFmtId="177" fontId="42" fillId="29" borderId="0" xfId="33" applyNumberFormat="1" applyFont="1" applyFill="1" applyAlignment="1">
      <alignment vertical="center"/>
    </xf>
    <xf numFmtId="177" fontId="25" fillId="8" borderId="1" xfId="33" applyNumberFormat="1" applyFont="1" applyFill="1" applyBorder="1" applyAlignment="1">
      <alignment vertical="center"/>
    </xf>
    <xf numFmtId="183" fontId="25" fillId="8" borderId="1" xfId="33" applyNumberFormat="1" applyFont="1" applyFill="1" applyBorder="1" applyAlignment="1">
      <alignment vertical="center"/>
    </xf>
    <xf numFmtId="177" fontId="42" fillId="8" borderId="1" xfId="33" applyNumberFormat="1" applyFont="1" applyFill="1" applyBorder="1" applyAlignment="1">
      <alignment vertical="center"/>
    </xf>
    <xf numFmtId="176" fontId="33" fillId="29" borderId="0" xfId="33" applyNumberFormat="1" applyFont="1" applyFill="1" applyAlignment="1">
      <alignment vertical="center"/>
    </xf>
    <xf numFmtId="0" fontId="39" fillId="29" borderId="0" xfId="33" applyFont="1" applyFill="1" applyAlignment="1">
      <alignment vertical="center"/>
    </xf>
    <xf numFmtId="0" fontId="25" fillId="0" borderId="1" xfId="33" applyFont="1" applyBorder="1" applyAlignment="1">
      <alignment vertical="center" wrapText="1"/>
    </xf>
    <xf numFmtId="183" fontId="33" fillId="29" borderId="0" xfId="33" applyNumberFormat="1" applyFont="1" applyFill="1" applyAlignment="1">
      <alignment vertical="center"/>
    </xf>
    <xf numFmtId="183" fontId="25" fillId="29" borderId="0" xfId="33" applyNumberFormat="1" applyFont="1" applyFill="1" applyAlignment="1">
      <alignment vertical="center"/>
    </xf>
    <xf numFmtId="0" fontId="25" fillId="8" borderId="1" xfId="33" applyFont="1" applyFill="1" applyBorder="1" applyAlignment="1">
      <alignment vertical="center" wrapText="1"/>
    </xf>
    <xf numFmtId="176" fontId="25" fillId="8" borderId="9" xfId="33" applyNumberFormat="1" applyFont="1" applyFill="1" applyBorder="1" applyAlignment="1">
      <alignment vertical="center"/>
    </xf>
    <xf numFmtId="177" fontId="25" fillId="8" borderId="9" xfId="33" applyNumberFormat="1" applyFont="1" applyFill="1" applyBorder="1" applyAlignment="1">
      <alignment vertical="center"/>
    </xf>
    <xf numFmtId="183" fontId="25" fillId="8" borderId="9" xfId="33" applyNumberFormat="1" applyFont="1" applyFill="1" applyBorder="1" applyAlignment="1">
      <alignment vertical="center"/>
    </xf>
    <xf numFmtId="38" fontId="25" fillId="8" borderId="4" xfId="29" applyFont="1" applyFill="1" applyBorder="1" applyAlignment="1">
      <alignment vertical="center"/>
    </xf>
    <xf numFmtId="176" fontId="25" fillId="8" borderId="4" xfId="33" applyNumberFormat="1" applyFont="1" applyFill="1" applyBorder="1" applyAlignment="1">
      <alignment vertical="center"/>
    </xf>
    <xf numFmtId="38" fontId="25" fillId="8" borderId="0" xfId="29" applyFont="1" applyFill="1" applyBorder="1" applyAlignment="1">
      <alignment vertical="center"/>
    </xf>
    <xf numFmtId="177" fontId="25" fillId="8" borderId="0" xfId="33" applyNumberFormat="1" applyFont="1" applyFill="1" applyAlignment="1">
      <alignment vertical="center"/>
    </xf>
    <xf numFmtId="0" fontId="25" fillId="0" borderId="1" xfId="33" applyFont="1" applyBorder="1" applyAlignment="1">
      <alignment vertical="center"/>
    </xf>
    <xf numFmtId="184" fontId="42" fillId="24" borderId="1" xfId="33" applyNumberFormat="1" applyFont="1" applyFill="1" applyBorder="1" applyAlignment="1">
      <alignment vertical="center"/>
    </xf>
    <xf numFmtId="10" fontId="25" fillId="8" borderId="10" xfId="33" applyNumberFormat="1" applyFont="1" applyFill="1" applyBorder="1" applyAlignment="1">
      <alignment vertical="center"/>
    </xf>
    <xf numFmtId="10" fontId="25" fillId="8" borderId="12" xfId="33" applyNumberFormat="1" applyFont="1" applyFill="1" applyBorder="1" applyAlignment="1">
      <alignment vertical="center"/>
    </xf>
    <xf numFmtId="184" fontId="25" fillId="8" borderId="9" xfId="33" applyNumberFormat="1" applyFont="1" applyFill="1" applyBorder="1" applyAlignment="1">
      <alignment vertical="center"/>
    </xf>
    <xf numFmtId="10" fontId="25" fillId="8" borderId="13" xfId="33" applyNumberFormat="1" applyFont="1" applyFill="1" applyBorder="1" applyAlignment="1">
      <alignment vertical="center"/>
    </xf>
    <xf numFmtId="184" fontId="25" fillId="8" borderId="4" xfId="33" applyNumberFormat="1" applyFont="1" applyFill="1" applyBorder="1" applyAlignment="1">
      <alignment vertical="center"/>
    </xf>
    <xf numFmtId="183" fontId="25" fillId="8" borderId="4" xfId="33" applyNumberFormat="1" applyFont="1" applyFill="1" applyBorder="1" applyAlignment="1">
      <alignment vertical="center"/>
    </xf>
    <xf numFmtId="10" fontId="25" fillId="8" borderId="0" xfId="26" applyNumberFormat="1" applyFont="1" applyFill="1" applyAlignment="1">
      <alignment vertical="center"/>
    </xf>
    <xf numFmtId="184" fontId="25" fillId="24" borderId="9" xfId="33" applyNumberFormat="1" applyFont="1" applyFill="1" applyBorder="1" applyAlignment="1">
      <alignment vertical="center"/>
    </xf>
    <xf numFmtId="179" fontId="25" fillId="8" borderId="0" xfId="26" applyNumberFormat="1" applyFont="1" applyFill="1" applyAlignment="1">
      <alignment vertical="center"/>
    </xf>
    <xf numFmtId="0" fontId="54" fillId="8" borderId="0" xfId="33" applyFont="1" applyFill="1" applyAlignment="1">
      <alignment vertical="center"/>
    </xf>
    <xf numFmtId="0" fontId="27" fillId="8" borderId="0" xfId="33" applyFont="1" applyFill="1" applyAlignment="1">
      <alignment vertical="center"/>
    </xf>
    <xf numFmtId="0" fontId="43" fillId="8" borderId="0" xfId="33" applyFont="1" applyFill="1" applyAlignment="1">
      <alignment vertical="center"/>
    </xf>
    <xf numFmtId="40" fontId="25" fillId="29" borderId="35" xfId="29" applyNumberFormat="1" applyFont="1" applyFill="1" applyBorder="1" applyAlignment="1">
      <alignment horizontal="center" vertical="center"/>
    </xf>
    <xf numFmtId="195" fontId="46" fillId="8" borderId="0" xfId="33" applyNumberFormat="1" applyFont="1" applyFill="1" applyAlignment="1">
      <alignment vertical="center"/>
    </xf>
    <xf numFmtId="49" fontId="25" fillId="24" borderId="21" xfId="33" applyNumberFormat="1" applyFont="1" applyFill="1" applyBorder="1" applyAlignment="1">
      <alignment horizontal="left" vertical="center" wrapText="1"/>
    </xf>
    <xf numFmtId="38" fontId="25" fillId="44" borderId="1" xfId="29" applyFont="1" applyFill="1" applyBorder="1" applyAlignment="1">
      <alignment vertical="center"/>
    </xf>
    <xf numFmtId="38" fontId="25" fillId="44" borderId="32" xfId="29" applyFont="1" applyFill="1" applyBorder="1" applyAlignment="1">
      <alignment vertical="center"/>
    </xf>
    <xf numFmtId="38" fontId="32" fillId="54" borderId="1" xfId="29" applyFont="1" applyFill="1" applyBorder="1" applyAlignment="1">
      <alignment vertical="center"/>
    </xf>
    <xf numFmtId="38" fontId="32" fillId="54" borderId="32" xfId="29" applyFont="1" applyFill="1" applyBorder="1" applyAlignment="1">
      <alignment vertical="center"/>
    </xf>
    <xf numFmtId="193" fontId="46" fillId="8" borderId="0" xfId="33" applyNumberFormat="1" applyFont="1" applyFill="1" applyAlignment="1">
      <alignment vertical="center"/>
    </xf>
    <xf numFmtId="38" fontId="25" fillId="30" borderId="0" xfId="29" applyFont="1" applyFill="1" applyBorder="1" applyAlignment="1">
      <alignment vertical="center"/>
    </xf>
    <xf numFmtId="38" fontId="32" fillId="55" borderId="1" xfId="29" applyFont="1" applyFill="1" applyBorder="1" applyAlignment="1">
      <alignment vertical="center"/>
    </xf>
    <xf numFmtId="38" fontId="32" fillId="55" borderId="32" xfId="29" applyFont="1" applyFill="1" applyBorder="1" applyAlignment="1">
      <alignment vertical="center"/>
    </xf>
    <xf numFmtId="0" fontId="25" fillId="8" borderId="91" xfId="33" applyFont="1" applyFill="1" applyBorder="1" applyAlignment="1">
      <alignment horizontal="left" vertical="center"/>
    </xf>
    <xf numFmtId="0" fontId="25" fillId="8" borderId="108" xfId="33" applyFont="1" applyFill="1" applyBorder="1" applyAlignment="1">
      <alignment horizontal="left" vertical="center"/>
    </xf>
    <xf numFmtId="38" fontId="32" fillId="4" borderId="11" xfId="29" applyFont="1" applyFill="1" applyBorder="1" applyAlignment="1">
      <alignment vertical="center"/>
    </xf>
    <xf numFmtId="38" fontId="32" fillId="4" borderId="43" xfId="29" applyFont="1" applyFill="1" applyBorder="1" applyAlignment="1">
      <alignment vertical="center"/>
    </xf>
    <xf numFmtId="0" fontId="32" fillId="5" borderId="46" xfId="33" applyFont="1" applyFill="1" applyBorder="1" applyAlignment="1">
      <alignment vertical="center" wrapText="1"/>
    </xf>
    <xf numFmtId="38" fontId="25" fillId="0" borderId="44" xfId="29" applyFont="1" applyFill="1" applyBorder="1" applyAlignment="1">
      <alignment vertical="center"/>
    </xf>
    <xf numFmtId="38" fontId="25" fillId="0" borderId="89" xfId="29" applyFont="1" applyFill="1" applyBorder="1" applyAlignment="1">
      <alignment vertical="center"/>
    </xf>
    <xf numFmtId="0" fontId="25" fillId="8" borderId="109" xfId="33" applyFont="1" applyFill="1" applyBorder="1" applyAlignment="1">
      <alignment vertical="center" wrapText="1"/>
    </xf>
    <xf numFmtId="38" fontId="46" fillId="8" borderId="0" xfId="33" applyNumberFormat="1" applyFont="1" applyFill="1" applyAlignment="1">
      <alignment vertical="center"/>
    </xf>
    <xf numFmtId="0" fontId="32" fillId="25" borderId="21" xfId="33" applyFont="1" applyFill="1" applyBorder="1" applyAlignment="1">
      <alignment vertical="center" wrapText="1"/>
    </xf>
    <xf numFmtId="0" fontId="32" fillId="41" borderId="46" xfId="33" applyFont="1" applyFill="1" applyBorder="1" applyAlignment="1">
      <alignment vertical="center" wrapText="1"/>
    </xf>
    <xf numFmtId="38" fontId="32" fillId="41" borderId="1" xfId="29" applyFont="1" applyFill="1" applyBorder="1" applyAlignment="1">
      <alignment vertical="center"/>
    </xf>
    <xf numFmtId="0" fontId="32" fillId="42" borderId="91" xfId="33" applyFont="1" applyFill="1" applyBorder="1" applyAlignment="1">
      <alignment vertical="center" wrapText="1"/>
    </xf>
    <xf numFmtId="0" fontId="32" fillId="12" borderId="37" xfId="33" applyFont="1" applyFill="1" applyBorder="1" applyAlignment="1">
      <alignment vertical="center" wrapText="1"/>
    </xf>
    <xf numFmtId="38" fontId="32" fillId="27" borderId="65" xfId="29" applyFont="1" applyFill="1" applyBorder="1" applyAlignment="1">
      <alignment vertical="center"/>
    </xf>
    <xf numFmtId="38" fontId="32" fillId="27" borderId="153" xfId="29" applyFont="1" applyFill="1" applyBorder="1" applyAlignment="1">
      <alignment vertical="center"/>
    </xf>
    <xf numFmtId="38" fontId="25" fillId="29" borderId="137" xfId="29" applyFont="1" applyFill="1" applyBorder="1" applyAlignment="1">
      <alignment vertical="center"/>
    </xf>
    <xf numFmtId="0" fontId="25" fillId="0" borderId="80" xfId="33" applyFont="1" applyBorder="1" applyAlignment="1">
      <alignment vertical="center"/>
    </xf>
    <xf numFmtId="0" fontId="25" fillId="0" borderId="120" xfId="33" applyFont="1" applyBorder="1" applyAlignment="1">
      <alignment vertical="center"/>
    </xf>
    <xf numFmtId="38" fontId="32" fillId="0" borderId="52" xfId="29" applyFont="1" applyFill="1" applyBorder="1" applyAlignment="1">
      <alignment vertical="center"/>
    </xf>
    <xf numFmtId="38" fontId="32" fillId="0" borderId="134" xfId="29" applyFont="1" applyFill="1" applyBorder="1" applyAlignment="1">
      <alignment vertical="center"/>
    </xf>
    <xf numFmtId="0" fontId="25" fillId="29" borderId="9" xfId="33" applyFont="1" applyFill="1" applyBorder="1" applyAlignment="1">
      <alignment vertical="center"/>
    </xf>
    <xf numFmtId="177" fontId="25" fillId="29" borderId="9" xfId="33" applyNumberFormat="1" applyFont="1" applyFill="1" applyBorder="1" applyAlignment="1">
      <alignment vertical="center"/>
    </xf>
    <xf numFmtId="207" fontId="25" fillId="8" borderId="4" xfId="33" applyNumberFormat="1" applyFont="1" applyFill="1" applyBorder="1" applyAlignment="1">
      <alignment vertical="center"/>
    </xf>
    <xf numFmtId="0" fontId="25" fillId="8" borderId="0" xfId="33" applyFont="1" applyFill="1" applyAlignment="1">
      <alignment horizontal="left" vertical="center"/>
    </xf>
    <xf numFmtId="0" fontId="25" fillId="8" borderId="0" xfId="33" applyFont="1" applyFill="1" applyAlignment="1">
      <alignment horizontal="right" vertical="center"/>
    </xf>
    <xf numFmtId="0" fontId="25" fillId="8" borderId="7" xfId="33" applyFont="1" applyFill="1" applyBorder="1" applyAlignment="1">
      <alignment horizontal="right" vertical="center"/>
    </xf>
    <xf numFmtId="0" fontId="25" fillId="29" borderId="0" xfId="33" applyFont="1" applyFill="1" applyAlignment="1">
      <alignment horizontal="right" vertical="center"/>
    </xf>
    <xf numFmtId="177" fontId="25" fillId="8" borderId="0" xfId="33" applyNumberFormat="1" applyFont="1" applyFill="1" applyAlignment="1">
      <alignment horizontal="center" vertical="center"/>
    </xf>
    <xf numFmtId="177" fontId="25" fillId="8" borderId="47" xfId="33" applyNumberFormat="1" applyFont="1" applyFill="1" applyBorder="1" applyAlignment="1">
      <alignment vertical="center"/>
    </xf>
    <xf numFmtId="177" fontId="26" fillId="8" borderId="21" xfId="33" applyNumberFormat="1" applyFont="1" applyFill="1" applyBorder="1" applyAlignment="1">
      <alignment horizontal="right" vertical="center"/>
    </xf>
    <xf numFmtId="176" fontId="26" fillId="30" borderId="1" xfId="33" applyNumberFormat="1" applyFont="1" applyFill="1" applyBorder="1" applyAlignment="1">
      <alignment vertical="center"/>
    </xf>
    <xf numFmtId="176" fontId="26" fillId="30" borderId="32" xfId="33" applyNumberFormat="1" applyFont="1" applyFill="1" applyBorder="1" applyAlignment="1">
      <alignment vertical="center"/>
    </xf>
    <xf numFmtId="176" fontId="26" fillId="30" borderId="3" xfId="33" applyNumberFormat="1" applyFont="1" applyFill="1" applyBorder="1" applyAlignment="1">
      <alignment vertical="center"/>
    </xf>
    <xf numFmtId="177" fontId="26" fillId="29" borderId="0" xfId="33" applyNumberFormat="1" applyFont="1" applyFill="1" applyAlignment="1">
      <alignment vertical="center"/>
    </xf>
    <xf numFmtId="0" fontId="26" fillId="8" borderId="53" xfId="33" applyFont="1" applyFill="1" applyBorder="1" applyAlignment="1">
      <alignment vertical="center"/>
    </xf>
    <xf numFmtId="177" fontId="25" fillId="8" borderId="94" xfId="33" applyNumberFormat="1" applyFont="1" applyFill="1" applyBorder="1" applyAlignment="1">
      <alignment vertical="center"/>
    </xf>
    <xf numFmtId="198" fontId="26" fillId="8" borderId="21" xfId="29" applyNumberFormat="1" applyFont="1" applyFill="1" applyBorder="1" applyAlignment="1" applyProtection="1">
      <alignment horizontal="right" vertical="center"/>
    </xf>
    <xf numFmtId="0" fontId="26" fillId="8" borderId="95" xfId="33" applyFont="1" applyFill="1" applyBorder="1" applyAlignment="1">
      <alignment vertical="center"/>
    </xf>
    <xf numFmtId="177" fontId="25" fillId="0" borderId="94" xfId="33" applyNumberFormat="1" applyFont="1" applyBorder="1" applyAlignment="1">
      <alignment vertical="center"/>
    </xf>
    <xf numFmtId="177" fontId="26" fillId="30" borderId="1" xfId="33" applyNumberFormat="1" applyFont="1" applyFill="1" applyBorder="1" applyAlignment="1">
      <alignment vertical="center"/>
    </xf>
    <xf numFmtId="177" fontId="26" fillId="30" borderId="32" xfId="33" applyNumberFormat="1" applyFont="1" applyFill="1" applyBorder="1" applyAlignment="1">
      <alignment vertical="center"/>
    </xf>
    <xf numFmtId="177" fontId="26" fillId="30" borderId="3" xfId="33" applyNumberFormat="1" applyFont="1" applyFill="1" applyBorder="1" applyAlignment="1">
      <alignment vertical="center"/>
    </xf>
    <xf numFmtId="0" fontId="26" fillId="8" borderId="76" xfId="33" applyFont="1" applyFill="1" applyBorder="1" applyAlignment="1">
      <alignment vertical="center"/>
    </xf>
    <xf numFmtId="0" fontId="25" fillId="8" borderId="95" xfId="33" applyFont="1" applyFill="1" applyBorder="1" applyAlignment="1">
      <alignment vertical="center"/>
    </xf>
    <xf numFmtId="0" fontId="26" fillId="8" borderId="119" xfId="33" applyFont="1" applyFill="1" applyBorder="1" applyAlignment="1">
      <alignment vertical="center"/>
    </xf>
    <xf numFmtId="177" fontId="25" fillId="8" borderId="118" xfId="33" applyNumberFormat="1" applyFont="1" applyFill="1" applyBorder="1" applyAlignment="1">
      <alignment vertical="center"/>
    </xf>
    <xf numFmtId="177" fontId="26" fillId="8" borderId="21" xfId="33" applyNumberFormat="1" applyFont="1" applyFill="1" applyBorder="1" applyAlignment="1">
      <alignment vertical="center"/>
    </xf>
    <xf numFmtId="177" fontId="25" fillId="8" borderId="53" xfId="33" applyNumberFormat="1" applyFont="1" applyFill="1" applyBorder="1" applyAlignment="1">
      <alignment vertical="center"/>
    </xf>
    <xf numFmtId="0" fontId="25" fillId="8" borderId="118" xfId="33" applyFont="1" applyFill="1" applyBorder="1" applyAlignment="1">
      <alignment vertical="center" wrapText="1"/>
    </xf>
    <xf numFmtId="176" fontId="25" fillId="8" borderId="77" xfId="33" applyNumberFormat="1" applyFont="1" applyFill="1" applyBorder="1" applyAlignment="1">
      <alignment horizontal="center" vertical="center" wrapText="1"/>
    </xf>
    <xf numFmtId="0" fontId="26" fillId="8" borderId="118" xfId="33" applyFont="1" applyFill="1" applyBorder="1" applyAlignment="1">
      <alignment vertical="center"/>
    </xf>
    <xf numFmtId="177" fontId="25" fillId="8" borderId="58" xfId="33" applyNumberFormat="1" applyFont="1" applyFill="1" applyBorder="1" applyAlignment="1">
      <alignment vertical="center"/>
    </xf>
    <xf numFmtId="0" fontId="26" fillId="8" borderId="87" xfId="33" applyFont="1" applyFill="1" applyBorder="1" applyAlignment="1">
      <alignment vertical="center"/>
    </xf>
    <xf numFmtId="177" fontId="26" fillId="8" borderId="91" xfId="33" applyNumberFormat="1" applyFont="1" applyFill="1" applyBorder="1" applyAlignment="1">
      <alignment horizontal="right" vertical="center"/>
    </xf>
    <xf numFmtId="183" fontId="26" fillId="30" borderId="51" xfId="33" applyNumberFormat="1" applyFont="1" applyFill="1" applyBorder="1" applyAlignment="1">
      <alignment vertical="center"/>
    </xf>
    <xf numFmtId="177" fontId="26" fillId="30" borderId="51" xfId="33" applyNumberFormat="1" applyFont="1" applyFill="1" applyBorder="1" applyAlignment="1">
      <alignment vertical="center"/>
    </xf>
    <xf numFmtId="183" fontId="26" fillId="30" borderId="20" xfId="33" applyNumberFormat="1" applyFont="1" applyFill="1" applyBorder="1" applyAlignment="1">
      <alignment vertical="center"/>
    </xf>
    <xf numFmtId="183" fontId="26" fillId="30" borderId="61" xfId="33" applyNumberFormat="1" applyFont="1" applyFill="1" applyBorder="1" applyAlignment="1">
      <alignment vertical="center"/>
    </xf>
    <xf numFmtId="183" fontId="26" fillId="30" borderId="117" xfId="33" applyNumberFormat="1" applyFont="1" applyFill="1" applyBorder="1" applyAlignment="1">
      <alignment vertical="center"/>
    </xf>
    <xf numFmtId="183" fontId="26" fillId="30" borderId="143" xfId="33" applyNumberFormat="1" applyFont="1" applyFill="1" applyBorder="1" applyAlignment="1">
      <alignment vertical="center"/>
    </xf>
    <xf numFmtId="177" fontId="25" fillId="20" borderId="7" xfId="33" applyNumberFormat="1" applyFont="1" applyFill="1" applyBorder="1" applyAlignment="1">
      <alignment vertical="center"/>
    </xf>
    <xf numFmtId="176" fontId="26" fillId="20" borderId="52" xfId="33" applyNumberFormat="1" applyFont="1" applyFill="1" applyBorder="1" applyAlignment="1">
      <alignment vertical="center"/>
    </xf>
    <xf numFmtId="176" fontId="26" fillId="20" borderId="134" xfId="33" applyNumberFormat="1" applyFont="1" applyFill="1" applyBorder="1" applyAlignment="1">
      <alignment vertical="center"/>
    </xf>
    <xf numFmtId="187" fontId="26" fillId="20" borderId="120" xfId="29" applyNumberFormat="1" applyFont="1" applyFill="1" applyBorder="1" applyAlignment="1">
      <alignment vertical="center"/>
    </xf>
    <xf numFmtId="187" fontId="26" fillId="20" borderId="135" xfId="29" applyNumberFormat="1" applyFont="1" applyFill="1" applyBorder="1" applyAlignment="1">
      <alignment vertical="center"/>
    </xf>
    <xf numFmtId="0" fontId="26" fillId="8" borderId="0" xfId="33" applyFont="1" applyFill="1" applyAlignment="1">
      <alignment horizontal="left" vertical="center"/>
    </xf>
    <xf numFmtId="176" fontId="25" fillId="8" borderId="0" xfId="33" applyNumberFormat="1" applyFont="1" applyFill="1" applyAlignment="1">
      <alignment horizontal="center" vertical="center"/>
    </xf>
    <xf numFmtId="177" fontId="26" fillId="8" borderId="0" xfId="33" applyNumberFormat="1" applyFont="1" applyFill="1" applyAlignment="1">
      <alignment horizontal="right" vertical="center"/>
    </xf>
    <xf numFmtId="0" fontId="26" fillId="8" borderId="0" xfId="33" applyFont="1" applyFill="1" applyAlignment="1">
      <alignment horizontal="center" vertical="center"/>
    </xf>
    <xf numFmtId="176" fontId="46" fillId="8" borderId="0" xfId="33" applyNumberFormat="1" applyFont="1" applyFill="1" applyAlignment="1">
      <alignment horizontal="center" vertical="center"/>
    </xf>
    <xf numFmtId="196" fontId="25" fillId="8" borderId="0" xfId="33" applyNumberFormat="1" applyFont="1" applyFill="1" applyAlignment="1">
      <alignment vertical="center"/>
    </xf>
    <xf numFmtId="0" fontId="25" fillId="5" borderId="94" xfId="33" applyFont="1" applyFill="1" applyBorder="1" applyAlignment="1">
      <alignment vertical="center"/>
    </xf>
    <xf numFmtId="177" fontId="25" fillId="40" borderId="47" xfId="33" applyNumberFormat="1" applyFont="1" applyFill="1" applyBorder="1" applyAlignment="1">
      <alignment vertical="center"/>
    </xf>
    <xf numFmtId="0" fontId="25" fillId="5" borderId="77" xfId="33" applyFont="1" applyFill="1" applyBorder="1" applyAlignment="1">
      <alignment horizontal="center" vertical="center"/>
    </xf>
    <xf numFmtId="177" fontId="44" fillId="8" borderId="0" xfId="33" applyNumberFormat="1" applyFont="1" applyFill="1" applyAlignment="1">
      <alignment vertical="center"/>
    </xf>
    <xf numFmtId="0" fontId="26" fillId="8" borderId="142" xfId="33" applyFont="1" applyFill="1" applyBorder="1" applyAlignment="1">
      <alignment vertical="center"/>
    </xf>
    <xf numFmtId="176" fontId="25" fillId="8" borderId="77" xfId="33" applyNumberFormat="1" applyFont="1" applyFill="1" applyBorder="1" applyAlignment="1">
      <alignment horizontal="center" vertical="center"/>
    </xf>
    <xf numFmtId="198" fontId="25" fillId="39" borderId="21" xfId="29" applyNumberFormat="1" applyFont="1" applyFill="1" applyBorder="1" applyAlignment="1">
      <alignment horizontal="right" vertical="center"/>
    </xf>
    <xf numFmtId="0" fontId="26" fillId="8" borderId="51" xfId="33" applyFont="1" applyFill="1" applyBorder="1" applyAlignment="1">
      <alignment vertical="center"/>
    </xf>
    <xf numFmtId="0" fontId="44" fillId="8" borderId="0" xfId="33" applyFont="1" applyFill="1" applyAlignment="1">
      <alignment horizontal="left" vertical="center"/>
    </xf>
    <xf numFmtId="179" fontId="44" fillId="8" borderId="0" xfId="33" applyNumberFormat="1" applyFont="1" applyFill="1" applyAlignment="1">
      <alignment vertical="center"/>
    </xf>
    <xf numFmtId="0" fontId="26" fillId="8" borderId="31" xfId="33" applyFont="1" applyFill="1" applyBorder="1" applyAlignment="1">
      <alignment vertical="center"/>
    </xf>
    <xf numFmtId="49" fontId="44" fillId="8" borderId="0" xfId="33" applyNumberFormat="1" applyFont="1" applyFill="1" applyAlignment="1">
      <alignment horizontal="left" vertical="center"/>
    </xf>
    <xf numFmtId="179" fontId="44" fillId="8" borderId="0" xfId="26" applyNumberFormat="1" applyFont="1" applyFill="1" applyBorder="1" applyAlignment="1">
      <alignment vertical="center"/>
    </xf>
    <xf numFmtId="0" fontId="26" fillId="8" borderId="94" xfId="33" applyFont="1" applyFill="1" applyBorder="1" applyAlignment="1">
      <alignment vertical="center"/>
    </xf>
    <xf numFmtId="0" fontId="25" fillId="8" borderId="0" xfId="33" applyFont="1" applyFill="1" applyAlignment="1">
      <alignment horizontal="center" vertical="center" wrapText="1"/>
    </xf>
    <xf numFmtId="176" fontId="26" fillId="8" borderId="0" xfId="33" applyNumberFormat="1" applyFont="1" applyFill="1" applyAlignment="1">
      <alignment horizontal="center" vertical="center"/>
    </xf>
    <xf numFmtId="177" fontId="26" fillId="8" borderId="0" xfId="33" applyNumberFormat="1" applyFont="1" applyFill="1" applyAlignment="1">
      <alignment vertical="center"/>
    </xf>
    <xf numFmtId="0" fontId="26" fillId="8" borderId="43" xfId="33" applyFont="1" applyFill="1" applyBorder="1" applyAlignment="1">
      <alignment vertical="center"/>
    </xf>
    <xf numFmtId="177" fontId="25" fillId="8" borderId="51" xfId="33" applyNumberFormat="1" applyFont="1" applyFill="1" applyBorder="1" applyAlignment="1">
      <alignment vertical="center"/>
    </xf>
    <xf numFmtId="10" fontId="44" fillId="8" borderId="0" xfId="26" applyNumberFormat="1" applyFont="1" applyFill="1" applyBorder="1" applyAlignment="1">
      <alignment vertical="center"/>
    </xf>
    <xf numFmtId="176" fontId="25" fillId="8" borderId="0" xfId="33" applyNumberFormat="1" applyFont="1" applyFill="1" applyAlignment="1">
      <alignment horizontal="center" vertical="center" wrapText="1"/>
    </xf>
    <xf numFmtId="177" fontId="26" fillId="8" borderId="0" xfId="33" applyNumberFormat="1" applyFont="1" applyFill="1" applyAlignment="1">
      <alignment horizontal="center" vertical="center"/>
    </xf>
    <xf numFmtId="177" fontId="25" fillId="8" borderId="61" xfId="33" applyNumberFormat="1" applyFont="1" applyFill="1" applyBorder="1" applyAlignment="1">
      <alignment vertical="center"/>
    </xf>
    <xf numFmtId="198" fontId="25" fillId="39" borderId="9" xfId="29" applyNumberFormat="1" applyFont="1" applyFill="1" applyBorder="1" applyAlignment="1">
      <alignment horizontal="right" vertical="center"/>
    </xf>
    <xf numFmtId="210" fontId="25" fillId="8" borderId="9" xfId="26" applyNumberFormat="1" applyFont="1" applyFill="1" applyBorder="1" applyAlignment="1">
      <alignment horizontal="right" vertical="center"/>
    </xf>
    <xf numFmtId="204" fontId="25" fillId="8" borderId="9" xfId="26" applyNumberFormat="1" applyFont="1" applyFill="1" applyBorder="1" applyAlignment="1">
      <alignment horizontal="right" vertical="center"/>
    </xf>
    <xf numFmtId="190" fontId="25" fillId="8" borderId="9" xfId="26" applyNumberFormat="1" applyFont="1" applyFill="1" applyBorder="1" applyAlignment="1">
      <alignment horizontal="right" vertical="center"/>
    </xf>
    <xf numFmtId="204" fontId="25" fillId="29" borderId="0" xfId="26" applyNumberFormat="1" applyFont="1" applyFill="1" applyBorder="1" applyAlignment="1">
      <alignment horizontal="right" vertical="center"/>
    </xf>
    <xf numFmtId="0" fontId="25" fillId="8" borderId="81" xfId="33" applyFont="1" applyFill="1" applyBorder="1" applyAlignment="1">
      <alignment horizontal="left" vertical="center"/>
    </xf>
    <xf numFmtId="177" fontId="25" fillId="8" borderId="112" xfId="33" applyNumberFormat="1" applyFont="1" applyFill="1" applyBorder="1" applyAlignment="1">
      <alignment vertical="center"/>
    </xf>
    <xf numFmtId="176" fontId="25" fillId="8" borderId="79" xfId="33" applyNumberFormat="1" applyFont="1" applyFill="1" applyBorder="1" applyAlignment="1">
      <alignment horizontal="centerContinuous" vertical="center"/>
    </xf>
    <xf numFmtId="198" fontId="25" fillId="39" borderId="46" xfId="29" applyNumberFormat="1" applyFont="1" applyFill="1" applyBorder="1" applyAlignment="1">
      <alignment horizontal="right" vertical="center"/>
    </xf>
    <xf numFmtId="205" fontId="25" fillId="8" borderId="69" xfId="26" applyNumberFormat="1" applyFont="1" applyFill="1" applyBorder="1" applyAlignment="1">
      <alignment horizontal="right" vertical="center"/>
    </xf>
    <xf numFmtId="203" fontId="41" fillId="8" borderId="0" xfId="33" applyNumberFormat="1" applyFont="1" applyFill="1" applyAlignment="1">
      <alignment vertical="center"/>
    </xf>
    <xf numFmtId="202" fontId="41" fillId="8" borderId="0" xfId="33" applyNumberFormat="1" applyFont="1" applyFill="1" applyAlignment="1">
      <alignment vertical="center"/>
    </xf>
    <xf numFmtId="201" fontId="41" fillId="8" borderId="0" xfId="33" applyNumberFormat="1" applyFont="1" applyFill="1" applyAlignment="1">
      <alignment vertical="center"/>
    </xf>
    <xf numFmtId="0" fontId="41" fillId="8" borderId="0" xfId="33" applyFont="1" applyFill="1" applyAlignment="1">
      <alignment vertical="center"/>
    </xf>
    <xf numFmtId="190" fontId="25" fillId="39" borderId="1" xfId="26" applyNumberFormat="1" applyFont="1" applyFill="1" applyBorder="1" applyAlignment="1">
      <alignment horizontal="right" vertical="center"/>
    </xf>
    <xf numFmtId="190" fontId="25" fillId="24" borderId="1" xfId="26" applyNumberFormat="1" applyFont="1" applyFill="1" applyBorder="1" applyAlignment="1">
      <alignment horizontal="right" vertical="center"/>
    </xf>
    <xf numFmtId="190" fontId="25" fillId="8" borderId="1" xfId="33" applyNumberFormat="1" applyFont="1" applyFill="1" applyBorder="1" applyAlignment="1">
      <alignment vertical="center"/>
    </xf>
    <xf numFmtId="190" fontId="25" fillId="29" borderId="0" xfId="33" applyNumberFormat="1" applyFont="1" applyFill="1" applyAlignment="1">
      <alignment vertical="center"/>
    </xf>
    <xf numFmtId="190" fontId="25" fillId="39" borderId="9" xfId="26" applyNumberFormat="1" applyFont="1" applyFill="1" applyBorder="1" applyAlignment="1">
      <alignment horizontal="right" vertical="center"/>
    </xf>
    <xf numFmtId="190" fontId="25" fillId="24" borderId="9" xfId="26" applyNumberFormat="1" applyFont="1" applyFill="1" applyBorder="1" applyAlignment="1">
      <alignment horizontal="right" vertical="center"/>
    </xf>
    <xf numFmtId="190" fontId="25" fillId="8" borderId="61" xfId="26" applyNumberFormat="1" applyFont="1" applyFill="1" applyBorder="1" applyAlignment="1">
      <alignment horizontal="right" vertical="center"/>
    </xf>
    <xf numFmtId="190" fontId="25" fillId="39" borderId="69" xfId="26" applyNumberFormat="1" applyFont="1" applyFill="1" applyBorder="1" applyAlignment="1">
      <alignment horizontal="right" vertical="center"/>
    </xf>
    <xf numFmtId="190" fontId="25" fillId="24" borderId="69" xfId="26" applyNumberFormat="1" applyFont="1" applyFill="1" applyBorder="1" applyAlignment="1">
      <alignment horizontal="right" vertical="center"/>
    </xf>
    <xf numFmtId="190" fontId="25" fillId="8" borderId="4" xfId="33" applyNumberFormat="1" applyFont="1" applyFill="1" applyBorder="1" applyAlignment="1">
      <alignment vertical="center"/>
    </xf>
    <xf numFmtId="190" fontId="25" fillId="24" borderId="1" xfId="33" applyNumberFormat="1" applyFont="1" applyFill="1" applyBorder="1" applyAlignment="1">
      <alignment vertical="center"/>
    </xf>
    <xf numFmtId="190" fontId="25" fillId="24" borderId="61" xfId="26" applyNumberFormat="1" applyFont="1" applyFill="1" applyBorder="1" applyAlignment="1">
      <alignment horizontal="right" vertical="center"/>
    </xf>
    <xf numFmtId="190" fontId="25" fillId="24" borderId="4" xfId="33" applyNumberFormat="1" applyFont="1" applyFill="1" applyBorder="1" applyAlignment="1">
      <alignment vertical="center"/>
    </xf>
    <xf numFmtId="190" fontId="25" fillId="8" borderId="69" xfId="26" applyNumberFormat="1" applyFont="1" applyFill="1" applyBorder="1" applyAlignment="1">
      <alignment horizontal="right" vertical="center"/>
    </xf>
    <xf numFmtId="179" fontId="25" fillId="8" borderId="0" xfId="26" applyNumberFormat="1" applyFont="1" applyFill="1" applyBorder="1" applyAlignment="1">
      <alignment horizontal="right" vertical="center"/>
    </xf>
    <xf numFmtId="0" fontId="29" fillId="29" borderId="0" xfId="34" applyFont="1" applyFill="1" applyAlignment="1">
      <alignment vertical="top"/>
    </xf>
    <xf numFmtId="0" fontId="25" fillId="29" borderId="0" xfId="34" applyFont="1" applyFill="1" applyAlignment="1">
      <alignment vertical="top"/>
    </xf>
    <xf numFmtId="0" fontId="25" fillId="29" borderId="0" xfId="34" applyFont="1" applyFill="1" applyAlignment="1">
      <alignment horizontal="right" vertical="top"/>
    </xf>
    <xf numFmtId="0" fontId="29" fillId="29" borderId="0" xfId="34" applyFont="1" applyFill="1">
      <alignment vertical="center"/>
    </xf>
    <xf numFmtId="0" fontId="25" fillId="29" borderId="0" xfId="34" applyFont="1" applyFill="1">
      <alignment vertical="center"/>
    </xf>
    <xf numFmtId="0" fontId="19" fillId="9" borderId="43" xfId="33" applyFont="1" applyFill="1" applyBorder="1" applyAlignment="1">
      <alignment vertical="center"/>
    </xf>
    <xf numFmtId="0" fontId="19" fillId="4" borderId="43" xfId="33" applyFont="1" applyFill="1" applyBorder="1" applyAlignment="1">
      <alignment vertical="center"/>
    </xf>
    <xf numFmtId="0" fontId="19" fillId="56" borderId="34" xfId="33" applyFont="1" applyFill="1" applyBorder="1" applyAlignment="1">
      <alignment vertical="center"/>
    </xf>
    <xf numFmtId="0" fontId="19" fillId="10" borderId="43" xfId="33" applyFont="1" applyFill="1" applyBorder="1" applyAlignment="1">
      <alignment vertical="center"/>
    </xf>
    <xf numFmtId="0" fontId="19" fillId="47" borderId="43" xfId="33" applyFont="1" applyFill="1" applyBorder="1" applyAlignment="1">
      <alignment vertical="center"/>
    </xf>
    <xf numFmtId="176" fontId="25" fillId="8" borderId="77" xfId="33" applyNumberFormat="1" applyFont="1" applyFill="1" applyBorder="1" applyAlignment="1">
      <alignment horizontal="right" vertical="center" wrapText="1"/>
    </xf>
    <xf numFmtId="0" fontId="25" fillId="8" borderId="0" xfId="31" applyFont="1" applyFill="1" applyAlignment="1">
      <alignment horizontal="left" wrapText="1"/>
    </xf>
    <xf numFmtId="49" fontId="25" fillId="29" borderId="0" xfId="34" applyNumberFormat="1" applyFont="1" applyFill="1" applyAlignment="1">
      <alignment vertical="top"/>
    </xf>
    <xf numFmtId="0" fontId="25" fillId="29" borderId="0" xfId="34" applyFont="1" applyFill="1" applyAlignment="1">
      <alignment horizontal="left" vertical="top" indent="1"/>
    </xf>
    <xf numFmtId="49" fontId="25" fillId="29" borderId="0" xfId="0" applyNumberFormat="1" applyFont="1" applyFill="1" applyAlignment="1">
      <alignment vertical="top"/>
    </xf>
    <xf numFmtId="0" fontId="25" fillId="29" borderId="0" xfId="0" applyFont="1" applyFill="1" applyAlignment="1">
      <alignment horizontal="left" vertical="top" indent="1"/>
    </xf>
    <xf numFmtId="0" fontId="25" fillId="29" borderId="0" xfId="0" applyFont="1" applyFill="1" applyAlignment="1">
      <alignment vertical="top"/>
    </xf>
    <xf numFmtId="49" fontId="25" fillId="29" borderId="0" xfId="34" applyNumberFormat="1" applyFont="1" applyFill="1">
      <alignment vertical="center"/>
    </xf>
    <xf numFmtId="0" fontId="25" fillId="29" borderId="1" xfId="34" applyFont="1" applyFill="1" applyBorder="1" applyAlignment="1">
      <alignment horizontal="center" vertical="center"/>
    </xf>
    <xf numFmtId="38" fontId="25" fillId="29" borderId="32" xfId="29" applyFont="1" applyFill="1" applyBorder="1" applyAlignment="1">
      <alignment horizontal="right" vertical="center"/>
    </xf>
    <xf numFmtId="0" fontId="25" fillId="29" borderId="1" xfId="34" applyFont="1" applyFill="1" applyBorder="1" applyAlignment="1">
      <alignment horizontal="right" vertical="center"/>
    </xf>
    <xf numFmtId="0" fontId="25" fillId="29" borderId="32" xfId="34" applyFont="1" applyFill="1" applyBorder="1" applyAlignment="1">
      <alignment horizontal="right" vertical="center"/>
    </xf>
    <xf numFmtId="0" fontId="25" fillId="29" borderId="1" xfId="34" applyFont="1" applyFill="1" applyBorder="1">
      <alignment vertical="center"/>
    </xf>
    <xf numFmtId="0" fontId="25" fillId="29" borderId="20" xfId="34" applyFont="1" applyFill="1" applyBorder="1">
      <alignment vertical="center"/>
    </xf>
    <xf numFmtId="38" fontId="25" fillId="29" borderId="1" xfId="29" applyFont="1" applyFill="1" applyBorder="1">
      <alignment vertical="center"/>
    </xf>
    <xf numFmtId="3" fontId="25" fillId="29" borderId="20" xfId="34" applyNumberFormat="1" applyFont="1" applyFill="1" applyBorder="1">
      <alignment vertical="center"/>
    </xf>
    <xf numFmtId="3" fontId="25" fillId="29" borderId="0" xfId="34" applyNumberFormat="1" applyFont="1" applyFill="1">
      <alignment vertical="center"/>
    </xf>
    <xf numFmtId="0" fontId="25" fillId="29" borderId="88" xfId="34" applyFont="1" applyFill="1" applyBorder="1" applyAlignment="1">
      <alignment horizontal="left" vertical="center"/>
    </xf>
    <xf numFmtId="0" fontId="25" fillId="29" borderId="88" xfId="34" applyFont="1" applyFill="1" applyBorder="1" applyAlignment="1">
      <alignment vertical="center" wrapText="1"/>
    </xf>
    <xf numFmtId="0" fontId="25" fillId="29" borderId="0" xfId="34" applyFont="1" applyFill="1" applyAlignment="1">
      <alignment vertical="center" wrapText="1"/>
    </xf>
    <xf numFmtId="0" fontId="25" fillId="29" borderId="0" xfId="0" applyFont="1" applyFill="1" applyAlignment="1">
      <alignment horizontal="justify" vertical="center"/>
    </xf>
    <xf numFmtId="1" fontId="25" fillId="8" borderId="44" xfId="0" applyNumberFormat="1" applyFont="1" applyFill="1" applyBorder="1" applyAlignment="1">
      <alignment horizontal="left" vertical="center" indent="1"/>
    </xf>
    <xf numFmtId="1" fontId="25" fillId="8" borderId="22" xfId="0" applyNumberFormat="1" applyFont="1" applyFill="1" applyBorder="1" applyAlignment="1">
      <alignment horizontal="left" vertical="center" indent="1"/>
    </xf>
    <xf numFmtId="0" fontId="11" fillId="40" borderId="71" xfId="33" applyFont="1" applyFill="1" applyBorder="1" applyAlignment="1">
      <alignment horizontal="center" vertical="center" wrapText="1"/>
    </xf>
    <xf numFmtId="0" fontId="11" fillId="40" borderId="123" xfId="33" applyFont="1" applyFill="1" applyBorder="1" applyAlignment="1">
      <alignment horizontal="center" vertical="center" wrapText="1"/>
    </xf>
    <xf numFmtId="200" fontId="25" fillId="8" borderId="1" xfId="29" applyNumberFormat="1" applyFont="1" applyFill="1" applyBorder="1" applyAlignment="1">
      <alignment horizontal="right" vertical="center"/>
    </xf>
    <xf numFmtId="10" fontId="25" fillId="8" borderId="1" xfId="26" applyNumberFormat="1" applyFont="1" applyFill="1" applyBorder="1" applyAlignment="1">
      <alignment horizontal="right" vertical="center"/>
    </xf>
    <xf numFmtId="0" fontId="25" fillId="8" borderId="0" xfId="33" applyFont="1" applyFill="1" applyAlignment="1">
      <alignment horizontal="left" vertical="top" wrapText="1"/>
    </xf>
    <xf numFmtId="0" fontId="35" fillId="29" borderId="0" xfId="28" applyFont="1" applyFill="1" applyAlignment="1" applyProtection="1">
      <alignment vertical="center"/>
    </xf>
    <xf numFmtId="176" fontId="25" fillId="8" borderId="166" xfId="33" applyNumberFormat="1" applyFont="1" applyFill="1" applyBorder="1" applyAlignment="1">
      <alignment horizontal="center" vertical="center"/>
    </xf>
    <xf numFmtId="176" fontId="25" fillId="8" borderId="166" xfId="33" applyNumberFormat="1" applyFont="1" applyFill="1" applyBorder="1" applyAlignment="1">
      <alignment horizontal="center" vertical="center" wrapText="1"/>
    </xf>
    <xf numFmtId="176" fontId="25" fillId="20" borderId="167" xfId="33" applyNumberFormat="1" applyFont="1" applyFill="1" applyBorder="1" applyAlignment="1">
      <alignment horizontal="center" vertical="center"/>
    </xf>
    <xf numFmtId="0" fontId="25" fillId="8" borderId="48" xfId="33" applyFont="1" applyFill="1" applyBorder="1" applyAlignment="1">
      <alignment vertical="center" wrapText="1"/>
    </xf>
    <xf numFmtId="0" fontId="25" fillId="8" borderId="90" xfId="33" applyFont="1" applyFill="1" applyBorder="1" applyAlignment="1">
      <alignment vertical="center" wrapText="1"/>
    </xf>
    <xf numFmtId="0" fontId="25" fillId="8" borderId="91" xfId="33" applyFont="1" applyFill="1" applyBorder="1" applyAlignment="1">
      <alignment vertical="center" wrapText="1"/>
    </xf>
    <xf numFmtId="0" fontId="32" fillId="9" borderId="21" xfId="33" applyFont="1" applyFill="1" applyBorder="1" applyAlignment="1">
      <alignment vertical="center"/>
    </xf>
    <xf numFmtId="0" fontId="25" fillId="8" borderId="91" xfId="33" applyFont="1" applyFill="1" applyBorder="1" applyAlignment="1">
      <alignment vertical="center"/>
    </xf>
    <xf numFmtId="0" fontId="25" fillId="8" borderId="108" xfId="33" applyFont="1" applyFill="1" applyBorder="1" applyAlignment="1">
      <alignment vertical="center"/>
    </xf>
    <xf numFmtId="0" fontId="25" fillId="8" borderId="108" xfId="33" applyFont="1" applyFill="1" applyBorder="1" applyAlignment="1">
      <alignment vertical="center" wrapText="1"/>
    </xf>
    <xf numFmtId="38" fontId="32" fillId="20" borderId="21" xfId="29" applyFont="1" applyFill="1" applyBorder="1" applyAlignment="1">
      <alignment vertical="center"/>
    </xf>
    <xf numFmtId="38" fontId="25" fillId="0" borderId="68" xfId="29" applyFont="1" applyFill="1" applyBorder="1" applyAlignment="1">
      <alignment vertical="center"/>
    </xf>
    <xf numFmtId="38" fontId="25" fillId="0" borderId="67" xfId="29" applyFont="1" applyFill="1" applyBorder="1" applyAlignment="1">
      <alignment vertical="center"/>
    </xf>
    <xf numFmtId="38" fontId="25" fillId="0" borderId="84" xfId="29" applyFont="1" applyFill="1" applyBorder="1" applyAlignment="1">
      <alignment vertical="center"/>
    </xf>
    <xf numFmtId="38" fontId="32" fillId="23" borderId="46" xfId="29" applyFont="1" applyFill="1" applyBorder="1" applyAlignment="1">
      <alignment vertical="center"/>
    </xf>
    <xf numFmtId="38" fontId="25" fillId="30" borderId="66" xfId="29" applyFont="1" applyFill="1" applyBorder="1" applyAlignment="1">
      <alignment vertical="center"/>
    </xf>
    <xf numFmtId="38" fontId="25" fillId="30" borderId="67" xfId="29" applyFont="1" applyFill="1" applyBorder="1" applyAlignment="1">
      <alignment vertical="center"/>
    </xf>
    <xf numFmtId="38" fontId="25" fillId="30" borderId="91" xfId="29" applyFont="1" applyFill="1" applyBorder="1" applyAlignment="1">
      <alignment vertical="center"/>
    </xf>
    <xf numFmtId="38" fontId="32" fillId="27" borderId="64" xfId="29" applyFont="1" applyFill="1" applyBorder="1" applyAlignment="1">
      <alignment vertical="center"/>
    </xf>
    <xf numFmtId="38" fontId="32" fillId="43" borderId="21" xfId="29" applyFont="1" applyFill="1" applyBorder="1" applyAlignment="1">
      <alignment vertical="center"/>
    </xf>
    <xf numFmtId="38" fontId="32" fillId="0" borderId="70" xfId="29" applyFont="1" applyFill="1" applyBorder="1" applyAlignment="1">
      <alignment vertical="center"/>
    </xf>
    <xf numFmtId="0" fontId="25" fillId="5" borderId="122" xfId="33" applyFont="1" applyFill="1" applyBorder="1" applyAlignment="1">
      <alignment horizontal="center" vertical="center"/>
    </xf>
    <xf numFmtId="0" fontId="32" fillId="11" borderId="123" xfId="33" applyFont="1" applyFill="1" applyBorder="1" applyAlignment="1">
      <alignment horizontal="center" vertical="center"/>
    </xf>
    <xf numFmtId="0" fontId="25" fillId="9" borderId="169" xfId="33" applyFont="1" applyFill="1" applyBorder="1" applyAlignment="1">
      <alignment vertical="center" wrapText="1"/>
    </xf>
    <xf numFmtId="0" fontId="25" fillId="8" borderId="26" xfId="33" applyFont="1" applyFill="1" applyBorder="1" applyAlignment="1">
      <alignment vertical="center"/>
    </xf>
    <xf numFmtId="0" fontId="32" fillId="5" borderId="0" xfId="33" applyFont="1" applyFill="1" applyAlignment="1">
      <alignment vertical="center"/>
    </xf>
    <xf numFmtId="0" fontId="25" fillId="48" borderId="0" xfId="33" applyFont="1" applyFill="1" applyAlignment="1">
      <alignment vertical="center"/>
    </xf>
    <xf numFmtId="0" fontId="25" fillId="40" borderId="122" xfId="33" applyFont="1" applyFill="1" applyBorder="1" applyAlignment="1">
      <alignment horizontal="center" vertical="center"/>
    </xf>
    <xf numFmtId="0" fontId="25" fillId="3" borderId="124" xfId="33" applyFont="1" applyFill="1" applyBorder="1" applyAlignment="1">
      <alignment vertical="center"/>
    </xf>
    <xf numFmtId="0" fontId="25" fillId="3" borderId="124" xfId="33" applyFont="1" applyFill="1" applyBorder="1" applyAlignment="1">
      <alignment vertical="center" wrapText="1"/>
    </xf>
    <xf numFmtId="0" fontId="25" fillId="8" borderId="49" xfId="33" applyFont="1" applyFill="1" applyBorder="1" applyAlignment="1">
      <alignment vertical="center"/>
    </xf>
    <xf numFmtId="0" fontId="25" fillId="8" borderId="25" xfId="33" applyFont="1" applyFill="1" applyBorder="1" applyAlignment="1">
      <alignment vertical="center"/>
    </xf>
    <xf numFmtId="0" fontId="25" fillId="56" borderId="123" xfId="33" applyFont="1" applyFill="1" applyBorder="1" applyAlignment="1">
      <alignment vertical="center"/>
    </xf>
    <xf numFmtId="0" fontId="25" fillId="5" borderId="0" xfId="33" applyFont="1" applyFill="1" applyAlignment="1">
      <alignment vertical="center"/>
    </xf>
    <xf numFmtId="0" fontId="25" fillId="20" borderId="169" xfId="33" applyFont="1" applyFill="1" applyBorder="1" applyAlignment="1">
      <alignment vertical="center"/>
    </xf>
    <xf numFmtId="0" fontId="25" fillId="29" borderId="49" xfId="33" applyFont="1" applyFill="1" applyBorder="1" applyAlignment="1">
      <alignment vertical="center"/>
    </xf>
    <xf numFmtId="0" fontId="25" fillId="29" borderId="23" xfId="33" applyFont="1" applyFill="1" applyBorder="1" applyAlignment="1">
      <alignment vertical="center"/>
    </xf>
    <xf numFmtId="0" fontId="25" fillId="23" borderId="132" xfId="33" applyFont="1" applyFill="1" applyBorder="1" applyAlignment="1">
      <alignment vertical="center"/>
    </xf>
    <xf numFmtId="0" fontId="25" fillId="25" borderId="124" xfId="33" applyFont="1" applyFill="1" applyBorder="1" applyAlignment="1">
      <alignment vertical="center"/>
    </xf>
    <xf numFmtId="0" fontId="25" fillId="42" borderId="132" xfId="33" applyFont="1" applyFill="1" applyBorder="1" applyAlignment="1">
      <alignment vertical="center"/>
    </xf>
    <xf numFmtId="0" fontId="25" fillId="12" borderId="0" xfId="33" applyFont="1" applyFill="1" applyAlignment="1">
      <alignment vertical="center"/>
    </xf>
    <xf numFmtId="0" fontId="25" fillId="29" borderId="171" xfId="33" applyFont="1" applyFill="1" applyBorder="1" applyAlignment="1">
      <alignment vertical="center"/>
    </xf>
    <xf numFmtId="0" fontId="32" fillId="48" borderId="174" xfId="33" applyFont="1" applyFill="1" applyBorder="1" applyAlignment="1">
      <alignment vertical="center"/>
    </xf>
    <xf numFmtId="0" fontId="25" fillId="43" borderId="169" xfId="33" applyFont="1" applyFill="1" applyBorder="1" applyAlignment="1">
      <alignment vertical="center"/>
    </xf>
    <xf numFmtId="0" fontId="25" fillId="29" borderId="25" xfId="33" applyFont="1" applyFill="1" applyBorder="1" applyAlignment="1">
      <alignment vertical="center"/>
    </xf>
    <xf numFmtId="0" fontId="25" fillId="45" borderId="57" xfId="33" applyFont="1" applyFill="1" applyBorder="1" applyAlignment="1">
      <alignment vertical="center"/>
    </xf>
    <xf numFmtId="0" fontId="25" fillId="45" borderId="124" xfId="33" applyFont="1" applyFill="1" applyBorder="1" applyAlignment="1">
      <alignment vertical="center"/>
    </xf>
    <xf numFmtId="0" fontId="25" fillId="45" borderId="3" xfId="33" applyFont="1" applyFill="1" applyBorder="1" applyAlignment="1">
      <alignment vertical="center"/>
    </xf>
    <xf numFmtId="0" fontId="25" fillId="45" borderId="3" xfId="33" applyFont="1" applyFill="1" applyBorder="1" applyAlignment="1">
      <alignment vertical="center" wrapText="1"/>
    </xf>
    <xf numFmtId="0" fontId="25" fillId="45" borderId="124" xfId="33" applyFont="1" applyFill="1" applyBorder="1" applyAlignment="1">
      <alignment vertical="center" wrapText="1"/>
    </xf>
    <xf numFmtId="0" fontId="25" fillId="47" borderId="169" xfId="33" applyFont="1" applyFill="1" applyBorder="1" applyAlignment="1">
      <alignment vertical="center" wrapText="1"/>
    </xf>
    <xf numFmtId="38" fontId="25" fillId="16" borderId="175" xfId="29" applyFont="1" applyFill="1" applyBorder="1" applyAlignment="1">
      <alignment vertical="center"/>
    </xf>
    <xf numFmtId="0" fontId="32" fillId="43" borderId="124" xfId="33" applyFont="1" applyFill="1" applyBorder="1" applyAlignment="1">
      <alignment vertical="center" wrapText="1"/>
    </xf>
    <xf numFmtId="0" fontId="25" fillId="43" borderId="124" xfId="33" applyFont="1" applyFill="1" applyBorder="1" applyAlignment="1">
      <alignment vertical="center" wrapText="1"/>
    </xf>
    <xf numFmtId="0" fontId="25" fillId="45" borderId="157" xfId="33" applyFont="1" applyFill="1" applyBorder="1" applyAlignment="1">
      <alignment vertical="center"/>
    </xf>
    <xf numFmtId="0" fontId="25" fillId="45" borderId="23" xfId="33" applyFont="1" applyFill="1" applyBorder="1" applyAlignment="1">
      <alignment vertical="center"/>
    </xf>
    <xf numFmtId="0" fontId="25" fillId="57" borderId="124" xfId="33" applyFont="1" applyFill="1" applyBorder="1" applyAlignment="1">
      <alignment vertical="center" wrapText="1"/>
    </xf>
    <xf numFmtId="0" fontId="32" fillId="8" borderId="171" xfId="33" applyFont="1" applyFill="1" applyBorder="1" applyAlignment="1">
      <alignment vertical="center"/>
    </xf>
    <xf numFmtId="0" fontId="32" fillId="8" borderId="177" xfId="33" applyFont="1" applyFill="1" applyBorder="1" applyAlignment="1">
      <alignment vertical="center"/>
    </xf>
    <xf numFmtId="0" fontId="32" fillId="8" borderId="132" xfId="33" applyFont="1" applyFill="1" applyBorder="1" applyAlignment="1">
      <alignment vertical="center"/>
    </xf>
    <xf numFmtId="0" fontId="32" fillId="40" borderId="165" xfId="33" applyFont="1" applyFill="1" applyBorder="1" applyAlignment="1">
      <alignment vertical="center"/>
    </xf>
    <xf numFmtId="0" fontId="32" fillId="26" borderId="123" xfId="33" applyFont="1" applyFill="1" applyBorder="1" applyAlignment="1">
      <alignment vertical="center"/>
    </xf>
    <xf numFmtId="0" fontId="25" fillId="29" borderId="178" xfId="33" applyFont="1" applyFill="1" applyBorder="1" applyAlignment="1">
      <alignment vertical="center"/>
    </xf>
    <xf numFmtId="0" fontId="25" fillId="29" borderId="179" xfId="33" applyFont="1" applyFill="1" applyBorder="1" applyAlignment="1">
      <alignment vertical="center"/>
    </xf>
    <xf numFmtId="0" fontId="25" fillId="29" borderId="180" xfId="33" applyFont="1" applyFill="1" applyBorder="1" applyAlignment="1">
      <alignment vertical="center"/>
    </xf>
    <xf numFmtId="0" fontId="25" fillId="29" borderId="167" xfId="33" applyFont="1" applyFill="1" applyBorder="1" applyAlignment="1">
      <alignment vertical="center" wrapText="1"/>
    </xf>
    <xf numFmtId="0" fontId="25" fillId="40" borderId="15" xfId="33" applyFont="1" applyFill="1" applyBorder="1" applyAlignment="1">
      <alignment horizontal="center" vertical="center" wrapText="1"/>
    </xf>
    <xf numFmtId="38" fontId="25" fillId="13" borderId="37" xfId="29" applyFont="1" applyFill="1" applyBorder="1" applyAlignment="1">
      <alignment vertical="center"/>
    </xf>
    <xf numFmtId="38" fontId="25" fillId="14" borderId="21" xfId="29" applyFont="1" applyFill="1" applyBorder="1" applyAlignment="1">
      <alignment vertical="center"/>
    </xf>
    <xf numFmtId="38" fontId="25" fillId="15" borderId="138" xfId="29" applyFont="1" applyFill="1" applyBorder="1" applyAlignment="1">
      <alignment horizontal="right" vertical="center"/>
    </xf>
    <xf numFmtId="38" fontId="25" fillId="28" borderId="21" xfId="29" applyFont="1" applyFill="1" applyBorder="1" applyAlignment="1">
      <alignment horizontal="right" vertical="center"/>
    </xf>
    <xf numFmtId="38" fontId="25" fillId="9" borderId="21" xfId="29" applyFont="1" applyFill="1" applyBorder="1" applyAlignment="1">
      <alignment vertical="center"/>
    </xf>
    <xf numFmtId="38" fontId="25" fillId="47" borderId="21" xfId="29" applyFont="1" applyFill="1" applyBorder="1" applyAlignment="1">
      <alignment vertical="center"/>
    </xf>
    <xf numFmtId="38" fontId="25" fillId="10" borderId="21" xfId="29" applyFont="1" applyFill="1" applyBorder="1" applyAlignment="1">
      <alignment vertical="center"/>
    </xf>
    <xf numFmtId="38" fontId="25" fillId="46" borderId="109" xfId="29" applyFont="1" applyFill="1" applyBorder="1" applyAlignment="1">
      <alignment vertical="center"/>
    </xf>
    <xf numFmtId="38" fontId="25" fillId="17" borderId="21" xfId="29" applyFont="1" applyFill="1" applyBorder="1" applyAlignment="1">
      <alignment vertical="center"/>
    </xf>
    <xf numFmtId="38" fontId="25" fillId="5" borderId="46" xfId="29" applyFont="1" applyFill="1" applyBorder="1" applyAlignment="1">
      <alignment vertical="center"/>
    </xf>
    <xf numFmtId="38" fontId="25" fillId="23" borderId="21" xfId="29" applyFont="1" applyFill="1" applyBorder="1" applyAlignment="1">
      <alignment vertical="center"/>
    </xf>
    <xf numFmtId="38" fontId="25" fillId="12" borderId="37" xfId="29" applyFont="1" applyFill="1" applyBorder="1" applyAlignment="1">
      <alignment vertical="center"/>
    </xf>
    <xf numFmtId="38" fontId="25" fillId="37" borderId="139" xfId="29" applyFont="1" applyFill="1" applyBorder="1" applyAlignment="1">
      <alignment horizontal="right" vertical="center"/>
    </xf>
    <xf numFmtId="38" fontId="25" fillId="37" borderId="109" xfId="29" applyFont="1" applyFill="1" applyBorder="1" applyAlignment="1">
      <alignment horizontal="right" vertical="center"/>
    </xf>
    <xf numFmtId="38" fontId="25" fillId="37" borderId="130" xfId="29" applyFont="1" applyFill="1" applyBorder="1" applyAlignment="1">
      <alignment horizontal="right" vertical="center"/>
    </xf>
    <xf numFmtId="38" fontId="32" fillId="49" borderId="37" xfId="29" applyFont="1" applyFill="1" applyBorder="1" applyAlignment="1">
      <alignment vertical="center"/>
    </xf>
    <xf numFmtId="38" fontId="25" fillId="43" borderId="46" xfId="29" applyFont="1" applyFill="1" applyBorder="1" applyAlignment="1">
      <alignment vertical="center"/>
    </xf>
    <xf numFmtId="38" fontId="25" fillId="37" borderId="149" xfId="29" applyFont="1" applyFill="1" applyBorder="1" applyAlignment="1">
      <alignment horizontal="right" vertical="center"/>
    </xf>
    <xf numFmtId="9" fontId="25" fillId="8" borderId="0" xfId="33" applyNumberFormat="1" applyFont="1" applyFill="1" applyAlignment="1">
      <alignment vertical="center"/>
    </xf>
    <xf numFmtId="0" fontId="45" fillId="29" borderId="0" xfId="33" applyFont="1" applyFill="1" applyAlignment="1">
      <alignment horizontal="center" vertical="center"/>
    </xf>
    <xf numFmtId="0" fontId="11" fillId="29" borderId="0" xfId="33" applyFont="1" applyFill="1" applyAlignment="1">
      <alignment horizontal="center" vertical="center" wrapText="1"/>
    </xf>
    <xf numFmtId="0" fontId="25" fillId="45" borderId="132" xfId="33" applyFont="1" applyFill="1" applyBorder="1"/>
    <xf numFmtId="0" fontId="25" fillId="8" borderId="28" xfId="33" applyFont="1" applyFill="1" applyBorder="1" applyAlignment="1">
      <alignment vertical="center"/>
    </xf>
    <xf numFmtId="0" fontId="25" fillId="8" borderId="30" xfId="33" applyFont="1" applyFill="1" applyBorder="1" applyAlignment="1">
      <alignment vertical="center"/>
    </xf>
    <xf numFmtId="0" fontId="25" fillId="8" borderId="113" xfId="33" applyFont="1" applyFill="1" applyBorder="1" applyAlignment="1">
      <alignment vertical="center"/>
    </xf>
    <xf numFmtId="0" fontId="25" fillId="45" borderId="165" xfId="33" applyFont="1" applyFill="1" applyBorder="1" applyAlignment="1">
      <alignment vertical="center" wrapText="1"/>
    </xf>
    <xf numFmtId="0" fontId="25" fillId="29" borderId="181" xfId="33" applyFont="1" applyFill="1" applyBorder="1" applyAlignment="1">
      <alignment vertical="center" wrapText="1"/>
    </xf>
    <xf numFmtId="0" fontId="25" fillId="29" borderId="182" xfId="33" applyFont="1" applyFill="1" applyBorder="1" applyAlignment="1">
      <alignment vertical="center"/>
    </xf>
    <xf numFmtId="0" fontId="25" fillId="45" borderId="163" xfId="33" applyFont="1" applyFill="1" applyBorder="1"/>
    <xf numFmtId="0" fontId="25" fillId="45" borderId="126" xfId="33" applyFont="1" applyFill="1" applyBorder="1"/>
    <xf numFmtId="0" fontId="25" fillId="45" borderId="57" xfId="33" applyFont="1" applyFill="1" applyBorder="1"/>
    <xf numFmtId="0" fontId="26" fillId="8" borderId="183" xfId="33" applyFont="1" applyFill="1" applyBorder="1" applyAlignment="1">
      <alignment vertical="center"/>
    </xf>
    <xf numFmtId="176" fontId="25" fillId="8" borderId="184" xfId="33" applyNumberFormat="1" applyFont="1" applyFill="1" applyBorder="1" applyAlignment="1">
      <alignment horizontal="center" vertical="center"/>
    </xf>
    <xf numFmtId="0" fontId="26" fillId="40" borderId="185" xfId="33" applyFont="1" applyFill="1" applyBorder="1" applyAlignment="1">
      <alignment horizontal="left" vertical="center"/>
    </xf>
    <xf numFmtId="0" fontId="25" fillId="40" borderId="14" xfId="33" applyFont="1" applyFill="1" applyBorder="1" applyAlignment="1">
      <alignment vertical="center"/>
    </xf>
    <xf numFmtId="0" fontId="26" fillId="40" borderId="186" xfId="33" applyFont="1" applyFill="1" applyBorder="1" applyAlignment="1">
      <alignment horizontal="center" vertical="center"/>
    </xf>
    <xf numFmtId="177" fontId="26" fillId="8" borderId="46" xfId="33" applyNumberFormat="1" applyFont="1" applyFill="1" applyBorder="1" applyAlignment="1">
      <alignment horizontal="right" vertical="center"/>
    </xf>
    <xf numFmtId="176" fontId="26" fillId="30" borderId="4" xfId="33" applyNumberFormat="1" applyFont="1" applyFill="1" applyBorder="1" applyAlignment="1">
      <alignment vertical="center"/>
    </xf>
    <xf numFmtId="176" fontId="26" fillId="30" borderId="31" xfId="33" applyNumberFormat="1" applyFont="1" applyFill="1" applyBorder="1" applyAlignment="1">
      <alignment vertical="center"/>
    </xf>
    <xf numFmtId="176" fontId="26" fillId="30" borderId="57" xfId="33" applyNumberFormat="1" applyFont="1" applyFill="1" applyBorder="1" applyAlignment="1">
      <alignment vertical="center"/>
    </xf>
    <xf numFmtId="0" fontId="26" fillId="40" borderId="16" xfId="33" applyFont="1" applyFill="1" applyBorder="1" applyAlignment="1">
      <alignment horizontal="center" vertical="center"/>
    </xf>
    <xf numFmtId="0" fontId="26" fillId="40" borderId="161" xfId="33" applyFont="1" applyFill="1" applyBorder="1" applyAlignment="1">
      <alignment horizontal="center" vertical="center"/>
    </xf>
    <xf numFmtId="0" fontId="26" fillId="40" borderId="17" xfId="33" applyFont="1" applyFill="1" applyBorder="1" applyAlignment="1">
      <alignment horizontal="center" vertical="center"/>
    </xf>
    <xf numFmtId="0" fontId="25" fillId="29" borderId="187" xfId="33" applyFont="1" applyFill="1" applyBorder="1" applyAlignment="1">
      <alignment vertical="center" wrapText="1"/>
    </xf>
    <xf numFmtId="0" fontId="25" fillId="29" borderId="188" xfId="33" applyFont="1" applyFill="1" applyBorder="1" applyAlignment="1">
      <alignment vertical="center" wrapText="1"/>
    </xf>
    <xf numFmtId="0" fontId="25" fillId="29" borderId="99" xfId="33" applyFont="1" applyFill="1" applyBorder="1" applyAlignment="1">
      <alignment vertical="center"/>
    </xf>
    <xf numFmtId="0" fontId="25" fillId="29" borderId="189" xfId="33" applyFont="1" applyFill="1" applyBorder="1" applyAlignment="1">
      <alignment vertical="center" wrapText="1"/>
    </xf>
    <xf numFmtId="0" fontId="25" fillId="5" borderId="168" xfId="33" applyFont="1" applyFill="1" applyBorder="1" applyAlignment="1">
      <alignment horizontal="left" vertical="center"/>
    </xf>
    <xf numFmtId="180" fontId="25" fillId="29" borderId="139" xfId="33" applyNumberFormat="1" applyFont="1" applyFill="1" applyBorder="1" applyAlignment="1">
      <alignment vertical="center"/>
    </xf>
    <xf numFmtId="176" fontId="25" fillId="29" borderId="109" xfId="0" applyNumberFormat="1" applyFont="1" applyFill="1" applyBorder="1" applyAlignment="1">
      <alignment vertical="center" wrapText="1"/>
    </xf>
    <xf numFmtId="180" fontId="25" fillId="29" borderId="109" xfId="33" applyNumberFormat="1" applyFont="1" applyFill="1" applyBorder="1" applyAlignment="1">
      <alignment vertical="center"/>
    </xf>
    <xf numFmtId="180" fontId="25" fillId="29" borderId="149" xfId="33" applyNumberFormat="1" applyFont="1" applyFill="1" applyBorder="1" applyAlignment="1">
      <alignment vertical="center"/>
    </xf>
    <xf numFmtId="176" fontId="25" fillId="29" borderId="46" xfId="0" applyNumberFormat="1" applyFont="1" applyFill="1" applyBorder="1" applyAlignment="1">
      <alignment vertical="center" wrapText="1"/>
    </xf>
    <xf numFmtId="176" fontId="25" fillId="29" borderId="23" xfId="33" applyNumberFormat="1" applyFont="1" applyFill="1" applyBorder="1" applyAlignment="1">
      <alignment vertical="center"/>
    </xf>
    <xf numFmtId="176" fontId="25" fillId="29" borderId="151" xfId="33" applyNumberFormat="1" applyFont="1" applyFill="1" applyBorder="1" applyAlignment="1">
      <alignment vertical="center"/>
    </xf>
    <xf numFmtId="176" fontId="25" fillId="29" borderId="42" xfId="33" applyNumberFormat="1" applyFont="1" applyFill="1" applyBorder="1" applyAlignment="1">
      <alignment vertical="center"/>
    </xf>
    <xf numFmtId="176" fontId="25" fillId="29" borderId="59" xfId="33" applyNumberFormat="1" applyFont="1" applyFill="1" applyBorder="1" applyAlignment="1">
      <alignment vertical="center"/>
    </xf>
    <xf numFmtId="176" fontId="25" fillId="29" borderId="109" xfId="33" applyNumberFormat="1" applyFont="1" applyFill="1" applyBorder="1" applyAlignment="1">
      <alignment vertical="center"/>
    </xf>
    <xf numFmtId="176" fontId="25" fillId="29" borderId="149" xfId="33" applyNumberFormat="1" applyFont="1" applyFill="1" applyBorder="1" applyAlignment="1">
      <alignment vertical="center"/>
    </xf>
    <xf numFmtId="176" fontId="25" fillId="29" borderId="18" xfId="33" applyNumberFormat="1" applyFont="1" applyFill="1" applyBorder="1" applyAlignment="1">
      <alignment vertical="center"/>
    </xf>
    <xf numFmtId="176" fontId="25" fillId="29" borderId="90" xfId="33" applyNumberFormat="1" applyFont="1" applyFill="1" applyBorder="1" applyAlignment="1">
      <alignment vertical="center"/>
    </xf>
    <xf numFmtId="176" fontId="25" fillId="29" borderId="93" xfId="33" applyNumberFormat="1" applyFont="1" applyFill="1" applyBorder="1" applyAlignment="1">
      <alignment vertical="center"/>
    </xf>
    <xf numFmtId="176" fontId="25" fillId="29" borderId="157" xfId="33" applyNumberFormat="1" applyFont="1" applyFill="1" applyBorder="1" applyAlignment="1">
      <alignment vertical="center"/>
    </xf>
    <xf numFmtId="0" fontId="25" fillId="5" borderId="15" xfId="33" applyFont="1" applyFill="1" applyBorder="1" applyAlignment="1">
      <alignment horizontal="center" vertical="center" wrapText="1"/>
    </xf>
    <xf numFmtId="0" fontId="25" fillId="5" borderId="16" xfId="33" applyFont="1" applyFill="1" applyBorder="1" applyAlignment="1">
      <alignment horizontal="center" vertical="center"/>
    </xf>
    <xf numFmtId="0" fontId="25" fillId="5" borderId="17" xfId="33" applyFont="1" applyFill="1" applyBorder="1" applyAlignment="1">
      <alignment horizontal="center" vertical="center"/>
    </xf>
    <xf numFmtId="0" fontId="25" fillId="40" borderId="56" xfId="33" applyFont="1" applyFill="1" applyBorder="1" applyAlignment="1">
      <alignment horizontal="center" vertical="center"/>
    </xf>
    <xf numFmtId="0" fontId="25" fillId="8" borderId="0" xfId="33" applyFont="1" applyFill="1" applyAlignment="1">
      <alignment vertical="top"/>
    </xf>
    <xf numFmtId="0" fontId="25" fillId="20" borderId="35" xfId="33" applyFont="1" applyFill="1" applyBorder="1" applyAlignment="1">
      <alignment vertical="center"/>
    </xf>
    <xf numFmtId="0" fontId="25" fillId="8" borderId="3" xfId="33" applyFont="1" applyFill="1" applyBorder="1" applyAlignment="1">
      <alignment vertical="center"/>
    </xf>
    <xf numFmtId="0" fontId="25" fillId="8" borderId="163" xfId="33" applyFont="1" applyFill="1" applyBorder="1" applyAlignment="1">
      <alignment vertical="center"/>
    </xf>
    <xf numFmtId="0" fontId="25" fillId="21" borderId="119" xfId="33" applyFont="1" applyFill="1" applyBorder="1" applyAlignment="1">
      <alignment vertical="center"/>
    </xf>
    <xf numFmtId="0" fontId="25" fillId="21" borderId="169" xfId="33" applyFont="1" applyFill="1" applyBorder="1" applyAlignment="1">
      <alignment vertical="center"/>
    </xf>
    <xf numFmtId="0" fontId="25" fillId="21" borderId="35" xfId="33" applyFont="1" applyFill="1" applyBorder="1" applyAlignment="1">
      <alignment vertical="center"/>
    </xf>
    <xf numFmtId="0" fontId="25" fillId="22" borderId="35" xfId="33" applyFont="1" applyFill="1" applyBorder="1" applyAlignment="1">
      <alignment vertical="center"/>
    </xf>
    <xf numFmtId="0" fontId="25" fillId="22" borderId="132" xfId="33" applyFont="1" applyFill="1" applyBorder="1" applyAlignment="1">
      <alignment vertical="center"/>
    </xf>
    <xf numFmtId="0" fontId="25" fillId="43" borderId="35" xfId="33" applyFont="1" applyFill="1" applyBorder="1" applyAlignment="1">
      <alignment vertical="center"/>
    </xf>
    <xf numFmtId="0" fontId="25" fillId="43" borderId="132" xfId="33" applyFont="1" applyFill="1" applyBorder="1" applyAlignment="1">
      <alignment vertical="center"/>
    </xf>
    <xf numFmtId="0" fontId="25" fillId="8" borderId="190" xfId="33" applyFont="1" applyFill="1" applyBorder="1" applyAlignment="1">
      <alignment vertical="center"/>
    </xf>
    <xf numFmtId="0" fontId="25" fillId="23" borderId="80" xfId="33" applyFont="1" applyFill="1" applyBorder="1" applyAlignment="1">
      <alignment vertical="center"/>
    </xf>
    <xf numFmtId="0" fontId="25" fillId="23" borderId="126" xfId="33" applyFont="1" applyFill="1" applyBorder="1" applyAlignment="1">
      <alignment vertical="center"/>
    </xf>
    <xf numFmtId="0" fontId="25" fillId="20" borderId="165" xfId="33" applyFont="1" applyFill="1" applyBorder="1" applyAlignment="1">
      <alignment vertical="center"/>
    </xf>
    <xf numFmtId="0" fontId="25" fillId="24" borderId="122" xfId="33" applyFont="1" applyFill="1" applyBorder="1" applyAlignment="1">
      <alignment horizontal="center" vertical="center"/>
    </xf>
    <xf numFmtId="0" fontId="25" fillId="24" borderId="47" xfId="33" applyFont="1" applyFill="1" applyBorder="1" applyAlignment="1">
      <alignment horizontal="center" vertical="center" wrapText="1"/>
    </xf>
    <xf numFmtId="176" fontId="25" fillId="8" borderId="47" xfId="33" applyNumberFormat="1" applyFont="1" applyFill="1" applyBorder="1" applyAlignment="1">
      <alignment vertical="center"/>
    </xf>
    <xf numFmtId="176" fontId="25" fillId="8" borderId="88" xfId="33" applyNumberFormat="1" applyFont="1" applyFill="1" applyBorder="1" applyAlignment="1">
      <alignment vertical="center"/>
    </xf>
    <xf numFmtId="176" fontId="25" fillId="8" borderId="47" xfId="33" applyNumberFormat="1" applyFont="1" applyFill="1" applyBorder="1" applyAlignment="1">
      <alignment horizontal="center" vertical="center"/>
    </xf>
    <xf numFmtId="176" fontId="25" fillId="21" borderId="88" xfId="33" applyNumberFormat="1" applyFont="1" applyFill="1" applyBorder="1" applyAlignment="1">
      <alignment vertical="center"/>
    </xf>
    <xf numFmtId="176" fontId="25" fillId="22" borderId="0" xfId="33" applyNumberFormat="1" applyFont="1" applyFill="1" applyAlignment="1">
      <alignment vertical="center"/>
    </xf>
    <xf numFmtId="38" fontId="25" fillId="43" borderId="112" xfId="29" applyFont="1" applyFill="1" applyBorder="1" applyAlignment="1">
      <alignment horizontal="right" vertical="center"/>
    </xf>
    <xf numFmtId="0" fontId="50" fillId="8" borderId="88" xfId="33" applyFont="1" applyFill="1" applyBorder="1" applyAlignment="1">
      <alignment vertical="center"/>
    </xf>
    <xf numFmtId="0" fontId="50" fillId="8" borderId="82" xfId="33" applyFont="1" applyFill="1" applyBorder="1" applyAlignment="1">
      <alignment vertical="center"/>
    </xf>
    <xf numFmtId="176" fontId="25" fillId="23" borderId="112" xfId="33" applyNumberFormat="1" applyFont="1" applyFill="1" applyBorder="1" applyAlignment="1">
      <alignment vertical="center"/>
    </xf>
    <xf numFmtId="176" fontId="25" fillId="29" borderId="2" xfId="33" applyNumberFormat="1" applyFont="1" applyFill="1" applyBorder="1" applyAlignment="1">
      <alignment horizontal="right" vertical="center"/>
    </xf>
    <xf numFmtId="176" fontId="25" fillId="29" borderId="3" xfId="33" applyNumberFormat="1" applyFont="1" applyFill="1" applyBorder="1" applyAlignment="1">
      <alignment horizontal="right" vertical="center"/>
    </xf>
    <xf numFmtId="177" fontId="25" fillId="29" borderId="2" xfId="33" applyNumberFormat="1" applyFont="1" applyFill="1" applyBorder="1" applyAlignment="1">
      <alignment horizontal="right" vertical="center"/>
    </xf>
    <xf numFmtId="183" fontId="25" fillId="29" borderId="2" xfId="33" applyNumberFormat="1" applyFont="1" applyFill="1" applyBorder="1" applyAlignment="1">
      <alignment horizontal="right" vertical="center"/>
    </xf>
    <xf numFmtId="176" fontId="25" fillId="8" borderId="2" xfId="33" applyNumberFormat="1" applyFont="1" applyFill="1" applyBorder="1" applyAlignment="1">
      <alignment horizontal="right" vertical="center"/>
    </xf>
    <xf numFmtId="176" fontId="25" fillId="8" borderId="3" xfId="33" applyNumberFormat="1" applyFont="1" applyFill="1" applyBorder="1" applyAlignment="1">
      <alignment horizontal="right" vertical="center"/>
    </xf>
    <xf numFmtId="176" fontId="25" fillId="8" borderId="159" xfId="33" applyNumberFormat="1" applyFont="1" applyFill="1" applyBorder="1" applyAlignment="1">
      <alignment horizontal="right" vertical="center"/>
    </xf>
    <xf numFmtId="176" fontId="25" fillId="8" borderId="163" xfId="33" applyNumberFormat="1" applyFont="1" applyFill="1" applyBorder="1" applyAlignment="1">
      <alignment horizontal="right" vertical="center"/>
    </xf>
    <xf numFmtId="177" fontId="25" fillId="8" borderId="159" xfId="33" applyNumberFormat="1" applyFont="1" applyFill="1" applyBorder="1" applyAlignment="1">
      <alignment horizontal="right" vertical="center"/>
    </xf>
    <xf numFmtId="177" fontId="25" fillId="8" borderId="163" xfId="33" applyNumberFormat="1" applyFont="1" applyFill="1" applyBorder="1" applyAlignment="1">
      <alignment horizontal="right" vertical="center"/>
    </xf>
    <xf numFmtId="177" fontId="25" fillId="8" borderId="2" xfId="33" applyNumberFormat="1" applyFont="1" applyFill="1" applyBorder="1" applyAlignment="1">
      <alignment horizontal="right" vertical="center"/>
    </xf>
    <xf numFmtId="177" fontId="25" fillId="8" borderId="192" xfId="33" applyNumberFormat="1" applyFont="1" applyFill="1" applyBorder="1" applyAlignment="1">
      <alignment horizontal="right" vertical="center"/>
    </xf>
    <xf numFmtId="0" fontId="25" fillId="40" borderId="193" xfId="33" applyFont="1" applyFill="1" applyBorder="1" applyAlignment="1">
      <alignment horizontal="center" vertical="center"/>
    </xf>
    <xf numFmtId="0" fontId="25" fillId="29" borderId="119" xfId="33" applyFont="1" applyFill="1" applyBorder="1" applyAlignment="1">
      <alignment vertical="center"/>
    </xf>
    <xf numFmtId="0" fontId="25" fillId="29" borderId="3" xfId="0" applyFont="1" applyFill="1" applyBorder="1" applyAlignment="1">
      <alignment horizontal="center" vertical="center"/>
    </xf>
    <xf numFmtId="0" fontId="25" fillId="29" borderId="53" xfId="33" applyFont="1" applyFill="1" applyBorder="1" applyAlignment="1">
      <alignment vertical="center"/>
    </xf>
    <xf numFmtId="0" fontId="25" fillId="29" borderId="95" xfId="33" applyFont="1" applyFill="1" applyBorder="1" applyAlignment="1">
      <alignment vertical="center"/>
    </xf>
    <xf numFmtId="0" fontId="25" fillId="8" borderId="53" xfId="33" applyFont="1" applyFill="1" applyBorder="1" applyAlignment="1">
      <alignment vertical="center"/>
    </xf>
    <xf numFmtId="0" fontId="25" fillId="8" borderId="194" xfId="33" applyFont="1" applyFill="1" applyBorder="1" applyAlignment="1">
      <alignment vertical="center"/>
    </xf>
    <xf numFmtId="0" fontId="25" fillId="8" borderId="195" xfId="33" applyFont="1" applyFill="1" applyBorder="1" applyAlignment="1">
      <alignment vertical="center"/>
    </xf>
    <xf numFmtId="0" fontId="25" fillId="8" borderId="196" xfId="33" applyFont="1" applyFill="1" applyBorder="1" applyAlignment="1">
      <alignment vertical="center"/>
    </xf>
    <xf numFmtId="0" fontId="25" fillId="29" borderId="8" xfId="0" applyFont="1" applyFill="1" applyBorder="1" applyAlignment="1">
      <alignment horizontal="center" vertical="center" wrapText="1"/>
    </xf>
    <xf numFmtId="0" fontId="25" fillId="29" borderId="35" xfId="33" applyFont="1" applyFill="1" applyBorder="1" applyAlignment="1">
      <alignment vertical="center"/>
    </xf>
    <xf numFmtId="0" fontId="25" fillId="29" borderId="57" xfId="0" applyFont="1" applyFill="1" applyBorder="1" applyAlignment="1">
      <alignment horizontal="center" vertical="center"/>
    </xf>
    <xf numFmtId="178" fontId="25" fillId="29" borderId="0" xfId="33" applyNumberFormat="1" applyFont="1" applyFill="1" applyAlignment="1">
      <alignment vertical="center"/>
    </xf>
    <xf numFmtId="187" fontId="25" fillId="29" borderId="2" xfId="33" applyNumberFormat="1" applyFont="1" applyFill="1" applyBorder="1" applyAlignment="1">
      <alignment vertical="center"/>
    </xf>
    <xf numFmtId="187" fontId="25" fillId="29" borderId="3" xfId="33" applyNumberFormat="1" applyFont="1" applyFill="1" applyBorder="1" applyAlignment="1">
      <alignment vertical="center"/>
    </xf>
    <xf numFmtId="186" fontId="25" fillId="29" borderId="2" xfId="33" applyNumberFormat="1" applyFont="1" applyFill="1" applyBorder="1" applyAlignment="1">
      <alignment vertical="center"/>
    </xf>
    <xf numFmtId="186" fontId="25" fillId="29" borderId="3" xfId="33" applyNumberFormat="1" applyFont="1" applyFill="1" applyBorder="1" applyAlignment="1">
      <alignment vertical="center"/>
    </xf>
    <xf numFmtId="186" fontId="25" fillId="8" borderId="2" xfId="33" applyNumberFormat="1" applyFont="1" applyFill="1" applyBorder="1" applyAlignment="1">
      <alignment vertical="center"/>
    </xf>
    <xf numFmtId="186" fontId="25" fillId="8" borderId="3" xfId="33" applyNumberFormat="1" applyFont="1" applyFill="1" applyBorder="1" applyAlignment="1">
      <alignment vertical="center"/>
    </xf>
    <xf numFmtId="187" fontId="25" fillId="36" borderId="197" xfId="33" applyNumberFormat="1" applyFont="1" applyFill="1" applyBorder="1" applyAlignment="1">
      <alignment vertical="center" wrapText="1"/>
    </xf>
    <xf numFmtId="187" fontId="25" fillId="36" borderId="198" xfId="33" applyNumberFormat="1" applyFont="1" applyFill="1" applyBorder="1" applyAlignment="1">
      <alignment vertical="center" wrapText="1"/>
    </xf>
    <xf numFmtId="187" fontId="25" fillId="36" borderId="8" xfId="33" applyNumberFormat="1" applyFont="1" applyFill="1" applyBorder="1" applyAlignment="1">
      <alignment vertical="center" wrapText="1"/>
    </xf>
    <xf numFmtId="187" fontId="25" fillId="29" borderId="144" xfId="33" applyNumberFormat="1" applyFont="1" applyFill="1" applyBorder="1" applyAlignment="1">
      <alignment vertical="center"/>
    </xf>
    <xf numFmtId="187" fontId="25" fillId="29" borderId="4" xfId="33" applyNumberFormat="1" applyFont="1" applyFill="1" applyBorder="1" applyAlignment="1">
      <alignment vertical="center"/>
    </xf>
    <xf numFmtId="187" fontId="25" fillId="29" borderId="57" xfId="33" applyNumberFormat="1" applyFont="1" applyFill="1" applyBorder="1" applyAlignment="1">
      <alignment vertical="center"/>
    </xf>
    <xf numFmtId="0" fontId="25" fillId="5" borderId="193" xfId="33" applyFont="1" applyFill="1" applyBorder="1" applyAlignment="1">
      <alignment horizontal="center" vertical="center"/>
    </xf>
    <xf numFmtId="0" fontId="25" fillId="29" borderId="8" xfId="0" applyFont="1" applyFill="1" applyBorder="1" applyAlignment="1">
      <alignment horizontal="center" vertical="center"/>
    </xf>
    <xf numFmtId="0" fontId="25" fillId="5" borderId="56" xfId="33" applyFont="1" applyFill="1" applyBorder="1" applyAlignment="1">
      <alignment horizontal="center" vertical="center"/>
    </xf>
    <xf numFmtId="0" fontId="25" fillId="5" borderId="14" xfId="33" applyFont="1" applyFill="1" applyBorder="1" applyAlignment="1">
      <alignment horizontal="center" vertical="center"/>
    </xf>
    <xf numFmtId="178" fontId="25" fillId="8" borderId="0" xfId="33" applyNumberFormat="1" applyFont="1" applyFill="1" applyAlignment="1">
      <alignment vertical="center" wrapText="1"/>
    </xf>
    <xf numFmtId="187" fontId="25" fillId="8" borderId="2" xfId="33" applyNumberFormat="1" applyFont="1" applyFill="1" applyBorder="1" applyAlignment="1">
      <alignment vertical="center"/>
    </xf>
    <xf numFmtId="187" fontId="25" fillId="8" borderId="3" xfId="33" applyNumberFormat="1" applyFont="1" applyFill="1" applyBorder="1" applyAlignment="1">
      <alignment vertical="center"/>
    </xf>
    <xf numFmtId="176" fontId="25" fillId="0" borderId="197" xfId="0" applyNumberFormat="1" applyFont="1" applyBorder="1">
      <alignment vertical="center"/>
    </xf>
    <xf numFmtId="176" fontId="25" fillId="0" borderId="198" xfId="0" applyNumberFormat="1" applyFont="1" applyBorder="1">
      <alignment vertical="center"/>
    </xf>
    <xf numFmtId="176" fontId="25" fillId="0" borderId="8" xfId="0" applyNumberFormat="1" applyFont="1" applyBorder="1">
      <alignment vertical="center"/>
    </xf>
    <xf numFmtId="0" fontId="25" fillId="20" borderId="35" xfId="31" applyFont="1" applyFill="1" applyBorder="1" applyAlignment="1">
      <alignment vertical="center"/>
    </xf>
    <xf numFmtId="0" fontId="25" fillId="19" borderId="163" xfId="31" applyFont="1" applyFill="1" applyBorder="1" applyAlignment="1">
      <alignment vertical="center"/>
    </xf>
    <xf numFmtId="0" fontId="25" fillId="19" borderId="3" xfId="31" applyFont="1" applyFill="1" applyBorder="1" applyAlignment="1">
      <alignment vertical="center"/>
    </xf>
    <xf numFmtId="0" fontId="25" fillId="19" borderId="50" xfId="31" applyFont="1" applyFill="1" applyBorder="1" applyAlignment="1">
      <alignment vertical="center"/>
    </xf>
    <xf numFmtId="0" fontId="25" fillId="20" borderId="40" xfId="31" applyFont="1" applyFill="1" applyBorder="1" applyAlignment="1">
      <alignment vertical="center"/>
    </xf>
    <xf numFmtId="0" fontId="25" fillId="8" borderId="8" xfId="31" applyFont="1" applyFill="1" applyBorder="1" applyAlignment="1">
      <alignment vertical="center"/>
    </xf>
    <xf numFmtId="0" fontId="25" fillId="38" borderId="165" xfId="31" applyFont="1" applyFill="1" applyBorder="1" applyAlignment="1">
      <alignment vertical="center"/>
    </xf>
    <xf numFmtId="0" fontId="25" fillId="24" borderId="56" xfId="31" applyFont="1" applyFill="1" applyBorder="1"/>
    <xf numFmtId="0" fontId="25" fillId="24" borderId="122" xfId="31" applyFont="1" applyFill="1" applyBorder="1"/>
    <xf numFmtId="187" fontId="25" fillId="20" borderId="144" xfId="31" applyNumberFormat="1" applyFont="1" applyFill="1" applyBorder="1" applyAlignment="1">
      <alignment vertical="center"/>
    </xf>
    <xf numFmtId="187" fontId="25" fillId="20" borderId="4" xfId="31" applyNumberFormat="1" applyFont="1" applyFill="1" applyBorder="1" applyAlignment="1">
      <alignment vertical="center"/>
    </xf>
    <xf numFmtId="187" fontId="25" fillId="20" borderId="57" xfId="31" applyNumberFormat="1" applyFont="1" applyFill="1" applyBorder="1" applyAlignment="1">
      <alignment vertical="center"/>
    </xf>
    <xf numFmtId="0" fontId="25" fillId="24" borderId="193" xfId="31" applyFont="1" applyFill="1" applyBorder="1" applyAlignment="1">
      <alignment horizontal="center"/>
    </xf>
    <xf numFmtId="0" fontId="25" fillId="24" borderId="16" xfId="31" applyFont="1" applyFill="1" applyBorder="1" applyAlignment="1">
      <alignment horizontal="center"/>
    </xf>
    <xf numFmtId="0" fontId="25" fillId="24" borderId="17" xfId="31" applyFont="1" applyFill="1" applyBorder="1" applyAlignment="1">
      <alignment horizontal="center"/>
    </xf>
    <xf numFmtId="0" fontId="25" fillId="8" borderId="163" xfId="31" applyFont="1" applyFill="1" applyBorder="1" applyAlignment="1">
      <alignment vertical="center"/>
    </xf>
    <xf numFmtId="0" fontId="25" fillId="8" borderId="3" xfId="31" applyFont="1" applyFill="1" applyBorder="1" applyAlignment="1">
      <alignment vertical="center"/>
    </xf>
    <xf numFmtId="0" fontId="25" fillId="8" borderId="50" xfId="31" applyFont="1" applyFill="1" applyBorder="1" applyAlignment="1">
      <alignment vertical="center"/>
    </xf>
    <xf numFmtId="0" fontId="25" fillId="20" borderId="165" xfId="31" applyFont="1" applyFill="1" applyBorder="1" applyAlignment="1">
      <alignment vertical="center"/>
    </xf>
    <xf numFmtId="38" fontId="25" fillId="16" borderId="51" xfId="29" quotePrefix="1" applyFont="1" applyFill="1" applyBorder="1" applyAlignment="1">
      <alignment vertical="center"/>
    </xf>
    <xf numFmtId="0" fontId="25" fillId="20" borderId="20" xfId="33" applyFont="1" applyFill="1" applyBorder="1" applyAlignment="1">
      <alignment horizontal="left" vertical="center" wrapText="1"/>
    </xf>
    <xf numFmtId="0" fontId="25" fillId="20" borderId="4" xfId="33" applyFont="1" applyFill="1" applyBorder="1" applyAlignment="1">
      <alignment horizontal="left" vertical="center" wrapText="1"/>
    </xf>
    <xf numFmtId="0" fontId="25" fillId="45" borderId="20" xfId="33" applyFont="1" applyFill="1" applyBorder="1" applyAlignment="1">
      <alignment horizontal="left" vertical="center" wrapText="1"/>
    </xf>
    <xf numFmtId="0" fontId="25" fillId="38" borderId="132" xfId="31" applyFont="1" applyFill="1" applyBorder="1" applyAlignment="1">
      <alignment vertical="center"/>
    </xf>
    <xf numFmtId="0" fontId="25" fillId="20" borderId="132" xfId="31" applyFont="1" applyFill="1" applyBorder="1" applyAlignment="1">
      <alignment vertical="center"/>
    </xf>
    <xf numFmtId="0" fontId="32" fillId="20" borderId="123" xfId="33" applyFont="1" applyFill="1" applyBorder="1" applyAlignment="1">
      <alignment horizontal="center" vertical="center"/>
    </xf>
    <xf numFmtId="0" fontId="25" fillId="20" borderId="124" xfId="33" applyFont="1" applyFill="1" applyBorder="1" applyAlignment="1">
      <alignment vertical="center" wrapText="1"/>
    </xf>
    <xf numFmtId="0" fontId="25" fillId="32" borderId="26" xfId="33" applyFont="1" applyFill="1" applyBorder="1" applyAlignment="1">
      <alignment vertical="center" wrapText="1"/>
    </xf>
    <xf numFmtId="0" fontId="32" fillId="20" borderId="174" xfId="33" applyFont="1" applyFill="1" applyBorder="1" applyAlignment="1">
      <alignment vertical="center" wrapText="1"/>
    </xf>
    <xf numFmtId="0" fontId="32" fillId="20" borderId="123" xfId="33" applyFont="1" applyFill="1" applyBorder="1" applyAlignment="1">
      <alignment vertical="center" wrapText="1"/>
    </xf>
    <xf numFmtId="0" fontId="25" fillId="32" borderId="181" xfId="33" applyFont="1" applyFill="1" applyBorder="1" applyAlignment="1">
      <alignment vertical="center" wrapText="1"/>
    </xf>
    <xf numFmtId="0" fontId="25" fillId="32" borderId="200" xfId="33" applyFont="1" applyFill="1" applyBorder="1" applyAlignment="1">
      <alignment vertical="center" wrapText="1"/>
    </xf>
    <xf numFmtId="0" fontId="25" fillId="32" borderId="178" xfId="33" applyFont="1" applyFill="1" applyBorder="1" applyAlignment="1">
      <alignment vertical="center" wrapText="1"/>
    </xf>
    <xf numFmtId="0" fontId="25" fillId="32" borderId="126" xfId="33" applyFont="1" applyFill="1" applyBorder="1" applyAlignment="1">
      <alignment vertical="center" wrapText="1"/>
    </xf>
    <xf numFmtId="0" fontId="32" fillId="20" borderId="165" xfId="33" applyFont="1" applyFill="1" applyBorder="1" applyAlignment="1">
      <alignment vertical="center" wrapText="1"/>
    </xf>
    <xf numFmtId="0" fontId="25" fillId="32" borderId="201" xfId="33" applyFont="1" applyFill="1" applyBorder="1" applyAlignment="1">
      <alignment vertical="center" wrapText="1"/>
    </xf>
    <xf numFmtId="0" fontId="25" fillId="20" borderId="125" xfId="33" applyFont="1" applyFill="1" applyBorder="1" applyAlignment="1">
      <alignment vertical="center" wrapText="1"/>
    </xf>
    <xf numFmtId="0" fontId="25" fillId="5" borderId="16" xfId="32" applyFont="1" applyFill="1" applyBorder="1" applyAlignment="1">
      <alignment horizontal="center"/>
    </xf>
    <xf numFmtId="0" fontId="25" fillId="5" borderId="17" xfId="32" applyFont="1" applyFill="1" applyBorder="1" applyAlignment="1">
      <alignment horizontal="center"/>
    </xf>
    <xf numFmtId="38" fontId="32" fillId="28" borderId="37" xfId="29" applyFont="1" applyFill="1" applyBorder="1" applyAlignment="1">
      <alignment vertical="center"/>
    </xf>
    <xf numFmtId="38" fontId="25" fillId="3" borderId="21" xfId="29" applyFont="1" applyFill="1" applyBorder="1" applyAlignment="1">
      <alignment vertical="center"/>
    </xf>
    <xf numFmtId="38" fontId="32" fillId="20" borderId="37" xfId="29" applyFont="1" applyFill="1" applyBorder="1" applyAlignment="1">
      <alignment vertical="center"/>
    </xf>
    <xf numFmtId="38" fontId="25" fillId="35" borderId="66" xfId="29" applyFont="1" applyFill="1" applyBorder="1" applyAlignment="1">
      <alignment vertical="center"/>
    </xf>
    <xf numFmtId="198" fontId="25" fillId="35" borderId="105" xfId="29" applyNumberFormat="1" applyFont="1" applyFill="1" applyBorder="1" applyAlignment="1">
      <alignment vertical="center"/>
    </xf>
    <xf numFmtId="38" fontId="32" fillId="33" borderId="46" xfId="29" applyFont="1" applyFill="1" applyBorder="1" applyAlignment="1">
      <alignment vertical="center"/>
    </xf>
    <xf numFmtId="38" fontId="25" fillId="35" borderId="115" xfId="29" applyFont="1" applyFill="1" applyBorder="1" applyAlignment="1">
      <alignment vertical="center"/>
    </xf>
    <xf numFmtId="38" fontId="32" fillId="33" borderId="45" xfId="29" applyFont="1" applyFill="1" applyBorder="1" applyAlignment="1">
      <alignment vertical="center"/>
    </xf>
    <xf numFmtId="0" fontId="25" fillId="24" borderId="161" xfId="33" applyFont="1" applyFill="1" applyBorder="1" applyAlignment="1">
      <alignment horizontal="center" vertical="center"/>
    </xf>
    <xf numFmtId="38" fontId="25" fillId="3" borderId="32" xfId="29" applyFont="1" applyFill="1" applyBorder="1" applyAlignment="1">
      <alignment vertical="center"/>
    </xf>
    <xf numFmtId="38" fontId="25" fillId="20" borderId="32" xfId="29" applyFont="1" applyFill="1" applyBorder="1" applyAlignment="1">
      <alignment vertical="center"/>
    </xf>
    <xf numFmtId="38" fontId="32" fillId="20" borderId="75" xfId="29" applyFont="1" applyFill="1" applyBorder="1" applyAlignment="1">
      <alignment vertical="center"/>
    </xf>
    <xf numFmtId="38" fontId="25" fillId="35" borderId="85" xfId="29" applyFont="1" applyFill="1" applyBorder="1" applyAlignment="1">
      <alignment vertical="center"/>
    </xf>
    <xf numFmtId="38" fontId="32" fillId="33" borderId="31" xfId="29" applyFont="1" applyFill="1" applyBorder="1" applyAlignment="1">
      <alignment vertical="center"/>
    </xf>
    <xf numFmtId="38" fontId="25" fillId="35" borderId="114" xfId="29" applyFont="1" applyFill="1" applyBorder="1" applyAlignment="1">
      <alignment vertical="center"/>
    </xf>
    <xf numFmtId="38" fontId="32" fillId="33" borderId="78" xfId="29" applyFont="1" applyFill="1" applyBorder="1" applyAlignment="1">
      <alignment vertical="center"/>
    </xf>
    <xf numFmtId="0" fontId="25" fillId="24" borderId="193" xfId="33" applyFont="1" applyFill="1" applyBorder="1" applyAlignment="1">
      <alignment horizontal="center" vertical="center"/>
    </xf>
    <xf numFmtId="0" fontId="25" fillId="45" borderId="32" xfId="33" applyFont="1" applyFill="1" applyBorder="1" applyAlignment="1">
      <alignment vertical="center"/>
    </xf>
    <xf numFmtId="0" fontId="57" fillId="29" borderId="0" xfId="34" applyFont="1" applyFill="1" applyAlignment="1">
      <alignment vertical="top"/>
    </xf>
    <xf numFmtId="0" fontId="57" fillId="29" borderId="43" xfId="33" applyFont="1" applyFill="1" applyBorder="1" applyAlignment="1">
      <alignment vertical="center"/>
    </xf>
    <xf numFmtId="0" fontId="57" fillId="8" borderId="1" xfId="33" applyFont="1" applyFill="1" applyBorder="1" applyAlignment="1">
      <alignment vertical="center"/>
    </xf>
    <xf numFmtId="0" fontId="57" fillId="8" borderId="32" xfId="33" applyFont="1" applyFill="1" applyBorder="1" applyAlignment="1">
      <alignment vertical="center"/>
    </xf>
    <xf numFmtId="187" fontId="26" fillId="20" borderId="134" xfId="29" applyNumberFormat="1" applyFont="1" applyFill="1" applyBorder="1" applyAlignment="1">
      <alignment vertical="center"/>
    </xf>
    <xf numFmtId="0" fontId="33" fillId="29" borderId="0" xfId="33" applyFont="1" applyFill="1" applyAlignment="1">
      <alignment vertical="center"/>
    </xf>
    <xf numFmtId="0" fontId="33" fillId="29" borderId="0" xfId="33" applyFont="1" applyFill="1" applyAlignment="1">
      <alignment horizontal="center" vertical="center"/>
    </xf>
    <xf numFmtId="179" fontId="33" fillId="29" borderId="0" xfId="33" applyNumberFormat="1" applyFont="1" applyFill="1" applyAlignment="1">
      <alignment vertical="center"/>
    </xf>
    <xf numFmtId="0" fontId="33" fillId="29" borderId="0" xfId="33" applyFont="1" applyFill="1"/>
    <xf numFmtId="0" fontId="33" fillId="45" borderId="132" xfId="33" applyFont="1" applyFill="1" applyBorder="1"/>
    <xf numFmtId="0" fontId="33" fillId="45" borderId="165" xfId="33" applyFont="1" applyFill="1" applyBorder="1" applyAlignment="1">
      <alignment vertical="center" wrapText="1"/>
    </xf>
    <xf numFmtId="0" fontId="33" fillId="45" borderId="53" xfId="33" applyFont="1" applyFill="1" applyBorder="1" applyAlignment="1">
      <alignment vertical="center"/>
    </xf>
    <xf numFmtId="0" fontId="33" fillId="45" borderId="58" xfId="33" applyFont="1" applyFill="1" applyBorder="1" applyAlignment="1">
      <alignment vertical="center"/>
    </xf>
    <xf numFmtId="0" fontId="25" fillId="20" borderId="53" xfId="33" applyFont="1" applyFill="1" applyBorder="1" applyAlignment="1">
      <alignment vertical="center"/>
    </xf>
    <xf numFmtId="176" fontId="25" fillId="32" borderId="68" xfId="33" applyNumberFormat="1" applyFont="1" applyFill="1" applyBorder="1" applyAlignment="1">
      <alignment vertical="center"/>
    </xf>
    <xf numFmtId="176" fontId="25" fillId="32" borderId="86" xfId="33" applyNumberFormat="1" applyFont="1" applyFill="1" applyBorder="1" applyAlignment="1">
      <alignment vertical="center"/>
    </xf>
    <xf numFmtId="176" fontId="25" fillId="32" borderId="204" xfId="33" applyNumberFormat="1" applyFont="1" applyFill="1" applyBorder="1" applyAlignment="1">
      <alignment vertical="center"/>
    </xf>
    <xf numFmtId="176" fontId="25" fillId="32" borderId="30" xfId="33" applyNumberFormat="1" applyFont="1" applyFill="1" applyBorder="1" applyAlignment="1">
      <alignment vertical="center"/>
    </xf>
    <xf numFmtId="0" fontId="32" fillId="20" borderId="132" xfId="33" applyFont="1" applyFill="1" applyBorder="1" applyAlignment="1">
      <alignment horizontal="left" vertical="center"/>
    </xf>
    <xf numFmtId="176" fontId="25" fillId="32" borderId="91" xfId="33" applyNumberFormat="1" applyFont="1" applyFill="1" applyBorder="1" applyAlignment="1">
      <alignment vertical="center"/>
    </xf>
    <xf numFmtId="0" fontId="25" fillId="32" borderId="179" xfId="33" applyFont="1" applyFill="1" applyBorder="1" applyAlignment="1">
      <alignment vertical="center"/>
    </xf>
    <xf numFmtId="0" fontId="25" fillId="32" borderId="200" xfId="33" applyFont="1" applyFill="1" applyBorder="1" applyAlignment="1">
      <alignment vertical="center"/>
    </xf>
    <xf numFmtId="0" fontId="25" fillId="32" borderId="199" xfId="33" applyFont="1" applyFill="1" applyBorder="1" applyAlignment="1">
      <alignment vertical="center"/>
    </xf>
    <xf numFmtId="176" fontId="25" fillId="32" borderId="156" xfId="33" applyNumberFormat="1" applyFont="1" applyFill="1" applyBorder="1" applyAlignment="1">
      <alignment vertical="center"/>
    </xf>
    <xf numFmtId="0" fontId="25" fillId="32" borderId="181" xfId="33" applyFont="1" applyFill="1" applyBorder="1" applyAlignment="1">
      <alignment vertical="center"/>
    </xf>
    <xf numFmtId="176" fontId="25" fillId="32" borderId="136" xfId="33" applyNumberFormat="1" applyFont="1" applyFill="1" applyBorder="1" applyAlignment="1">
      <alignment vertical="center"/>
    </xf>
    <xf numFmtId="0" fontId="32" fillId="8" borderId="0" xfId="33" applyFont="1" applyFill="1" applyAlignment="1">
      <alignment vertical="center"/>
    </xf>
    <xf numFmtId="176" fontId="25" fillId="32" borderId="159" xfId="33" applyNumberFormat="1" applyFont="1" applyFill="1" applyBorder="1" applyAlignment="1">
      <alignment horizontal="right" vertical="center"/>
    </xf>
    <xf numFmtId="176" fontId="25" fillId="32" borderId="11" xfId="33" applyNumberFormat="1" applyFont="1" applyFill="1" applyBorder="1" applyAlignment="1">
      <alignment horizontal="right" vertical="center"/>
    </xf>
    <xf numFmtId="0" fontId="33" fillId="29" borderId="0" xfId="34" applyFont="1" applyFill="1" applyAlignment="1">
      <alignment vertical="top"/>
    </xf>
    <xf numFmtId="0" fontId="33" fillId="29" borderId="0" xfId="34" applyFont="1" applyFill="1">
      <alignment vertical="center"/>
    </xf>
    <xf numFmtId="0" fontId="33" fillId="8" borderId="0" xfId="33" applyFont="1" applyFill="1"/>
    <xf numFmtId="0" fontId="33" fillId="29" borderId="91" xfId="33" applyFont="1" applyFill="1" applyBorder="1" applyAlignment="1">
      <alignment horizontal="center" vertical="center" wrapText="1"/>
    </xf>
    <xf numFmtId="176" fontId="33" fillId="29" borderId="91" xfId="33" applyNumberFormat="1" applyFont="1" applyFill="1" applyBorder="1" applyAlignment="1">
      <alignment vertical="center"/>
    </xf>
    <xf numFmtId="176" fontId="33" fillId="8" borderId="0" xfId="33" applyNumberFormat="1" applyFont="1" applyFill="1"/>
    <xf numFmtId="176" fontId="33" fillId="29" borderId="0" xfId="0" applyNumberFormat="1" applyFont="1" applyFill="1" applyAlignment="1">
      <alignment vertical="center" wrapText="1"/>
    </xf>
    <xf numFmtId="176" fontId="33" fillId="29" borderId="35" xfId="33" applyNumberFormat="1" applyFont="1" applyFill="1" applyBorder="1" applyAlignment="1">
      <alignment vertical="center"/>
    </xf>
    <xf numFmtId="183" fontId="33" fillId="8" borderId="0" xfId="33" applyNumberFormat="1" applyFont="1" applyFill="1" applyAlignment="1">
      <alignment vertical="center"/>
    </xf>
    <xf numFmtId="0" fontId="33" fillId="8" borderId="0" xfId="33" applyFont="1" applyFill="1" applyAlignment="1">
      <alignment horizontal="center" vertical="center"/>
    </xf>
    <xf numFmtId="176" fontId="33" fillId="29" borderId="0" xfId="0" applyNumberFormat="1" applyFont="1" applyFill="1" applyAlignment="1">
      <alignment vertical="center" shrinkToFit="1"/>
    </xf>
    <xf numFmtId="38" fontId="33" fillId="8" borderId="0" xfId="33" applyNumberFormat="1" applyFont="1" applyFill="1" applyAlignment="1">
      <alignment vertical="center"/>
    </xf>
    <xf numFmtId="176" fontId="33" fillId="29" borderId="91" xfId="33" applyNumberFormat="1" applyFont="1" applyFill="1" applyBorder="1" applyAlignment="1">
      <alignment horizontal="right" vertical="center"/>
    </xf>
    <xf numFmtId="0" fontId="33" fillId="45" borderId="135" xfId="33" applyFont="1" applyFill="1" applyBorder="1"/>
    <xf numFmtId="184" fontId="33" fillId="8" borderId="0" xfId="33" applyNumberFormat="1" applyFont="1" applyFill="1" applyAlignment="1">
      <alignment vertical="center"/>
    </xf>
    <xf numFmtId="0" fontId="33" fillId="5" borderId="1" xfId="33" applyFont="1" applyFill="1" applyBorder="1" applyAlignment="1">
      <alignment horizontal="center" vertical="center"/>
    </xf>
    <xf numFmtId="0" fontId="33" fillId="29" borderId="51" xfId="33" applyFont="1" applyFill="1" applyBorder="1" applyAlignment="1">
      <alignment horizontal="center" vertical="center" wrapText="1"/>
    </xf>
    <xf numFmtId="9" fontId="33" fillId="29" borderId="51" xfId="33" applyNumberFormat="1" applyFont="1" applyFill="1" applyBorder="1" applyAlignment="1">
      <alignment vertical="center"/>
    </xf>
    <xf numFmtId="9" fontId="33" fillId="29" borderId="0" xfId="33" applyNumberFormat="1" applyFont="1" applyFill="1" applyAlignment="1">
      <alignment vertical="center"/>
    </xf>
    <xf numFmtId="184" fontId="33" fillId="29" borderId="0" xfId="33" applyNumberFormat="1" applyFont="1" applyFill="1"/>
    <xf numFmtId="184" fontId="33" fillId="29" borderId="51" xfId="33" applyNumberFormat="1" applyFont="1" applyFill="1" applyBorder="1" applyAlignment="1">
      <alignment vertical="center"/>
    </xf>
    <xf numFmtId="184" fontId="33" fillId="29" borderId="0" xfId="33" applyNumberFormat="1" applyFont="1" applyFill="1" applyAlignment="1">
      <alignment vertical="center"/>
    </xf>
    <xf numFmtId="184" fontId="33" fillId="29" borderId="20" xfId="33" applyNumberFormat="1" applyFont="1" applyFill="1" applyBorder="1" applyAlignment="1">
      <alignment vertical="center"/>
    </xf>
    <xf numFmtId="176" fontId="33" fillId="8" borderId="0" xfId="0" applyNumberFormat="1" applyFont="1" applyFill="1" applyAlignment="1">
      <alignment vertical="center" wrapText="1"/>
    </xf>
    <xf numFmtId="199" fontId="33" fillId="29" borderId="51" xfId="29" applyNumberFormat="1" applyFont="1" applyFill="1" applyBorder="1" applyAlignment="1">
      <alignment vertical="center"/>
    </xf>
    <xf numFmtId="0" fontId="62" fillId="29" borderId="15" xfId="33" applyFont="1" applyFill="1" applyBorder="1" applyAlignment="1">
      <alignment horizontal="center" vertical="center" wrapText="1"/>
    </xf>
    <xf numFmtId="0" fontId="33" fillId="29" borderId="35" xfId="33" applyFont="1" applyFill="1" applyBorder="1" applyAlignment="1">
      <alignment horizontal="center" vertical="center"/>
    </xf>
    <xf numFmtId="176" fontId="33" fillId="8" borderId="35" xfId="33" applyNumberFormat="1" applyFont="1" applyFill="1" applyBorder="1" applyAlignment="1">
      <alignment vertical="center"/>
    </xf>
    <xf numFmtId="178" fontId="33" fillId="8" borderId="0" xfId="33" applyNumberFormat="1" applyFont="1" applyFill="1" applyAlignment="1">
      <alignment vertical="center"/>
    </xf>
    <xf numFmtId="177" fontId="33" fillId="8" borderId="35" xfId="33" applyNumberFormat="1" applyFont="1" applyFill="1" applyBorder="1" applyAlignment="1">
      <alignment vertical="center"/>
    </xf>
    <xf numFmtId="176" fontId="33" fillId="29" borderId="46" xfId="33" applyNumberFormat="1" applyFont="1" applyFill="1" applyBorder="1" applyAlignment="1">
      <alignment vertical="center"/>
    </xf>
    <xf numFmtId="176" fontId="33" fillId="29" borderId="21" xfId="33" applyNumberFormat="1" applyFont="1" applyFill="1" applyBorder="1" applyAlignment="1">
      <alignment vertical="center"/>
    </xf>
    <xf numFmtId="189" fontId="33" fillId="29" borderId="0" xfId="33" applyNumberFormat="1" applyFont="1" applyFill="1"/>
    <xf numFmtId="188" fontId="33" fillId="29" borderId="0" xfId="33" applyNumberFormat="1" applyFont="1" applyFill="1"/>
    <xf numFmtId="0" fontId="33" fillId="5" borderId="32" xfId="33" applyFont="1" applyFill="1" applyBorder="1" applyAlignment="1">
      <alignment horizontal="center" vertical="center"/>
    </xf>
    <xf numFmtId="0" fontId="62" fillId="29" borderId="51" xfId="33" applyFont="1" applyFill="1" applyBorder="1" applyAlignment="1">
      <alignment horizontal="center" vertical="center" wrapText="1"/>
    </xf>
    <xf numFmtId="38" fontId="33" fillId="29" borderId="51" xfId="29" applyFont="1" applyFill="1" applyBorder="1" applyAlignment="1">
      <alignment vertical="center"/>
    </xf>
    <xf numFmtId="38" fontId="25" fillId="46" borderId="4" xfId="29" applyFont="1" applyFill="1" applyBorder="1" applyAlignment="1">
      <alignment vertical="center"/>
    </xf>
    <xf numFmtId="38" fontId="32" fillId="46" borderId="19" xfId="29" applyFont="1" applyFill="1" applyBorder="1" applyAlignment="1">
      <alignment vertical="center"/>
    </xf>
    <xf numFmtId="38" fontId="32" fillId="46" borderId="22" xfId="29" applyFont="1" applyFill="1" applyBorder="1" applyAlignment="1">
      <alignment vertical="center"/>
    </xf>
    <xf numFmtId="38" fontId="25" fillId="8" borderId="51" xfId="29" applyFont="1" applyFill="1" applyBorder="1" applyAlignment="1">
      <alignment vertical="center"/>
    </xf>
    <xf numFmtId="38" fontId="25" fillId="23" borderId="4" xfId="29" applyFont="1" applyFill="1" applyBorder="1" applyAlignment="1">
      <alignment vertical="center"/>
    </xf>
    <xf numFmtId="38" fontId="25" fillId="25" borderId="1" xfId="29" applyFont="1" applyFill="1" applyBorder="1" applyAlignment="1">
      <alignment vertical="center"/>
    </xf>
    <xf numFmtId="38" fontId="25" fillId="41" borderId="4" xfId="29" applyFont="1" applyFill="1" applyBorder="1" applyAlignment="1">
      <alignment vertical="center"/>
    </xf>
    <xf numFmtId="38" fontId="25" fillId="42" borderId="51" xfId="29" applyFont="1" applyFill="1" applyBorder="1" applyAlignment="1">
      <alignment vertical="center"/>
    </xf>
    <xf numFmtId="38" fontId="32" fillId="27" borderId="51" xfId="29" applyFont="1" applyFill="1" applyBorder="1" applyAlignment="1">
      <alignment vertical="center"/>
    </xf>
    <xf numFmtId="0" fontId="25" fillId="5" borderId="161" xfId="33" applyFont="1" applyFill="1" applyBorder="1" applyAlignment="1">
      <alignment horizontal="center" vertical="center"/>
    </xf>
    <xf numFmtId="176" fontId="25" fillId="29" borderId="162" xfId="33" applyNumberFormat="1" applyFont="1" applyFill="1" applyBorder="1" applyAlignment="1">
      <alignment vertical="center"/>
    </xf>
    <xf numFmtId="176" fontId="25" fillId="29" borderId="110" xfId="33" applyNumberFormat="1" applyFont="1" applyFill="1" applyBorder="1" applyAlignment="1">
      <alignment vertical="center"/>
    </xf>
    <xf numFmtId="176" fontId="25" fillId="29" borderId="147" xfId="33" applyNumberFormat="1" applyFont="1" applyFill="1" applyBorder="1" applyAlignment="1">
      <alignment vertical="center"/>
    </xf>
    <xf numFmtId="176" fontId="25" fillId="29" borderId="83" xfId="33" applyNumberFormat="1" applyFont="1" applyFill="1" applyBorder="1" applyAlignment="1">
      <alignment vertical="center"/>
    </xf>
    <xf numFmtId="176" fontId="25" fillId="29" borderId="32" xfId="33" applyNumberFormat="1" applyFont="1" applyFill="1" applyBorder="1" applyAlignment="1">
      <alignment horizontal="right" vertical="center"/>
    </xf>
    <xf numFmtId="176" fontId="25" fillId="8" borderId="32" xfId="33" applyNumberFormat="1" applyFont="1" applyFill="1" applyBorder="1" applyAlignment="1">
      <alignment horizontal="right" vertical="center"/>
    </xf>
    <xf numFmtId="176" fontId="25" fillId="8" borderId="43" xfId="33" applyNumberFormat="1" applyFont="1" applyFill="1" applyBorder="1" applyAlignment="1">
      <alignment horizontal="right" vertical="center"/>
    </xf>
    <xf numFmtId="177" fontId="25" fillId="8" borderId="43" xfId="33" applyNumberFormat="1" applyFont="1" applyFill="1" applyBorder="1" applyAlignment="1">
      <alignment horizontal="right" vertical="center"/>
    </xf>
    <xf numFmtId="187" fontId="25" fillId="29" borderId="31" xfId="33" applyNumberFormat="1" applyFont="1" applyFill="1" applyBorder="1" applyAlignment="1">
      <alignment vertical="center"/>
    </xf>
    <xf numFmtId="187" fontId="25" fillId="29" borderId="32" xfId="33" applyNumberFormat="1" applyFont="1" applyFill="1" applyBorder="1" applyAlignment="1">
      <alignment vertical="center"/>
    </xf>
    <xf numFmtId="186" fontId="25" fillId="29" borderId="32" xfId="33" applyNumberFormat="1" applyFont="1" applyFill="1" applyBorder="1" applyAlignment="1">
      <alignment vertical="center"/>
    </xf>
    <xf numFmtId="186" fontId="25" fillId="8" borderId="32" xfId="33" applyNumberFormat="1" applyFont="1" applyFill="1" applyBorder="1" applyAlignment="1">
      <alignment vertical="center"/>
    </xf>
    <xf numFmtId="187" fontId="25" fillId="36" borderId="103" xfId="33" applyNumberFormat="1" applyFont="1" applyFill="1" applyBorder="1" applyAlignment="1">
      <alignment vertical="center" wrapText="1"/>
    </xf>
    <xf numFmtId="187" fontId="25" fillId="8" borderId="32" xfId="33" applyNumberFormat="1" applyFont="1" applyFill="1" applyBorder="1" applyAlignment="1">
      <alignment vertical="center"/>
    </xf>
    <xf numFmtId="176" fontId="25" fillId="0" borderId="103" xfId="0" applyNumberFormat="1" applyFont="1" applyBorder="1">
      <alignment vertical="center"/>
    </xf>
    <xf numFmtId="0" fontId="25" fillId="24" borderId="161" xfId="31" applyFont="1" applyFill="1" applyBorder="1" applyAlignment="1">
      <alignment horizontal="center"/>
    </xf>
    <xf numFmtId="187" fontId="25" fillId="20" borderId="31" xfId="31" applyNumberFormat="1" applyFont="1" applyFill="1" applyBorder="1" applyAlignment="1">
      <alignment vertical="center"/>
    </xf>
    <xf numFmtId="0" fontId="25" fillId="5" borderId="161" xfId="32" applyFont="1" applyFill="1" applyBorder="1" applyAlignment="1">
      <alignment horizontal="center"/>
    </xf>
    <xf numFmtId="0" fontId="25" fillId="29" borderId="28" xfId="33" applyFont="1" applyFill="1" applyBorder="1" applyAlignment="1">
      <alignment vertical="center" wrapText="1"/>
    </xf>
    <xf numFmtId="0" fontId="25" fillId="29" borderId="164" xfId="33" applyFont="1" applyFill="1" applyBorder="1" applyAlignment="1">
      <alignment vertical="center"/>
    </xf>
    <xf numFmtId="0" fontId="25" fillId="45" borderId="123" xfId="33" applyFont="1" applyFill="1" applyBorder="1"/>
    <xf numFmtId="0" fontId="11" fillId="45" borderId="35" xfId="33" applyFont="1" applyFill="1" applyBorder="1" applyAlignment="1">
      <alignment vertical="center"/>
    </xf>
    <xf numFmtId="0" fontId="11" fillId="8" borderId="28" xfId="33" applyFont="1" applyFill="1" applyBorder="1" applyAlignment="1">
      <alignment vertical="center"/>
    </xf>
    <xf numFmtId="0" fontId="11" fillId="8" borderId="113" xfId="33" applyFont="1" applyFill="1" applyBorder="1" applyAlignment="1">
      <alignment vertical="center"/>
    </xf>
    <xf numFmtId="0" fontId="11" fillId="8" borderId="30" xfId="33" applyFont="1" applyFill="1" applyBorder="1" applyAlignment="1">
      <alignment vertical="center"/>
    </xf>
    <xf numFmtId="176" fontId="25" fillId="45" borderId="31" xfId="33" applyNumberFormat="1" applyFont="1" applyFill="1" applyBorder="1" applyAlignment="1">
      <alignment vertical="center"/>
    </xf>
    <xf numFmtId="177" fontId="25" fillId="45" borderId="31" xfId="33" applyNumberFormat="1" applyFont="1" applyFill="1" applyBorder="1" applyAlignment="1">
      <alignment vertical="center"/>
    </xf>
    <xf numFmtId="176" fontId="25" fillId="45" borderId="134" xfId="33" applyNumberFormat="1" applyFont="1" applyFill="1" applyBorder="1" applyAlignment="1">
      <alignment vertical="center"/>
    </xf>
    <xf numFmtId="0" fontId="11" fillId="45" borderId="53" xfId="33" applyFont="1" applyFill="1" applyBorder="1" applyAlignment="1">
      <alignment vertical="center"/>
    </xf>
    <xf numFmtId="0" fontId="11" fillId="29" borderId="28" xfId="33" applyFont="1" applyFill="1" applyBorder="1" applyAlignment="1">
      <alignment vertical="center"/>
    </xf>
    <xf numFmtId="0" fontId="11" fillId="29" borderId="113" xfId="33" applyFont="1" applyFill="1" applyBorder="1" applyAlignment="1">
      <alignment vertical="center"/>
    </xf>
    <xf numFmtId="176" fontId="33" fillId="29" borderId="68" xfId="33" applyNumberFormat="1" applyFont="1" applyFill="1" applyBorder="1" applyAlignment="1">
      <alignment vertical="center"/>
    </xf>
    <xf numFmtId="177" fontId="33" fillId="29" borderId="115" xfId="33" applyNumberFormat="1" applyFont="1" applyFill="1" applyBorder="1" applyAlignment="1">
      <alignment vertical="center"/>
    </xf>
    <xf numFmtId="176" fontId="25" fillId="29" borderId="29" xfId="33" applyNumberFormat="1" applyFont="1" applyFill="1" applyBorder="1" applyAlignment="1">
      <alignment vertical="center"/>
    </xf>
    <xf numFmtId="183" fontId="25" fillId="29" borderId="63" xfId="33" applyNumberFormat="1" applyFont="1" applyFill="1" applyBorder="1" applyAlignment="1">
      <alignment vertical="center"/>
    </xf>
    <xf numFmtId="183" fontId="25" fillId="29" borderId="160" xfId="33" applyNumberFormat="1" applyFont="1" applyFill="1" applyBorder="1" applyAlignment="1">
      <alignment vertical="center"/>
    </xf>
    <xf numFmtId="183" fontId="25" fillId="29" borderId="113" xfId="33" applyNumberFormat="1" applyFont="1" applyFill="1" applyBorder="1" applyAlignment="1">
      <alignment vertical="center"/>
    </xf>
    <xf numFmtId="176" fontId="25" fillId="8" borderId="116" xfId="33" applyNumberFormat="1" applyFont="1" applyFill="1" applyBorder="1" applyAlignment="1">
      <alignment vertical="center"/>
    </xf>
    <xf numFmtId="176" fontId="25" fillId="8" borderId="106" xfId="33" applyNumberFormat="1" applyFont="1" applyFill="1" applyBorder="1" applyAlignment="1">
      <alignment vertical="center"/>
    </xf>
    <xf numFmtId="176" fontId="25" fillId="8" borderId="20" xfId="33" applyNumberFormat="1" applyFont="1" applyFill="1" applyBorder="1" applyAlignment="1">
      <alignment vertical="center"/>
    </xf>
    <xf numFmtId="176" fontId="25" fillId="8" borderId="50" xfId="33" applyNumberFormat="1" applyFont="1" applyFill="1" applyBorder="1" applyAlignment="1">
      <alignment vertical="center"/>
    </xf>
    <xf numFmtId="176" fontId="25" fillId="8" borderId="210" xfId="33" applyNumberFormat="1" applyFont="1" applyFill="1" applyBorder="1" applyAlignment="1">
      <alignment vertical="center"/>
    </xf>
    <xf numFmtId="176" fontId="25" fillId="45" borderId="83" xfId="33" applyNumberFormat="1" applyFont="1" applyFill="1" applyBorder="1" applyAlignment="1">
      <alignment vertical="center"/>
    </xf>
    <xf numFmtId="176" fontId="25" fillId="45" borderId="59" xfId="33" applyNumberFormat="1" applyFont="1" applyFill="1" applyBorder="1" applyAlignment="1">
      <alignment vertical="center"/>
    </xf>
    <xf numFmtId="176" fontId="25" fillId="32" borderId="46" xfId="33" applyNumberFormat="1" applyFont="1" applyFill="1" applyBorder="1" applyAlignment="1">
      <alignment vertical="center"/>
    </xf>
    <xf numFmtId="0" fontId="11" fillId="45" borderId="133" xfId="33" applyFont="1" applyFill="1" applyBorder="1" applyAlignment="1">
      <alignment vertical="center"/>
    </xf>
    <xf numFmtId="0" fontId="11" fillId="45" borderId="119" xfId="33" applyFont="1" applyFill="1" applyBorder="1" applyAlignment="1">
      <alignment vertical="center"/>
    </xf>
    <xf numFmtId="0" fontId="25" fillId="45" borderId="169" xfId="33" applyFont="1" applyFill="1" applyBorder="1"/>
    <xf numFmtId="0" fontId="57" fillId="8" borderId="0" xfId="33" applyFont="1" applyFill="1" applyAlignment="1">
      <alignment horizontal="left" vertical="top" wrapText="1"/>
    </xf>
    <xf numFmtId="38" fontId="25" fillId="32" borderId="66" xfId="29" applyFont="1" applyFill="1" applyBorder="1" applyAlignment="1">
      <alignment vertical="center"/>
    </xf>
    <xf numFmtId="38" fontId="25" fillId="32" borderId="67" xfId="29" applyFont="1" applyFill="1" applyBorder="1" applyAlignment="1">
      <alignment vertical="center"/>
    </xf>
    <xf numFmtId="38" fontId="25" fillId="32" borderId="29" xfId="29" applyFont="1" applyFill="1" applyBorder="1" applyAlignment="1">
      <alignment vertical="center"/>
    </xf>
    <xf numFmtId="38" fontId="25" fillId="32" borderId="86" xfId="29" applyFont="1" applyFill="1" applyBorder="1" applyAlignment="1">
      <alignment vertical="center"/>
    </xf>
    <xf numFmtId="0" fontId="25" fillId="20" borderId="40" xfId="33" applyFont="1" applyFill="1" applyBorder="1" applyAlignment="1">
      <alignment vertical="center"/>
    </xf>
    <xf numFmtId="198" fontId="25" fillId="32" borderId="105" xfId="29" applyNumberFormat="1" applyFont="1" applyFill="1" applyBorder="1" applyAlignment="1">
      <alignment vertical="center"/>
    </xf>
    <xf numFmtId="38" fontId="32" fillId="33" borderId="68" xfId="29" applyFont="1" applyFill="1" applyBorder="1" applyAlignment="1">
      <alignment vertical="center"/>
    </xf>
    <xf numFmtId="38" fontId="32" fillId="33" borderId="62" xfId="29" applyFont="1" applyFill="1" applyBorder="1" applyAlignment="1">
      <alignment vertical="center"/>
    </xf>
    <xf numFmtId="38" fontId="32" fillId="33" borderId="116" xfId="29" applyFont="1" applyFill="1" applyBorder="1" applyAlignment="1">
      <alignment vertical="center"/>
    </xf>
    <xf numFmtId="38" fontId="25" fillId="35" borderId="67" xfId="29" applyFont="1" applyFill="1" applyBorder="1" applyAlignment="1">
      <alignment vertical="center"/>
    </xf>
    <xf numFmtId="38" fontId="25" fillId="35" borderId="29" xfId="29" applyFont="1" applyFill="1" applyBorder="1" applyAlignment="1">
      <alignment vertical="center"/>
    </xf>
    <xf numFmtId="38" fontId="25" fillId="35" borderId="86" xfId="29" applyFont="1" applyFill="1" applyBorder="1" applyAlignment="1">
      <alignment vertical="center"/>
    </xf>
    <xf numFmtId="0" fontId="25" fillId="20" borderId="54" xfId="33" applyFont="1" applyFill="1" applyBorder="1" applyAlignment="1">
      <alignment vertical="center"/>
    </xf>
    <xf numFmtId="0" fontId="25" fillId="40" borderId="15" xfId="33" applyFont="1" applyFill="1" applyBorder="1" applyAlignment="1">
      <alignment horizontal="center" vertical="center"/>
    </xf>
    <xf numFmtId="0" fontId="25" fillId="32" borderId="160" xfId="33" applyFont="1" applyFill="1" applyBorder="1" applyAlignment="1">
      <alignment vertical="center"/>
    </xf>
    <xf numFmtId="176" fontId="25" fillId="32" borderId="84" xfId="33" applyNumberFormat="1" applyFont="1" applyFill="1" applyBorder="1" applyAlignment="1">
      <alignment vertical="center"/>
    </xf>
    <xf numFmtId="0" fontId="25" fillId="20" borderId="112" xfId="33" applyFont="1" applyFill="1" applyBorder="1" applyAlignment="1">
      <alignment vertical="center"/>
    </xf>
    <xf numFmtId="0" fontId="25" fillId="32" borderId="156" xfId="33" applyFont="1" applyFill="1" applyBorder="1" applyAlignment="1">
      <alignment vertical="center"/>
    </xf>
    <xf numFmtId="177" fontId="25" fillId="32" borderId="68" xfId="33" applyNumberFormat="1" applyFont="1" applyFill="1" applyBorder="1" applyAlignment="1">
      <alignment vertical="center"/>
    </xf>
    <xf numFmtId="0" fontId="25" fillId="32" borderId="150" xfId="33" applyFont="1" applyFill="1" applyBorder="1" applyAlignment="1">
      <alignment vertical="center"/>
    </xf>
    <xf numFmtId="0" fontId="25" fillId="20" borderId="144" xfId="33" applyFont="1" applyFill="1" applyBorder="1" applyAlignment="1">
      <alignment vertical="center"/>
    </xf>
    <xf numFmtId="177" fontId="25" fillId="32" borderId="84" xfId="33" applyNumberFormat="1" applyFont="1" applyFill="1" applyBorder="1" applyAlignment="1">
      <alignment vertical="center"/>
    </xf>
    <xf numFmtId="0" fontId="25" fillId="20" borderId="95" xfId="33" applyFont="1" applyFill="1" applyBorder="1" applyAlignment="1">
      <alignment vertical="center"/>
    </xf>
    <xf numFmtId="176" fontId="25" fillId="32" borderId="66" xfId="33" applyNumberFormat="1" applyFont="1" applyFill="1" applyBorder="1" applyAlignment="1">
      <alignment vertical="center"/>
    </xf>
    <xf numFmtId="0" fontId="25" fillId="32" borderId="136" xfId="33" applyFont="1" applyFill="1" applyBorder="1" applyAlignment="1">
      <alignment vertical="center"/>
    </xf>
    <xf numFmtId="176" fontId="25" fillId="32" borderId="67" xfId="33" applyNumberFormat="1" applyFont="1" applyFill="1" applyBorder="1" applyAlignment="1">
      <alignment vertical="center"/>
    </xf>
    <xf numFmtId="0" fontId="32" fillId="20" borderId="35" xfId="33" applyFont="1" applyFill="1" applyBorder="1" applyAlignment="1">
      <alignment horizontal="left" vertical="center"/>
    </xf>
    <xf numFmtId="0" fontId="32" fillId="20" borderId="0" xfId="33" applyFont="1" applyFill="1" applyAlignment="1">
      <alignment horizontal="left" vertical="center"/>
    </xf>
    <xf numFmtId="198" fontId="25" fillId="32" borderId="67" xfId="29" applyNumberFormat="1" applyFont="1" applyFill="1" applyBorder="1" applyAlignment="1">
      <alignment vertical="center"/>
    </xf>
    <xf numFmtId="177" fontId="25" fillId="32" borderId="67" xfId="33" applyNumberFormat="1" applyFont="1" applyFill="1" applyBorder="1" applyAlignment="1">
      <alignment vertical="center"/>
    </xf>
    <xf numFmtId="0" fontId="25" fillId="32" borderId="121" xfId="33" applyFont="1" applyFill="1" applyBorder="1" applyAlignment="1">
      <alignment vertical="center"/>
    </xf>
    <xf numFmtId="0" fontId="25" fillId="32" borderId="182" xfId="33" applyFont="1" applyFill="1" applyBorder="1" applyAlignment="1">
      <alignment vertical="center"/>
    </xf>
    <xf numFmtId="0" fontId="25" fillId="20" borderId="31" xfId="33" applyFont="1" applyFill="1" applyBorder="1"/>
    <xf numFmtId="0" fontId="25" fillId="20" borderId="165" xfId="33" applyFont="1" applyFill="1" applyBorder="1"/>
    <xf numFmtId="0" fontId="25" fillId="32" borderId="201" xfId="33" applyFont="1" applyFill="1" applyBorder="1" applyAlignment="1">
      <alignment vertical="center"/>
    </xf>
    <xf numFmtId="176" fontId="25" fillId="32" borderId="213" xfId="33" applyNumberFormat="1" applyFont="1" applyFill="1" applyBorder="1" applyAlignment="1">
      <alignment vertical="center"/>
    </xf>
    <xf numFmtId="177" fontId="25" fillId="29" borderId="0" xfId="33" applyNumberFormat="1" applyFont="1" applyFill="1" applyAlignment="1">
      <alignment horizontal="right" vertical="center"/>
    </xf>
    <xf numFmtId="0" fontId="25" fillId="32" borderId="126" xfId="33" applyFont="1" applyFill="1" applyBorder="1" applyAlignment="1">
      <alignment vertical="center"/>
    </xf>
    <xf numFmtId="176" fontId="25" fillId="29" borderId="0" xfId="33" applyNumberFormat="1" applyFont="1" applyFill="1" applyAlignment="1">
      <alignment horizontal="right" vertical="center"/>
    </xf>
    <xf numFmtId="0" fontId="25" fillId="32" borderId="59" xfId="33" applyFont="1" applyFill="1" applyBorder="1" applyAlignment="1">
      <alignment vertical="center"/>
    </xf>
    <xf numFmtId="0" fontId="58" fillId="29" borderId="0" xfId="32" applyFont="1" applyFill="1" applyAlignment="1">
      <alignment vertical="top"/>
    </xf>
    <xf numFmtId="0" fontId="24" fillId="8" borderId="0" xfId="33" applyFont="1" applyFill="1" applyAlignment="1">
      <alignment vertical="center"/>
    </xf>
    <xf numFmtId="0" fontId="25" fillId="5" borderId="15" xfId="32" applyFont="1" applyFill="1" applyBorder="1" applyAlignment="1">
      <alignment horizontal="center"/>
    </xf>
    <xf numFmtId="0" fontId="25" fillId="20" borderId="40" xfId="32" applyFont="1" applyFill="1" applyBorder="1" applyAlignment="1">
      <alignment vertical="center"/>
    </xf>
    <xf numFmtId="0" fontId="25" fillId="20" borderId="7" xfId="32" applyFont="1" applyFill="1" applyBorder="1" applyAlignment="1">
      <alignment vertical="center"/>
    </xf>
    <xf numFmtId="0" fontId="25" fillId="20" borderId="126" xfId="32" applyFont="1" applyFill="1" applyBorder="1" applyAlignment="1">
      <alignment vertical="center"/>
    </xf>
    <xf numFmtId="176" fontId="25" fillId="20" borderId="18" xfId="32" applyNumberFormat="1" applyFont="1" applyFill="1" applyBorder="1" applyAlignment="1">
      <alignment vertical="center"/>
    </xf>
    <xf numFmtId="176" fontId="25" fillId="20" borderId="42" xfId="32" applyNumberFormat="1" applyFont="1" applyFill="1" applyBorder="1" applyAlignment="1">
      <alignment vertical="center"/>
    </xf>
    <xf numFmtId="176" fontId="25" fillId="20" borderId="59" xfId="32" applyNumberFormat="1" applyFont="1" applyFill="1" applyBorder="1" applyAlignment="1">
      <alignment vertical="center"/>
    </xf>
    <xf numFmtId="176" fontId="25" fillId="20" borderId="83" xfId="32" applyNumberFormat="1" applyFont="1" applyFill="1" applyBorder="1" applyAlignment="1">
      <alignment vertical="center"/>
    </xf>
    <xf numFmtId="0" fontId="24" fillId="29" borderId="0" xfId="33" applyFont="1" applyFill="1" applyAlignment="1">
      <alignment vertical="center"/>
    </xf>
    <xf numFmtId="0" fontId="32" fillId="20" borderId="191" xfId="33" applyFont="1" applyFill="1" applyBorder="1" applyAlignment="1">
      <alignment vertical="center"/>
    </xf>
    <xf numFmtId="176" fontId="32" fillId="20" borderId="37" xfId="33" applyNumberFormat="1" applyFont="1" applyFill="1" applyBorder="1" applyAlignment="1">
      <alignment vertical="center"/>
    </xf>
    <xf numFmtId="0" fontId="32" fillId="20" borderId="2" xfId="33" applyFont="1" applyFill="1" applyBorder="1" applyAlignment="1">
      <alignment vertical="center"/>
    </xf>
    <xf numFmtId="0" fontId="25" fillId="20" borderId="124" xfId="33" applyFont="1" applyFill="1" applyBorder="1"/>
    <xf numFmtId="176" fontId="32" fillId="20" borderId="95" xfId="33" applyNumberFormat="1" applyFont="1" applyFill="1" applyBorder="1" applyAlignment="1">
      <alignment vertical="center"/>
    </xf>
    <xf numFmtId="176" fontId="32" fillId="20" borderId="1" xfId="33" applyNumberFormat="1" applyFont="1" applyFill="1" applyBorder="1" applyAlignment="1">
      <alignment vertical="center"/>
    </xf>
    <xf numFmtId="0" fontId="32" fillId="20" borderId="5" xfId="33" applyFont="1" applyFill="1" applyBorder="1" applyAlignment="1">
      <alignment vertical="center"/>
    </xf>
    <xf numFmtId="176" fontId="32" fillId="20" borderId="46" xfId="33" applyNumberFormat="1" applyFont="1" applyFill="1" applyBorder="1" applyAlignment="1">
      <alignment vertical="center"/>
    </xf>
    <xf numFmtId="0" fontId="32" fillId="20" borderId="95" xfId="33" applyFont="1" applyFill="1" applyBorder="1" applyAlignment="1">
      <alignment vertical="center"/>
    </xf>
    <xf numFmtId="0" fontId="32" fillId="20" borderId="112" xfId="33" applyFont="1" applyFill="1" applyBorder="1" applyAlignment="1">
      <alignment horizontal="left" vertical="center"/>
    </xf>
    <xf numFmtId="0" fontId="32" fillId="20" borderId="165" xfId="33" applyFont="1" applyFill="1" applyBorder="1" applyAlignment="1">
      <alignment horizontal="left" vertical="center"/>
    </xf>
    <xf numFmtId="177" fontId="32" fillId="20" borderId="46" xfId="33" applyNumberFormat="1" applyFont="1" applyFill="1" applyBorder="1" applyAlignment="1">
      <alignment vertical="center"/>
    </xf>
    <xf numFmtId="176" fontId="32" fillId="20" borderId="41" xfId="33" applyNumberFormat="1" applyFont="1" applyFill="1" applyBorder="1" applyAlignment="1">
      <alignment vertical="center"/>
    </xf>
    <xf numFmtId="176" fontId="32" fillId="20" borderId="32" xfId="33" applyNumberFormat="1" applyFont="1" applyFill="1" applyBorder="1" applyAlignment="1">
      <alignment vertical="center"/>
    </xf>
    <xf numFmtId="176" fontId="32" fillId="20" borderId="112" xfId="33" applyNumberFormat="1" applyFont="1" applyFill="1" applyBorder="1" applyAlignment="1">
      <alignment vertical="center"/>
    </xf>
    <xf numFmtId="38" fontId="32" fillId="33" borderId="82" xfId="29" applyFont="1" applyFill="1" applyBorder="1" applyAlignment="1">
      <alignment vertical="center"/>
    </xf>
    <xf numFmtId="176" fontId="32" fillId="20" borderId="39" xfId="33" applyNumberFormat="1" applyFont="1" applyFill="1" applyBorder="1" applyAlignment="1">
      <alignment vertical="center"/>
    </xf>
    <xf numFmtId="176" fontId="32" fillId="20" borderId="3" xfId="33" applyNumberFormat="1" applyFont="1" applyFill="1" applyBorder="1" applyAlignment="1">
      <alignment vertical="center"/>
    </xf>
    <xf numFmtId="176" fontId="32" fillId="20" borderId="57" xfId="33" applyNumberFormat="1" applyFont="1" applyFill="1" applyBorder="1" applyAlignment="1">
      <alignment vertical="center"/>
    </xf>
    <xf numFmtId="38" fontId="32" fillId="33" borderId="190" xfId="29" applyFont="1" applyFill="1" applyBorder="1" applyAlignment="1">
      <alignment vertical="center"/>
    </xf>
    <xf numFmtId="0" fontId="32" fillId="20" borderId="203" xfId="33" applyFont="1" applyFill="1" applyBorder="1" applyAlignment="1">
      <alignment vertical="center"/>
    </xf>
    <xf numFmtId="0" fontId="32" fillId="20" borderId="57" xfId="33" applyFont="1" applyFill="1" applyBorder="1"/>
    <xf numFmtId="0" fontId="32" fillId="29" borderId="0" xfId="33" applyFont="1" applyFill="1"/>
    <xf numFmtId="176" fontId="32" fillId="20" borderId="31" xfId="33" applyNumberFormat="1" applyFont="1" applyFill="1" applyBorder="1" applyAlignment="1">
      <alignment vertical="center"/>
    </xf>
    <xf numFmtId="0" fontId="25" fillId="20" borderId="53" xfId="33" applyFont="1" applyFill="1" applyBorder="1"/>
    <xf numFmtId="0" fontId="32" fillId="20" borderId="119" xfId="33" applyFont="1" applyFill="1" applyBorder="1" applyAlignment="1">
      <alignment vertical="center"/>
    </xf>
    <xf numFmtId="0" fontId="32" fillId="20" borderId="124" xfId="33" applyFont="1" applyFill="1" applyBorder="1" applyAlignment="1">
      <alignment vertical="center"/>
    </xf>
    <xf numFmtId="176" fontId="32" fillId="8" borderId="0" xfId="33" applyNumberFormat="1" applyFont="1" applyFill="1"/>
    <xf numFmtId="0" fontId="32" fillId="8" borderId="0" xfId="33" applyFont="1" applyFill="1" applyAlignment="1">
      <alignment horizontal="center" vertical="center"/>
    </xf>
    <xf numFmtId="0" fontId="32" fillId="29" borderId="0" xfId="33" applyFont="1" applyFill="1" applyAlignment="1">
      <alignment vertical="center"/>
    </xf>
    <xf numFmtId="0" fontId="32" fillId="20" borderId="165" xfId="33" applyFont="1" applyFill="1" applyBorder="1" applyAlignment="1">
      <alignment vertical="center"/>
    </xf>
    <xf numFmtId="0" fontId="32" fillId="20" borderId="202" xfId="33" applyFont="1" applyFill="1" applyBorder="1" applyAlignment="1">
      <alignment vertical="center"/>
    </xf>
    <xf numFmtId="0" fontId="32" fillId="20" borderId="53" xfId="33" applyFont="1" applyFill="1" applyBorder="1" applyAlignment="1">
      <alignment vertical="center"/>
    </xf>
    <xf numFmtId="0" fontId="32" fillId="20" borderId="31" xfId="33" applyFont="1" applyFill="1" applyBorder="1"/>
    <xf numFmtId="0" fontId="32" fillId="20" borderId="165" xfId="33" applyFont="1" applyFill="1" applyBorder="1"/>
    <xf numFmtId="0" fontId="32" fillId="20" borderId="132" xfId="33" applyFont="1" applyFill="1" applyBorder="1"/>
    <xf numFmtId="176" fontId="32" fillId="20" borderId="191" xfId="33" applyNumberFormat="1" applyFont="1" applyFill="1" applyBorder="1" applyAlignment="1">
      <alignment vertical="center"/>
    </xf>
    <xf numFmtId="176" fontId="32" fillId="20" borderId="38" xfId="33" applyNumberFormat="1" applyFont="1" applyFill="1" applyBorder="1" applyAlignment="1">
      <alignment vertical="center"/>
    </xf>
    <xf numFmtId="176" fontId="32" fillId="20" borderId="75" xfId="33" applyNumberFormat="1" applyFont="1" applyFill="1" applyBorder="1" applyAlignment="1">
      <alignment vertical="center"/>
    </xf>
    <xf numFmtId="4" fontId="32" fillId="8" borderId="0" xfId="33" applyNumberFormat="1" applyFont="1" applyFill="1" applyAlignment="1">
      <alignment vertical="center"/>
    </xf>
    <xf numFmtId="176" fontId="32" fillId="20" borderId="133" xfId="33" applyNumberFormat="1" applyFont="1" applyFill="1" applyBorder="1" applyAlignment="1">
      <alignment vertical="center"/>
    </xf>
    <xf numFmtId="176" fontId="25" fillId="29" borderId="0" xfId="32" applyNumberFormat="1" applyFont="1" applyFill="1" applyAlignment="1">
      <alignment vertical="center"/>
    </xf>
    <xf numFmtId="0" fontId="25" fillId="20" borderId="133" xfId="32" applyFont="1" applyFill="1" applyBorder="1"/>
    <xf numFmtId="0" fontId="25" fillId="20" borderId="41" xfId="32" applyFont="1" applyFill="1" applyBorder="1"/>
    <xf numFmtId="0" fontId="25" fillId="20" borderId="123" xfId="32" applyFont="1" applyFill="1" applyBorder="1"/>
    <xf numFmtId="176" fontId="25" fillId="20" borderId="38" xfId="32" applyNumberFormat="1" applyFont="1" applyFill="1" applyBorder="1"/>
    <xf numFmtId="176" fontId="25" fillId="20" borderId="39" xfId="32" applyNumberFormat="1" applyFont="1" applyFill="1" applyBorder="1"/>
    <xf numFmtId="0" fontId="25" fillId="20" borderId="194" xfId="32" applyFont="1" applyFill="1" applyBorder="1"/>
    <xf numFmtId="0" fontId="25" fillId="20" borderId="195" xfId="32" applyFont="1" applyFill="1" applyBorder="1"/>
    <xf numFmtId="0" fontId="25" fillId="20" borderId="214" xfId="32" applyFont="1" applyFill="1" applyBorder="1"/>
    <xf numFmtId="179" fontId="25" fillId="20" borderId="197" xfId="26" applyNumberFormat="1" applyFont="1" applyFill="1" applyBorder="1" applyAlignment="1"/>
    <xf numFmtId="179" fontId="25" fillId="20" borderId="198" xfId="26" applyNumberFormat="1" applyFont="1" applyFill="1" applyBorder="1" applyAlignment="1"/>
    <xf numFmtId="179" fontId="25" fillId="20" borderId="8" xfId="26" applyNumberFormat="1" applyFont="1" applyFill="1" applyBorder="1" applyAlignment="1"/>
    <xf numFmtId="176" fontId="25" fillId="20" borderId="133" xfId="32" applyNumberFormat="1" applyFont="1" applyFill="1" applyBorder="1"/>
    <xf numFmtId="176" fontId="25" fillId="20" borderId="75" xfId="32" applyNumberFormat="1" applyFont="1" applyFill="1" applyBorder="1"/>
    <xf numFmtId="179" fontId="25" fillId="20" borderId="103" xfId="26" applyNumberFormat="1" applyFont="1" applyFill="1" applyBorder="1" applyAlignment="1"/>
    <xf numFmtId="0" fontId="32" fillId="8" borderId="0" xfId="33" applyFont="1" applyFill="1" applyAlignment="1">
      <alignment horizontal="left"/>
    </xf>
    <xf numFmtId="38" fontId="11" fillId="16" borderId="157" xfId="29" applyFont="1" applyFill="1" applyBorder="1" applyAlignment="1">
      <alignment vertical="center"/>
    </xf>
    <xf numFmtId="38" fontId="25" fillId="15" borderId="25" xfId="29" applyFont="1" applyFill="1" applyBorder="1" applyAlignment="1">
      <alignment horizontal="left" vertical="center"/>
    </xf>
    <xf numFmtId="0" fontId="4" fillId="8" borderId="0" xfId="33" applyFont="1" applyFill="1"/>
    <xf numFmtId="0" fontId="25" fillId="8" borderId="0" xfId="33" applyFont="1" applyFill="1" applyAlignment="1">
      <alignment horizontal="center"/>
    </xf>
    <xf numFmtId="0" fontId="43" fillId="8" borderId="0" xfId="33" applyFont="1" applyFill="1"/>
    <xf numFmtId="0" fontId="43" fillId="8" borderId="0" xfId="33" applyFont="1" applyFill="1" applyAlignment="1">
      <alignment horizontal="center"/>
    </xf>
    <xf numFmtId="0" fontId="25" fillId="21" borderId="88" xfId="33" applyFont="1" applyFill="1" applyBorder="1" applyAlignment="1">
      <alignment vertical="center"/>
    </xf>
    <xf numFmtId="0" fontId="25" fillId="23" borderId="7" xfId="33" applyFont="1" applyFill="1" applyBorder="1" applyAlignment="1">
      <alignment vertical="center"/>
    </xf>
    <xf numFmtId="0" fontId="25" fillId="21" borderId="95" xfId="33" applyFont="1" applyFill="1" applyBorder="1" applyAlignment="1">
      <alignment vertical="center"/>
    </xf>
    <xf numFmtId="0" fontId="25" fillId="22" borderId="95" xfId="33" applyFont="1" applyFill="1" applyBorder="1" applyAlignment="1">
      <alignment vertical="center"/>
    </xf>
    <xf numFmtId="9" fontId="25" fillId="20" borderId="32" xfId="26" applyFont="1" applyFill="1" applyBorder="1" applyAlignment="1">
      <alignment vertical="center"/>
    </xf>
    <xf numFmtId="190" fontId="25" fillId="8" borderId="32" xfId="26" applyNumberFormat="1" applyFont="1" applyFill="1" applyBorder="1" applyAlignment="1">
      <alignment horizontal="center" vertical="center"/>
    </xf>
    <xf numFmtId="9" fontId="25" fillId="8" borderId="43" xfId="26" applyFont="1" applyFill="1" applyBorder="1" applyAlignment="1">
      <alignment vertical="center"/>
    </xf>
    <xf numFmtId="9" fontId="25" fillId="8" borderId="32" xfId="26" applyFont="1" applyFill="1" applyBorder="1" applyAlignment="1">
      <alignment vertical="center"/>
    </xf>
    <xf numFmtId="9" fontId="25" fillId="29" borderId="32" xfId="26" applyFont="1" applyFill="1" applyBorder="1" applyAlignment="1">
      <alignment vertical="center"/>
    </xf>
    <xf numFmtId="9" fontId="25" fillId="8" borderId="20" xfId="26" applyFont="1" applyFill="1" applyBorder="1" applyAlignment="1">
      <alignment vertical="center"/>
    </xf>
    <xf numFmtId="9" fontId="25" fillId="21" borderId="20" xfId="26" applyFont="1" applyFill="1" applyBorder="1" applyAlignment="1">
      <alignment vertical="center"/>
    </xf>
    <xf numFmtId="179" fontId="25" fillId="8" borderId="43" xfId="26" applyNumberFormat="1" applyFont="1" applyFill="1" applyBorder="1" applyAlignment="1">
      <alignment vertical="center"/>
    </xf>
    <xf numFmtId="9" fontId="25" fillId="22" borderId="20" xfId="26" applyFont="1" applyFill="1" applyBorder="1" applyAlignment="1">
      <alignment vertical="center"/>
    </xf>
    <xf numFmtId="176" fontId="25" fillId="43" borderId="31" xfId="33" applyNumberFormat="1" applyFont="1" applyFill="1" applyBorder="1" applyAlignment="1">
      <alignment vertical="center"/>
    </xf>
    <xf numFmtId="176" fontId="25" fillId="8" borderId="32" xfId="33" applyNumberFormat="1" applyFont="1" applyFill="1" applyBorder="1" applyAlignment="1">
      <alignment vertical="center"/>
    </xf>
    <xf numFmtId="40" fontId="25" fillId="8" borderId="32" xfId="29" applyNumberFormat="1" applyFont="1" applyFill="1" applyBorder="1" applyAlignment="1">
      <alignment horizontal="right" vertical="center"/>
    </xf>
    <xf numFmtId="40" fontId="25" fillId="8" borderId="43" xfId="29" applyNumberFormat="1" applyFont="1" applyFill="1" applyBorder="1" applyAlignment="1">
      <alignment horizontal="right" vertical="center"/>
    </xf>
    <xf numFmtId="40" fontId="25" fillId="8" borderId="20" xfId="29" applyNumberFormat="1" applyFont="1" applyFill="1" applyBorder="1" applyAlignment="1">
      <alignment horizontal="right" vertical="center"/>
    </xf>
    <xf numFmtId="38" fontId="25" fillId="21" borderId="20" xfId="29" applyFont="1" applyFill="1" applyBorder="1" applyAlignment="1">
      <alignment horizontal="right" vertical="center"/>
    </xf>
    <xf numFmtId="38" fontId="25" fillId="8" borderId="43" xfId="29" applyFont="1" applyFill="1" applyBorder="1" applyAlignment="1">
      <alignment horizontal="right" vertical="center"/>
    </xf>
    <xf numFmtId="38" fontId="25" fillId="22" borderId="32" xfId="29" applyFont="1" applyFill="1" applyBorder="1" applyAlignment="1">
      <alignment horizontal="right" vertical="center"/>
    </xf>
    <xf numFmtId="38" fontId="25" fillId="43" borderId="32" xfId="29" applyFont="1" applyFill="1" applyBorder="1" applyAlignment="1">
      <alignment horizontal="right" vertical="center"/>
    </xf>
    <xf numFmtId="40" fontId="25" fillId="8" borderId="117" xfId="29" applyNumberFormat="1" applyFont="1" applyFill="1" applyBorder="1" applyAlignment="1">
      <alignment horizontal="right" vertical="center"/>
    </xf>
    <xf numFmtId="38" fontId="25" fillId="8" borderId="32" xfId="29" applyFont="1" applyFill="1" applyBorder="1" applyAlignment="1">
      <alignment horizontal="right" vertical="center"/>
    </xf>
    <xf numFmtId="38" fontId="25" fillId="8" borderId="20" xfId="29" applyFont="1" applyFill="1" applyBorder="1" applyAlignment="1">
      <alignment horizontal="right" vertical="center"/>
    </xf>
    <xf numFmtId="38" fontId="25" fillId="8" borderId="117" xfId="29" applyFont="1" applyFill="1" applyBorder="1" applyAlignment="1">
      <alignment horizontal="right" vertical="center"/>
    </xf>
    <xf numFmtId="190" fontId="25" fillId="8" borderId="2" xfId="26" applyNumberFormat="1" applyFont="1" applyFill="1" applyBorder="1" applyAlignment="1">
      <alignment horizontal="center" vertical="center"/>
    </xf>
    <xf numFmtId="190" fontId="25" fillId="8" borderId="2" xfId="26" applyNumberFormat="1" applyFont="1" applyFill="1" applyBorder="1" applyAlignment="1">
      <alignment horizontal="right" vertical="center"/>
    </xf>
    <xf numFmtId="200" fontId="25" fillId="8" borderId="2" xfId="26" applyNumberFormat="1" applyFont="1" applyFill="1" applyBorder="1" applyAlignment="1">
      <alignment horizontal="center" vertical="center"/>
    </xf>
    <xf numFmtId="200" fontId="25" fillId="8" borderId="2" xfId="26" applyNumberFormat="1" applyFont="1" applyFill="1" applyBorder="1" applyAlignment="1">
      <alignment horizontal="right" vertical="center"/>
    </xf>
    <xf numFmtId="9" fontId="25" fillId="21" borderId="53" xfId="26" applyFont="1" applyFill="1" applyBorder="1" applyAlignment="1">
      <alignment vertical="center"/>
    </xf>
    <xf numFmtId="179" fontId="25" fillId="8" borderId="159" xfId="26" applyNumberFormat="1" applyFont="1" applyFill="1" applyBorder="1" applyAlignment="1">
      <alignment vertical="center"/>
    </xf>
    <xf numFmtId="179" fontId="25" fillId="8" borderId="159" xfId="26" applyNumberFormat="1" applyFont="1" applyFill="1" applyBorder="1" applyAlignment="1">
      <alignment horizontal="right" vertical="center"/>
    </xf>
    <xf numFmtId="9" fontId="25" fillId="22" borderId="2" xfId="26" applyFont="1" applyFill="1" applyBorder="1" applyAlignment="1">
      <alignment vertical="center"/>
    </xf>
    <xf numFmtId="179" fontId="25" fillId="8" borderId="2" xfId="26" applyNumberFormat="1" applyFont="1" applyFill="1" applyBorder="1" applyAlignment="1">
      <alignment vertical="center"/>
    </xf>
    <xf numFmtId="9" fontId="25" fillId="43" borderId="144" xfId="26" applyFont="1" applyFill="1" applyBorder="1" applyAlignment="1">
      <alignment vertical="center"/>
    </xf>
    <xf numFmtId="179" fontId="25" fillId="20" borderId="2" xfId="26" applyNumberFormat="1" applyFont="1" applyFill="1" applyBorder="1" applyAlignment="1">
      <alignment vertical="center"/>
    </xf>
    <xf numFmtId="190" fontId="25" fillId="24" borderId="2" xfId="26" applyNumberFormat="1" applyFont="1" applyFill="1" applyBorder="1" applyAlignment="1">
      <alignment vertical="center"/>
    </xf>
    <xf numFmtId="10" fontId="25" fillId="24" borderId="2" xfId="26" applyNumberFormat="1" applyFont="1" applyFill="1" applyBorder="1" applyAlignment="1">
      <alignment vertical="center"/>
    </xf>
    <xf numFmtId="190" fontId="25" fillId="24" borderId="53" xfId="26" applyNumberFormat="1" applyFont="1" applyFill="1" applyBorder="1" applyAlignment="1">
      <alignment vertical="center"/>
    </xf>
    <xf numFmtId="10" fontId="25" fillId="21" borderId="53" xfId="26" applyNumberFormat="1" applyFont="1" applyFill="1" applyBorder="1" applyAlignment="1">
      <alignment vertical="center"/>
    </xf>
    <xf numFmtId="10" fontId="25" fillId="24" borderId="159" xfId="26" applyNumberFormat="1" applyFont="1" applyFill="1" applyBorder="1" applyAlignment="1">
      <alignment vertical="center"/>
    </xf>
    <xf numFmtId="10" fontId="25" fillId="24" borderId="2" xfId="26" applyNumberFormat="1" applyFont="1" applyFill="1" applyBorder="1" applyAlignment="1">
      <alignment horizontal="right" vertical="center"/>
    </xf>
    <xf numFmtId="10" fontId="25" fillId="22" borderId="2" xfId="26" applyNumberFormat="1" applyFont="1" applyFill="1" applyBorder="1" applyAlignment="1">
      <alignment vertical="center"/>
    </xf>
    <xf numFmtId="10" fontId="25" fillId="43" borderId="2" xfId="26" applyNumberFormat="1" applyFont="1" applyFill="1" applyBorder="1" applyAlignment="1">
      <alignment vertical="center"/>
    </xf>
    <xf numFmtId="10" fontId="25" fillId="24" borderId="58" xfId="26" applyNumberFormat="1" applyFont="1" applyFill="1" applyBorder="1" applyAlignment="1">
      <alignment vertical="center"/>
    </xf>
    <xf numFmtId="0" fontId="25" fillId="24" borderId="75" xfId="33" applyFont="1" applyFill="1" applyBorder="1" applyAlignment="1">
      <alignment horizontal="center" vertical="center" wrapText="1"/>
    </xf>
    <xf numFmtId="0" fontId="25" fillId="24" borderId="191" xfId="33" applyFont="1" applyFill="1" applyBorder="1" applyAlignment="1">
      <alignment horizontal="center" vertical="center"/>
    </xf>
    <xf numFmtId="0" fontId="25" fillId="24" borderId="38" xfId="33" applyFont="1" applyFill="1" applyBorder="1" applyAlignment="1">
      <alignment horizontal="center" vertical="center"/>
    </xf>
    <xf numFmtId="0" fontId="25" fillId="24" borderId="39" xfId="33" applyFont="1" applyFill="1" applyBorder="1" applyAlignment="1">
      <alignment horizontal="center" vertical="center"/>
    </xf>
    <xf numFmtId="9" fontId="25" fillId="20" borderId="3" xfId="26" applyFont="1" applyFill="1" applyBorder="1" applyAlignment="1">
      <alignment horizontal="right" vertical="center"/>
    </xf>
    <xf numFmtId="190" fontId="25" fillId="8" borderId="3" xfId="26" applyNumberFormat="1" applyFont="1" applyFill="1" applyBorder="1" applyAlignment="1">
      <alignment horizontal="right" vertical="center"/>
    </xf>
    <xf numFmtId="200" fontId="25" fillId="8" borderId="3" xfId="29" applyNumberFormat="1" applyFont="1" applyFill="1" applyBorder="1" applyAlignment="1">
      <alignment horizontal="right" vertical="center"/>
    </xf>
    <xf numFmtId="10" fontId="25" fillId="8" borderId="3" xfId="26" applyNumberFormat="1" applyFont="1" applyFill="1" applyBorder="1" applyAlignment="1">
      <alignment horizontal="right" vertical="center"/>
    </xf>
    <xf numFmtId="200" fontId="25" fillId="8" borderId="3" xfId="26" applyNumberFormat="1" applyFont="1" applyFill="1" applyBorder="1" applyAlignment="1">
      <alignment horizontal="right" vertical="center"/>
    </xf>
    <xf numFmtId="9" fontId="25" fillId="21" borderId="50" xfId="26" applyFont="1" applyFill="1" applyBorder="1" applyAlignment="1">
      <alignment horizontal="right" vertical="center"/>
    </xf>
    <xf numFmtId="179" fontId="25" fillId="8" borderId="163" xfId="26" applyNumberFormat="1" applyFont="1" applyFill="1" applyBorder="1" applyAlignment="1">
      <alignment horizontal="right" vertical="center"/>
    </xf>
    <xf numFmtId="179" fontId="25" fillId="8" borderId="163" xfId="26" applyNumberFormat="1" applyFont="1" applyFill="1" applyBorder="1" applyAlignment="1">
      <alignment horizontal="center" vertical="center"/>
    </xf>
    <xf numFmtId="9" fontId="25" fillId="22" borderId="3" xfId="26" applyFont="1" applyFill="1" applyBorder="1" applyAlignment="1">
      <alignment horizontal="right" vertical="center"/>
    </xf>
    <xf numFmtId="179" fontId="25" fillId="8" borderId="3" xfId="26" applyNumberFormat="1" applyFont="1" applyFill="1" applyBorder="1" applyAlignment="1">
      <alignment horizontal="right" vertical="center"/>
    </xf>
    <xf numFmtId="9" fontId="25" fillId="43" borderId="57" xfId="26" applyFont="1" applyFill="1" applyBorder="1" applyAlignment="1">
      <alignment horizontal="right" vertical="center"/>
    </xf>
    <xf numFmtId="0" fontId="25" fillId="43" borderId="40" xfId="33" applyFont="1" applyFill="1" applyBorder="1" applyAlignment="1">
      <alignment vertical="center"/>
    </xf>
    <xf numFmtId="176" fontId="25" fillId="8" borderId="83" xfId="33" applyNumberFormat="1" applyFont="1" applyFill="1" applyBorder="1" applyAlignment="1">
      <alignment vertical="center"/>
    </xf>
    <xf numFmtId="179" fontId="25" fillId="8" borderId="197" xfId="26" applyNumberFormat="1" applyFont="1" applyFill="1" applyBorder="1" applyAlignment="1">
      <alignment vertical="center"/>
    </xf>
    <xf numFmtId="179" fontId="25" fillId="8" borderId="198" xfId="26" applyNumberFormat="1" applyFont="1" applyFill="1" applyBorder="1" applyAlignment="1">
      <alignment vertical="center"/>
    </xf>
    <xf numFmtId="179" fontId="25" fillId="8" borderId="198" xfId="26" applyNumberFormat="1" applyFont="1" applyFill="1" applyBorder="1" applyAlignment="1">
      <alignment horizontal="right" vertical="center"/>
    </xf>
    <xf numFmtId="179" fontId="25" fillId="8" borderId="8" xfId="26" applyNumberFormat="1" applyFont="1" applyFill="1" applyBorder="1" applyAlignment="1">
      <alignment horizontal="right" vertical="center"/>
    </xf>
    <xf numFmtId="190" fontId="25" fillId="20" borderId="3" xfId="26" applyNumberFormat="1" applyFont="1" applyFill="1" applyBorder="1" applyAlignment="1">
      <alignment vertical="center"/>
    </xf>
    <xf numFmtId="190" fontId="25" fillId="50" borderId="3" xfId="26" applyNumberFormat="1" applyFont="1" applyFill="1" applyBorder="1" applyAlignment="1">
      <alignment horizontal="right" vertical="center"/>
    </xf>
    <xf numFmtId="190" fontId="25" fillId="21" borderId="50" xfId="26" applyNumberFormat="1" applyFont="1" applyFill="1" applyBorder="1" applyAlignment="1">
      <alignment vertical="center"/>
    </xf>
    <xf numFmtId="190" fontId="25" fillId="50" borderId="3" xfId="26" applyNumberFormat="1" applyFont="1" applyFill="1" applyBorder="1" applyAlignment="1">
      <alignment horizontal="center" vertical="center"/>
    </xf>
    <xf numFmtId="190" fontId="25" fillId="22" borderId="50" xfId="26" applyNumberFormat="1" applyFont="1" applyFill="1" applyBorder="1" applyAlignment="1">
      <alignment vertical="center"/>
    </xf>
    <xf numFmtId="190" fontId="25" fillId="43" borderId="57" xfId="26" applyNumberFormat="1" applyFont="1" applyFill="1" applyBorder="1" applyAlignment="1">
      <alignment horizontal="right" vertical="center"/>
    </xf>
    <xf numFmtId="190" fontId="25" fillId="29" borderId="3" xfId="26" applyNumberFormat="1" applyFont="1" applyFill="1" applyBorder="1" applyAlignment="1">
      <alignment horizontal="right" vertical="center"/>
    </xf>
    <xf numFmtId="190" fontId="25" fillId="29" borderId="190" xfId="26" applyNumberFormat="1" applyFont="1" applyFill="1" applyBorder="1" applyAlignment="1">
      <alignment horizontal="right" vertical="center"/>
    </xf>
    <xf numFmtId="38" fontId="25" fillId="23" borderId="83" xfId="29" applyFont="1" applyFill="1" applyBorder="1" applyAlignment="1">
      <alignment horizontal="right" vertical="center"/>
    </xf>
    <xf numFmtId="9" fontId="25" fillId="23" borderId="54" xfId="26" applyFont="1" applyFill="1" applyBorder="1" applyAlignment="1">
      <alignment vertical="center"/>
    </xf>
    <xf numFmtId="190" fontId="25" fillId="23" borderId="42" xfId="26" applyNumberFormat="1" applyFont="1" applyFill="1" applyBorder="1" applyAlignment="1">
      <alignment vertical="center"/>
    </xf>
    <xf numFmtId="190" fontId="25" fillId="23" borderId="42" xfId="26" applyNumberFormat="1" applyFont="1" applyFill="1" applyBorder="1" applyAlignment="1">
      <alignment horizontal="right" vertical="center"/>
    </xf>
    <xf numFmtId="190" fontId="25" fillId="23" borderId="59" xfId="26" applyNumberFormat="1" applyFont="1" applyFill="1" applyBorder="1" applyAlignment="1">
      <alignment horizontal="right" vertical="center"/>
    </xf>
    <xf numFmtId="0" fontId="25" fillId="24" borderId="133" xfId="33" applyFont="1" applyFill="1" applyBorder="1" applyAlignment="1">
      <alignment vertical="center"/>
    </xf>
    <xf numFmtId="0" fontId="25" fillId="24" borderId="41" xfId="33" applyFont="1" applyFill="1" applyBorder="1" applyAlignment="1">
      <alignment vertical="center"/>
    </xf>
    <xf numFmtId="0" fontId="25" fillId="24" borderId="123" xfId="33" applyFont="1" applyFill="1" applyBorder="1" applyAlignment="1">
      <alignment horizontal="center" vertical="center"/>
    </xf>
    <xf numFmtId="190" fontId="25" fillId="20" borderId="3" xfId="26" applyNumberFormat="1" applyFont="1" applyFill="1" applyBorder="1" applyAlignment="1">
      <alignment horizontal="right" vertical="center"/>
    </xf>
    <xf numFmtId="190" fontId="25" fillId="21" borderId="50" xfId="26" applyNumberFormat="1" applyFont="1" applyFill="1" applyBorder="1" applyAlignment="1">
      <alignment horizontal="right" vertical="center"/>
    </xf>
    <xf numFmtId="190" fontId="25" fillId="8" borderId="3" xfId="26" applyNumberFormat="1" applyFont="1" applyFill="1" applyBorder="1" applyAlignment="1">
      <alignment horizontal="center" vertical="center"/>
    </xf>
    <xf numFmtId="190" fontId="25" fillId="22" borderId="3" xfId="26" applyNumberFormat="1" applyFont="1" applyFill="1" applyBorder="1" applyAlignment="1">
      <alignment horizontal="right" vertical="center"/>
    </xf>
    <xf numFmtId="190" fontId="25" fillId="43" borderId="3" xfId="26" applyNumberFormat="1" applyFont="1" applyFill="1" applyBorder="1" applyAlignment="1">
      <alignment horizontal="right" vertical="center"/>
    </xf>
    <xf numFmtId="190" fontId="25" fillId="8" borderId="163" xfId="26" applyNumberFormat="1" applyFont="1" applyFill="1" applyBorder="1" applyAlignment="1">
      <alignment horizontal="right" vertical="center"/>
    </xf>
    <xf numFmtId="9" fontId="25" fillId="23" borderId="42" xfId="26" applyFont="1" applyFill="1" applyBorder="1" applyAlignment="1">
      <alignment vertical="center"/>
    </xf>
    <xf numFmtId="190" fontId="25" fillId="23" borderId="52" xfId="26" applyNumberFormat="1" applyFont="1" applyFill="1" applyBorder="1" applyAlignment="1">
      <alignment vertical="center"/>
    </xf>
    <xf numFmtId="190" fontId="25" fillId="23" borderId="52" xfId="26" applyNumberFormat="1" applyFont="1" applyFill="1" applyBorder="1" applyAlignment="1">
      <alignment horizontal="right" vertical="center"/>
    </xf>
    <xf numFmtId="190" fontId="25" fillId="23" borderId="135" xfId="26" applyNumberFormat="1" applyFont="1" applyFill="1" applyBorder="1" applyAlignment="1">
      <alignment horizontal="right" vertical="center"/>
    </xf>
    <xf numFmtId="0" fontId="25" fillId="24" borderId="65" xfId="33" applyFont="1" applyFill="1" applyBorder="1" applyAlignment="1">
      <alignment horizontal="center" vertical="center"/>
    </xf>
    <xf numFmtId="190" fontId="25" fillId="8" borderId="4" xfId="26" applyNumberFormat="1" applyFont="1" applyFill="1" applyBorder="1" applyAlignment="1">
      <alignment horizontal="center" vertical="center"/>
    </xf>
    <xf numFmtId="9" fontId="25" fillId="20" borderId="5" xfId="26" applyFont="1" applyFill="1" applyBorder="1" applyAlignment="1">
      <alignment horizontal="right" vertical="center"/>
    </xf>
    <xf numFmtId="190" fontId="25" fillId="8" borderId="4" xfId="26" applyNumberFormat="1" applyFont="1" applyFill="1" applyBorder="1" applyAlignment="1">
      <alignment vertical="center"/>
    </xf>
    <xf numFmtId="190" fontId="25" fillId="8" borderId="3" xfId="26" applyNumberFormat="1" applyFont="1" applyFill="1" applyBorder="1" applyAlignment="1">
      <alignment vertical="center"/>
    </xf>
    <xf numFmtId="0" fontId="25" fillId="40" borderId="133" xfId="33" applyFont="1" applyFill="1" applyBorder="1" applyAlignment="1">
      <alignment vertical="center"/>
    </xf>
    <xf numFmtId="0" fontId="25" fillId="40" borderId="41" xfId="33" applyFont="1" applyFill="1" applyBorder="1" applyAlignment="1">
      <alignment vertical="center"/>
    </xf>
    <xf numFmtId="0" fontId="60" fillId="0" borderId="0" xfId="33" applyFont="1" applyAlignment="1">
      <alignment horizontal="left" vertical="center"/>
    </xf>
    <xf numFmtId="0" fontId="25" fillId="40" borderId="39" xfId="33" applyFont="1" applyFill="1" applyBorder="1" applyAlignment="1">
      <alignment horizontal="center" vertical="center"/>
    </xf>
    <xf numFmtId="0" fontId="59" fillId="29" borderId="0" xfId="33" applyFont="1" applyFill="1" applyAlignment="1">
      <alignment vertical="center"/>
    </xf>
    <xf numFmtId="181" fontId="28" fillId="29" borderId="0" xfId="33" applyNumberFormat="1" applyFont="1" applyFill="1" applyAlignment="1">
      <alignment horizontal="left" vertical="top"/>
    </xf>
    <xf numFmtId="0" fontId="25" fillId="29" borderId="7" xfId="33" applyFont="1" applyFill="1" applyBorder="1" applyAlignment="1">
      <alignment vertical="center"/>
    </xf>
    <xf numFmtId="0" fontId="25" fillId="29" borderId="4" xfId="33" applyFont="1" applyFill="1" applyBorder="1"/>
    <xf numFmtId="176" fontId="25" fillId="32" borderId="181" xfId="33" applyNumberFormat="1" applyFont="1" applyFill="1" applyBorder="1" applyAlignment="1">
      <alignment vertical="center"/>
    </xf>
    <xf numFmtId="176" fontId="25" fillId="32" borderId="179" xfId="33" applyNumberFormat="1" applyFont="1" applyFill="1" applyBorder="1" applyAlignment="1">
      <alignment vertical="center"/>
    </xf>
    <xf numFmtId="0" fontId="25" fillId="20" borderId="124" xfId="33" applyFont="1" applyFill="1" applyBorder="1" applyAlignment="1">
      <alignment vertical="center"/>
    </xf>
    <xf numFmtId="176" fontId="25" fillId="20" borderId="124" xfId="33" applyNumberFormat="1" applyFont="1" applyFill="1" applyBorder="1" applyAlignment="1">
      <alignment vertical="center"/>
    </xf>
    <xf numFmtId="0" fontId="59" fillId="8" borderId="215" xfId="33" applyFont="1" applyFill="1" applyBorder="1" applyAlignment="1">
      <alignment vertical="center"/>
    </xf>
    <xf numFmtId="0" fontId="59" fillId="8" borderId="216" xfId="33" applyFont="1" applyFill="1" applyBorder="1" applyAlignment="1">
      <alignment vertical="center"/>
    </xf>
    <xf numFmtId="0" fontId="59" fillId="8" borderId="217" xfId="33" applyFont="1" applyFill="1" applyBorder="1" applyAlignment="1">
      <alignment vertical="center"/>
    </xf>
    <xf numFmtId="176" fontId="25" fillId="8" borderId="218" xfId="33" applyNumberFormat="1" applyFont="1" applyFill="1" applyBorder="1" applyAlignment="1">
      <alignment vertical="center"/>
    </xf>
    <xf numFmtId="176" fontId="25" fillId="8" borderId="219" xfId="33" applyNumberFormat="1" applyFont="1" applyFill="1" applyBorder="1" applyAlignment="1">
      <alignment vertical="center"/>
    </xf>
    <xf numFmtId="176" fontId="25" fillId="8" borderId="220" xfId="33" applyNumberFormat="1" applyFont="1" applyFill="1" applyBorder="1" applyAlignment="1">
      <alignment vertical="center"/>
    </xf>
    <xf numFmtId="176" fontId="25" fillId="29" borderId="221" xfId="33" applyNumberFormat="1" applyFont="1" applyFill="1" applyBorder="1" applyAlignment="1">
      <alignment horizontal="right" vertical="center"/>
    </xf>
    <xf numFmtId="176" fontId="25" fillId="29" borderId="222" xfId="33" applyNumberFormat="1" applyFont="1" applyFill="1" applyBorder="1" applyAlignment="1">
      <alignment horizontal="right" vertical="center"/>
    </xf>
    <xf numFmtId="177" fontId="25" fillId="29" borderId="222" xfId="33" applyNumberFormat="1" applyFont="1" applyFill="1" applyBorder="1" applyAlignment="1">
      <alignment horizontal="right" vertical="center"/>
    </xf>
    <xf numFmtId="176" fontId="25" fillId="29" borderId="215" xfId="33" applyNumberFormat="1" applyFont="1" applyFill="1" applyBorder="1" applyAlignment="1">
      <alignment horizontal="right" vertical="center"/>
    </xf>
    <xf numFmtId="176" fontId="25" fillId="29" borderId="223" xfId="33" applyNumberFormat="1" applyFont="1" applyFill="1" applyBorder="1" applyAlignment="1">
      <alignment horizontal="right" vertical="center"/>
    </xf>
    <xf numFmtId="176" fontId="25" fillId="29" borderId="224" xfId="33" applyNumberFormat="1" applyFont="1" applyFill="1" applyBorder="1" applyAlignment="1">
      <alignment horizontal="right" vertical="center"/>
    </xf>
    <xf numFmtId="176" fontId="25" fillId="29" borderId="216" xfId="33" applyNumberFormat="1" applyFont="1" applyFill="1" applyBorder="1" applyAlignment="1">
      <alignment horizontal="right" vertical="center"/>
    </xf>
    <xf numFmtId="191" fontId="25" fillId="29" borderId="225" xfId="33" applyNumberFormat="1" applyFont="1" applyFill="1" applyBorder="1" applyAlignment="1">
      <alignment horizontal="right" vertical="center"/>
    </xf>
    <xf numFmtId="191" fontId="25" fillId="29" borderId="226" xfId="33" applyNumberFormat="1" applyFont="1" applyFill="1" applyBorder="1" applyAlignment="1">
      <alignment horizontal="right" vertical="center"/>
    </xf>
    <xf numFmtId="176" fontId="25" fillId="20" borderId="31" xfId="33" applyNumberFormat="1" applyFont="1" applyFill="1" applyBorder="1" applyAlignment="1">
      <alignment horizontal="right" vertical="center"/>
    </xf>
    <xf numFmtId="176" fontId="25" fillId="21" borderId="159" xfId="33" applyNumberFormat="1" applyFont="1" applyFill="1" applyBorder="1" applyAlignment="1">
      <alignment horizontal="right" vertical="center"/>
    </xf>
    <xf numFmtId="176" fontId="25" fillId="21" borderId="11" xfId="33" applyNumberFormat="1" applyFont="1" applyFill="1" applyBorder="1" applyAlignment="1">
      <alignment horizontal="right" vertical="center"/>
    </xf>
    <xf numFmtId="38" fontId="25" fillId="21" borderId="43" xfId="29" applyFont="1" applyFill="1" applyBorder="1" applyAlignment="1">
      <alignment horizontal="right" vertical="center"/>
    </xf>
    <xf numFmtId="176" fontId="25" fillId="21" borderId="163" xfId="33" applyNumberFormat="1" applyFont="1" applyFill="1" applyBorder="1" applyAlignment="1">
      <alignment horizontal="right" vertical="center"/>
    </xf>
    <xf numFmtId="176" fontId="25" fillId="22" borderId="53" xfId="33" applyNumberFormat="1" applyFont="1" applyFill="1" applyBorder="1" applyAlignment="1">
      <alignment horizontal="right" vertical="center"/>
    </xf>
    <xf numFmtId="176" fontId="25" fillId="22" borderId="51" xfId="33" applyNumberFormat="1" applyFont="1" applyFill="1" applyBorder="1" applyAlignment="1">
      <alignment horizontal="right" vertical="center"/>
    </xf>
    <xf numFmtId="176" fontId="25" fillId="22" borderId="20" xfId="33" applyNumberFormat="1" applyFont="1" applyFill="1" applyBorder="1" applyAlignment="1">
      <alignment horizontal="right" vertical="center"/>
    </xf>
    <xf numFmtId="176" fontId="25" fillId="22" borderId="50" xfId="33" applyNumberFormat="1" applyFont="1" applyFill="1" applyBorder="1" applyAlignment="1">
      <alignment horizontal="right" vertical="center"/>
    </xf>
    <xf numFmtId="176" fontId="25" fillId="43" borderId="144" xfId="33" applyNumberFormat="1" applyFont="1" applyFill="1" applyBorder="1" applyAlignment="1">
      <alignment horizontal="right" vertical="center"/>
    </xf>
    <xf numFmtId="176" fontId="25" fillId="43" borderId="1" xfId="33" applyNumberFormat="1" applyFont="1" applyFill="1" applyBorder="1" applyAlignment="1">
      <alignment horizontal="right" vertical="center"/>
    </xf>
    <xf numFmtId="176" fontId="25" fillId="43" borderId="32" xfId="33" applyNumberFormat="1" applyFont="1" applyFill="1" applyBorder="1" applyAlignment="1">
      <alignment horizontal="right" vertical="center"/>
    </xf>
    <xf numFmtId="176" fontId="25" fillId="43" borderId="3" xfId="33" applyNumberFormat="1" applyFont="1" applyFill="1" applyBorder="1" applyAlignment="1">
      <alignment horizontal="right" vertical="center"/>
    </xf>
    <xf numFmtId="176" fontId="25" fillId="23" borderId="54" xfId="33" applyNumberFormat="1" applyFont="1" applyFill="1" applyBorder="1" applyAlignment="1">
      <alignment horizontal="right" vertical="center"/>
    </xf>
    <xf numFmtId="176" fontId="25" fillId="23" borderId="42" xfId="33" applyNumberFormat="1" applyFont="1" applyFill="1" applyBorder="1" applyAlignment="1">
      <alignment horizontal="right" vertical="center"/>
    </xf>
    <xf numFmtId="176" fontId="25" fillId="23" borderId="83" xfId="33" applyNumberFormat="1" applyFont="1" applyFill="1" applyBorder="1" applyAlignment="1">
      <alignment horizontal="right" vertical="center"/>
    </xf>
    <xf numFmtId="176" fontId="25" fillId="23" borderId="59" xfId="33" applyNumberFormat="1" applyFont="1" applyFill="1" applyBorder="1" applyAlignment="1">
      <alignment horizontal="right" vertical="center"/>
    </xf>
    <xf numFmtId="190" fontId="25" fillId="50" borderId="1" xfId="26" applyNumberFormat="1" applyFont="1" applyFill="1" applyBorder="1" applyAlignment="1">
      <alignment vertical="center"/>
    </xf>
    <xf numFmtId="190" fontId="25" fillId="8" borderId="221" xfId="26" applyNumberFormat="1" applyFont="1" applyFill="1" applyBorder="1" applyAlignment="1">
      <alignment horizontal="center" vertical="center"/>
    </xf>
    <xf numFmtId="190" fontId="25" fillId="8" borderId="222" xfId="26" applyNumberFormat="1" applyFont="1" applyFill="1" applyBorder="1" applyAlignment="1">
      <alignment horizontal="center" vertical="center"/>
    </xf>
    <xf numFmtId="190" fontId="25" fillId="8" borderId="222" xfId="26" applyNumberFormat="1" applyFont="1" applyFill="1" applyBorder="1" applyAlignment="1">
      <alignment vertical="center"/>
    </xf>
    <xf numFmtId="190" fontId="25" fillId="8" borderId="215" xfId="26" applyNumberFormat="1" applyFont="1" applyFill="1" applyBorder="1" applyAlignment="1">
      <alignment vertical="center"/>
    </xf>
    <xf numFmtId="190" fontId="25" fillId="8" borderId="223" xfId="26" applyNumberFormat="1" applyFont="1" applyFill="1" applyBorder="1" applyAlignment="1">
      <alignment horizontal="center" vertical="center"/>
    </xf>
    <xf numFmtId="190" fontId="25" fillId="8" borderId="224" xfId="26" applyNumberFormat="1" applyFont="1" applyFill="1" applyBorder="1" applyAlignment="1">
      <alignment horizontal="center" vertical="center"/>
    </xf>
    <xf numFmtId="190" fontId="25" fillId="8" borderId="224" xfId="26" applyNumberFormat="1" applyFont="1" applyFill="1" applyBorder="1" applyAlignment="1">
      <alignment vertical="center"/>
    </xf>
    <xf numFmtId="190" fontId="25" fillId="8" borderId="216" xfId="26" applyNumberFormat="1" applyFont="1" applyFill="1" applyBorder="1" applyAlignment="1">
      <alignment vertical="center"/>
    </xf>
    <xf numFmtId="190" fontId="25" fillId="8" borderId="224" xfId="26" applyNumberFormat="1" applyFont="1" applyFill="1" applyBorder="1" applyAlignment="1">
      <alignment horizontal="right" vertical="center"/>
    </xf>
    <xf numFmtId="190" fontId="25" fillId="8" borderId="225" xfId="26" applyNumberFormat="1" applyFont="1" applyFill="1" applyBorder="1" applyAlignment="1">
      <alignment horizontal="center" vertical="center"/>
    </xf>
    <xf numFmtId="190" fontId="25" fillId="8" borderId="226" xfId="26" applyNumberFormat="1" applyFont="1" applyFill="1" applyBorder="1" applyAlignment="1">
      <alignment horizontal="center" vertical="center"/>
    </xf>
    <xf numFmtId="190" fontId="25" fillId="8" borderId="226" xfId="26" applyNumberFormat="1" applyFont="1" applyFill="1" applyBorder="1" applyAlignment="1">
      <alignment horizontal="right" vertical="center"/>
    </xf>
    <xf numFmtId="190" fontId="25" fillId="8" borderId="226" xfId="26" applyNumberFormat="1" applyFont="1" applyFill="1" applyBorder="1" applyAlignment="1">
      <alignment vertical="center"/>
    </xf>
    <xf numFmtId="190" fontId="25" fillId="8" borderId="217" xfId="26" applyNumberFormat="1" applyFont="1" applyFill="1" applyBorder="1" applyAlignment="1">
      <alignment vertical="center"/>
    </xf>
    <xf numFmtId="190" fontId="25" fillId="24" borderId="221" xfId="26" applyNumberFormat="1" applyFont="1" applyFill="1" applyBorder="1" applyAlignment="1">
      <alignment vertical="center"/>
    </xf>
    <xf numFmtId="190" fontId="25" fillId="50" borderId="222" xfId="26" applyNumberFormat="1" applyFont="1" applyFill="1" applyBorder="1" applyAlignment="1">
      <alignment horizontal="center" vertical="center"/>
    </xf>
    <xf numFmtId="190" fontId="25" fillId="50" borderId="222" xfId="26" applyNumberFormat="1" applyFont="1" applyFill="1" applyBorder="1" applyAlignment="1">
      <alignment horizontal="right" vertical="center"/>
    </xf>
    <xf numFmtId="190" fontId="25" fillId="50" borderId="215" xfId="26" applyNumberFormat="1" applyFont="1" applyFill="1" applyBorder="1" applyAlignment="1">
      <alignment horizontal="right" vertical="center"/>
    </xf>
    <xf numFmtId="190" fontId="25" fillId="24" borderId="223" xfId="26" applyNumberFormat="1" applyFont="1" applyFill="1" applyBorder="1" applyAlignment="1">
      <alignment vertical="center"/>
    </xf>
    <xf numFmtId="190" fontId="25" fillId="50" borderId="224" xfId="26" applyNumberFormat="1" applyFont="1" applyFill="1" applyBorder="1" applyAlignment="1">
      <alignment horizontal="center" vertical="center"/>
    </xf>
    <xf numFmtId="190" fontId="25" fillId="50" borderId="224" xfId="26" applyNumberFormat="1" applyFont="1" applyFill="1" applyBorder="1" applyAlignment="1">
      <alignment horizontal="right" vertical="center"/>
    </xf>
    <xf numFmtId="190" fontId="25" fillId="50" borderId="216" xfId="26" applyNumberFormat="1" applyFont="1" applyFill="1" applyBorder="1" applyAlignment="1">
      <alignment horizontal="right" vertical="center"/>
    </xf>
    <xf numFmtId="190" fontId="25" fillId="50" borderId="224" xfId="26" applyNumberFormat="1" applyFont="1" applyFill="1" applyBorder="1" applyAlignment="1">
      <alignment vertical="center"/>
    </xf>
    <xf numFmtId="190" fontId="25" fillId="24" borderId="225" xfId="26" applyNumberFormat="1" applyFont="1" applyFill="1" applyBorder="1" applyAlignment="1">
      <alignment vertical="center"/>
    </xf>
    <xf numFmtId="190" fontId="25" fillId="50" borderId="226" xfId="26" applyNumberFormat="1" applyFont="1" applyFill="1" applyBorder="1" applyAlignment="1">
      <alignment horizontal="center" vertical="center"/>
    </xf>
    <xf numFmtId="190" fontId="25" fillId="29" borderId="226" xfId="26" applyNumberFormat="1" applyFont="1" applyFill="1" applyBorder="1" applyAlignment="1">
      <alignment horizontal="center" vertical="center"/>
    </xf>
    <xf numFmtId="190" fontId="25" fillId="50" borderId="226" xfId="26" applyNumberFormat="1" applyFont="1" applyFill="1" applyBorder="1" applyAlignment="1">
      <alignment vertical="center"/>
    </xf>
    <xf numFmtId="190" fontId="25" fillId="50" borderId="226" xfId="26" applyNumberFormat="1" applyFont="1" applyFill="1" applyBorder="1" applyAlignment="1">
      <alignment horizontal="right" vertical="center"/>
    </xf>
    <xf numFmtId="190" fontId="25" fillId="50" borderId="217" xfId="26" applyNumberFormat="1" applyFont="1" applyFill="1" applyBorder="1" applyAlignment="1">
      <alignment horizontal="right" vertical="center"/>
    </xf>
    <xf numFmtId="190" fontId="25" fillId="24" borderId="222" xfId="26" applyNumberFormat="1" applyFont="1" applyFill="1" applyBorder="1" applyAlignment="1">
      <alignment vertical="center"/>
    </xf>
    <xf numFmtId="190" fontId="25" fillId="8" borderId="222" xfId="26" applyNumberFormat="1" applyFont="1" applyFill="1" applyBorder="1" applyAlignment="1">
      <alignment horizontal="right" vertical="center"/>
    </xf>
    <xf numFmtId="190" fontId="25" fillId="8" borderId="215" xfId="26" applyNumberFormat="1" applyFont="1" applyFill="1" applyBorder="1" applyAlignment="1">
      <alignment horizontal="right" vertical="center"/>
    </xf>
    <xf numFmtId="190" fontId="25" fillId="24" borderId="224" xfId="26" applyNumberFormat="1" applyFont="1" applyFill="1" applyBorder="1" applyAlignment="1">
      <alignment vertical="center"/>
    </xf>
    <xf numFmtId="190" fontId="25" fillId="8" borderId="216" xfId="26" applyNumberFormat="1" applyFont="1" applyFill="1" applyBorder="1" applyAlignment="1">
      <alignment horizontal="right" vertical="center"/>
    </xf>
    <xf numFmtId="190" fontId="25" fillId="24" borderId="226" xfId="26" applyNumberFormat="1" applyFont="1" applyFill="1" applyBorder="1" applyAlignment="1">
      <alignment vertical="center"/>
    </xf>
    <xf numFmtId="190" fontId="25" fillId="8" borderId="217" xfId="26" applyNumberFormat="1" applyFont="1" applyFill="1" applyBorder="1" applyAlignment="1">
      <alignment horizontal="right" vertical="center"/>
    </xf>
    <xf numFmtId="0" fontId="25" fillId="8" borderId="124" xfId="33" applyFont="1" applyFill="1" applyBorder="1" applyAlignment="1">
      <alignment vertical="center"/>
    </xf>
    <xf numFmtId="176" fontId="25" fillId="20" borderId="112" xfId="33" applyNumberFormat="1" applyFont="1" applyFill="1" applyBorder="1" applyAlignment="1">
      <alignment vertical="center"/>
    </xf>
    <xf numFmtId="176" fontId="25" fillId="20" borderId="4" xfId="33" applyNumberFormat="1" applyFont="1" applyFill="1" applyBorder="1" applyAlignment="1">
      <alignment horizontal="right" vertical="center"/>
    </xf>
    <xf numFmtId="0" fontId="25" fillId="40" borderId="191" xfId="33" applyFont="1" applyFill="1" applyBorder="1" applyAlignment="1">
      <alignment horizontal="center" vertical="center"/>
    </xf>
    <xf numFmtId="0" fontId="25" fillId="40" borderId="38" xfId="33" applyFont="1" applyFill="1" applyBorder="1" applyAlignment="1">
      <alignment horizontal="center" vertical="center"/>
    </xf>
    <xf numFmtId="0" fontId="25" fillId="40" borderId="75" xfId="33" applyFont="1" applyFill="1" applyBorder="1" applyAlignment="1">
      <alignment horizontal="center" vertical="center"/>
    </xf>
    <xf numFmtId="0" fontId="25" fillId="40" borderId="123" xfId="33" applyFont="1" applyFill="1" applyBorder="1" applyAlignment="1">
      <alignment horizontal="center" vertical="center"/>
    </xf>
    <xf numFmtId="0" fontId="57" fillId="29" borderId="0" xfId="31" applyFont="1" applyFill="1" applyAlignment="1">
      <alignment vertical="center" wrapText="1"/>
    </xf>
    <xf numFmtId="0" fontId="57" fillId="0" borderId="0" xfId="31" applyFont="1" applyAlignment="1">
      <alignment vertical="center" wrapText="1"/>
    </xf>
    <xf numFmtId="0" fontId="11" fillId="24" borderId="56" xfId="33" applyFont="1" applyFill="1" applyBorder="1" applyAlignment="1">
      <alignment horizontal="left" vertical="center"/>
    </xf>
    <xf numFmtId="0" fontId="11" fillId="29" borderId="164" xfId="33" applyFont="1" applyFill="1" applyBorder="1" applyAlignment="1">
      <alignment vertical="center"/>
    </xf>
    <xf numFmtId="0" fontId="25" fillId="24" borderId="133" xfId="31" applyFont="1" applyFill="1" applyBorder="1"/>
    <xf numFmtId="0" fontId="25" fillId="24" borderId="191" xfId="31" applyFont="1" applyFill="1" applyBorder="1" applyAlignment="1">
      <alignment horizontal="center"/>
    </xf>
    <xf numFmtId="0" fontId="25" fillId="24" borderId="38" xfId="31" applyFont="1" applyFill="1" applyBorder="1" applyAlignment="1">
      <alignment horizontal="center"/>
    </xf>
    <xf numFmtId="0" fontId="25" fillId="24" borderId="39" xfId="31" applyFont="1" applyFill="1" applyBorder="1" applyAlignment="1">
      <alignment horizontal="center"/>
    </xf>
    <xf numFmtId="0" fontId="25" fillId="20" borderId="119" xfId="31" applyFont="1" applyFill="1" applyBorder="1" applyAlignment="1">
      <alignment vertical="center"/>
    </xf>
    <xf numFmtId="0" fontId="25" fillId="24" borderId="123" xfId="31" applyFont="1" applyFill="1" applyBorder="1"/>
    <xf numFmtId="0" fontId="25" fillId="20" borderId="124" xfId="31" applyFont="1" applyFill="1" applyBorder="1" applyAlignment="1">
      <alignment vertical="center"/>
    </xf>
    <xf numFmtId="0" fontId="25" fillId="29" borderId="50" xfId="31" applyFont="1" applyFill="1" applyBorder="1" applyAlignment="1">
      <alignment vertical="center"/>
    </xf>
    <xf numFmtId="0" fontId="25" fillId="20" borderId="169" xfId="31" applyFont="1" applyFill="1" applyBorder="1" applyAlignment="1">
      <alignment vertical="center"/>
    </xf>
    <xf numFmtId="197" fontId="25" fillId="29" borderId="0" xfId="0" quotePrefix="1" applyNumberFormat="1" applyFont="1" applyFill="1" applyAlignment="1">
      <alignment horizontal="right" vertical="center"/>
    </xf>
    <xf numFmtId="0" fontId="25" fillId="24" borderId="2" xfId="31" applyFont="1" applyFill="1" applyBorder="1" applyAlignment="1">
      <alignment horizontal="center"/>
    </xf>
    <xf numFmtId="38" fontId="25" fillId="8" borderId="2" xfId="31" applyNumberFormat="1" applyFont="1" applyFill="1" applyBorder="1" applyAlignment="1">
      <alignment vertical="center"/>
    </xf>
    <xf numFmtId="0" fontId="25" fillId="29" borderId="1" xfId="0" applyFont="1" applyFill="1" applyBorder="1" applyAlignment="1">
      <alignment vertical="center" wrapText="1"/>
    </xf>
    <xf numFmtId="0" fontId="31" fillId="29" borderId="1" xfId="28" applyFont="1" applyFill="1" applyBorder="1" applyAlignment="1" applyProtection="1">
      <alignment vertical="center" wrapText="1"/>
    </xf>
    <xf numFmtId="0" fontId="34" fillId="0" borderId="1" xfId="28" applyFont="1" applyFill="1" applyBorder="1" applyAlignment="1" applyProtection="1">
      <alignment vertical="center" wrapText="1"/>
    </xf>
    <xf numFmtId="0" fontId="65" fillId="29" borderId="1" xfId="28" applyFont="1" applyFill="1" applyBorder="1" applyAlignment="1" applyProtection="1">
      <alignment vertical="center"/>
    </xf>
    <xf numFmtId="0" fontId="65" fillId="29" borderId="1" xfId="28" applyFont="1" applyFill="1" applyBorder="1" applyAlignment="1" applyProtection="1">
      <alignment vertical="center" wrapText="1"/>
    </xf>
    <xf numFmtId="0" fontId="58" fillId="29" borderId="0" xfId="0" applyFont="1" applyFill="1">
      <alignment vertical="center"/>
    </xf>
    <xf numFmtId="176" fontId="25" fillId="32" borderId="143" xfId="32" applyNumberFormat="1" applyFont="1" applyFill="1" applyBorder="1" applyAlignment="1">
      <alignment vertical="center"/>
    </xf>
    <xf numFmtId="176" fontId="25" fillId="32" borderId="61" xfId="32" applyNumberFormat="1" applyFont="1" applyFill="1" applyBorder="1" applyAlignment="1">
      <alignment vertical="center"/>
    </xf>
    <xf numFmtId="176" fontId="25" fillId="32" borderId="117" xfId="32" applyNumberFormat="1" applyFont="1" applyFill="1" applyBorder="1" applyAlignment="1">
      <alignment vertical="center"/>
    </xf>
    <xf numFmtId="176" fontId="25" fillId="32" borderId="87" xfId="32" applyNumberFormat="1" applyFont="1" applyFill="1" applyBorder="1" applyAlignment="1">
      <alignment vertical="center"/>
    </xf>
    <xf numFmtId="0" fontId="25" fillId="32" borderId="182" xfId="32" applyFont="1" applyFill="1" applyBorder="1" applyAlignment="1">
      <alignment vertical="center"/>
    </xf>
    <xf numFmtId="0" fontId="25" fillId="32" borderId="87" xfId="32" applyFont="1" applyFill="1" applyBorder="1" applyAlignment="1">
      <alignment vertical="center"/>
    </xf>
    <xf numFmtId="0" fontId="25" fillId="32" borderId="145" xfId="32" applyFont="1" applyFill="1" applyBorder="1" applyAlignment="1">
      <alignment vertical="center"/>
    </xf>
    <xf numFmtId="176" fontId="25" fillId="32" borderId="227" xfId="32" applyNumberFormat="1" applyFont="1" applyFill="1" applyBorder="1" applyAlignment="1">
      <alignment vertical="center"/>
    </xf>
    <xf numFmtId="176" fontId="25" fillId="32" borderId="228" xfId="32" applyNumberFormat="1" applyFont="1" applyFill="1" applyBorder="1" applyAlignment="1">
      <alignment vertical="center"/>
    </xf>
    <xf numFmtId="176" fontId="25" fillId="32" borderId="229" xfId="32" applyNumberFormat="1" applyFont="1" applyFill="1" applyBorder="1" applyAlignment="1">
      <alignment vertical="center"/>
    </xf>
    <xf numFmtId="176" fontId="25" fillId="32" borderId="230" xfId="32" applyNumberFormat="1" applyFont="1" applyFill="1" applyBorder="1" applyAlignment="1">
      <alignment vertical="center"/>
    </xf>
    <xf numFmtId="0" fontId="25" fillId="32" borderId="231" xfId="32" applyFont="1" applyFill="1" applyBorder="1" applyAlignment="1">
      <alignment vertical="center"/>
    </xf>
    <xf numFmtId="0" fontId="25" fillId="32" borderId="230" xfId="32" applyFont="1" applyFill="1" applyBorder="1" applyAlignment="1">
      <alignment vertical="center"/>
    </xf>
    <xf numFmtId="0" fontId="25" fillId="32" borderId="232" xfId="32" applyFont="1" applyFill="1" applyBorder="1" applyAlignment="1">
      <alignment vertical="center"/>
    </xf>
    <xf numFmtId="0" fontId="25" fillId="20" borderId="126" xfId="33" applyFont="1" applyFill="1" applyBorder="1" applyAlignment="1">
      <alignment vertical="center" wrapText="1"/>
    </xf>
    <xf numFmtId="0" fontId="25" fillId="20" borderId="7" xfId="33" applyFont="1" applyFill="1" applyBorder="1" applyAlignment="1">
      <alignment vertical="center"/>
    </xf>
    <xf numFmtId="0" fontId="32" fillId="20" borderId="40" xfId="33" applyFont="1" applyFill="1" applyBorder="1" applyAlignment="1">
      <alignment vertical="center"/>
    </xf>
    <xf numFmtId="38" fontId="32" fillId="20" borderId="30" xfId="29" applyFont="1" applyFill="1" applyBorder="1" applyAlignment="1">
      <alignment vertical="center"/>
    </xf>
    <xf numFmtId="38" fontId="32" fillId="20" borderId="136" xfId="29" applyFont="1" applyFill="1" applyBorder="1" applyAlignment="1">
      <alignment vertical="center"/>
    </xf>
    <xf numFmtId="38" fontId="32" fillId="20" borderId="67" xfId="29" applyFont="1" applyFill="1" applyBorder="1" applyAlignment="1">
      <alignment vertical="center"/>
    </xf>
    <xf numFmtId="0" fontId="25" fillId="20" borderId="181" xfId="33" applyFont="1" applyFill="1" applyBorder="1" applyAlignment="1">
      <alignment vertical="center" wrapText="1"/>
    </xf>
    <xf numFmtId="0" fontId="25" fillId="20" borderId="136" xfId="33" applyFont="1" applyFill="1" applyBorder="1" applyAlignment="1">
      <alignment vertical="center"/>
    </xf>
    <xf numFmtId="0" fontId="32" fillId="20" borderId="206" xfId="33" applyFont="1" applyFill="1" applyBorder="1" applyAlignment="1">
      <alignment vertical="center"/>
    </xf>
    <xf numFmtId="0" fontId="63" fillId="20" borderId="206" xfId="33" applyFont="1" applyFill="1" applyBorder="1" applyAlignment="1">
      <alignment vertical="center"/>
    </xf>
    <xf numFmtId="38" fontId="32" fillId="20" borderId="33" xfId="29" applyFont="1" applyFill="1" applyBorder="1" applyAlignment="1">
      <alignment vertical="center"/>
    </xf>
    <xf numFmtId="38" fontId="32" fillId="20" borderId="36" xfId="29" applyFont="1" applyFill="1" applyBorder="1" applyAlignment="1">
      <alignment vertical="center"/>
    </xf>
    <xf numFmtId="38" fontId="32" fillId="20" borderId="64" xfId="29" applyFont="1" applyFill="1" applyBorder="1" applyAlignment="1">
      <alignment vertical="center"/>
    </xf>
    <xf numFmtId="0" fontId="25" fillId="20" borderId="174" xfId="33" applyFont="1" applyFill="1" applyBorder="1" applyAlignment="1">
      <alignment vertical="center" wrapText="1"/>
    </xf>
    <xf numFmtId="0" fontId="25" fillId="20" borderId="36" xfId="33" applyFont="1" applyFill="1" applyBorder="1" applyAlignment="1">
      <alignment vertical="center"/>
    </xf>
    <xf numFmtId="177" fontId="25" fillId="32" borderId="40" xfId="33" applyNumberFormat="1" applyFont="1" applyFill="1" applyBorder="1" applyAlignment="1">
      <alignment horizontal="right" vertical="center"/>
    </xf>
    <xf numFmtId="177" fontId="25" fillId="32" borderId="205" xfId="33" applyNumberFormat="1" applyFont="1" applyFill="1" applyBorder="1" applyAlignment="1">
      <alignment horizontal="right" vertical="center"/>
    </xf>
    <xf numFmtId="0" fontId="25" fillId="32" borderId="28" xfId="33" applyFont="1" applyFill="1" applyBorder="1" applyAlignment="1">
      <alignment vertical="center"/>
    </xf>
    <xf numFmtId="176" fontId="25" fillId="32" borderId="59" xfId="33" applyNumberFormat="1" applyFont="1" applyFill="1" applyBorder="1" applyAlignment="1">
      <alignment horizontal="right" vertical="center"/>
    </xf>
    <xf numFmtId="176" fontId="25" fillId="32" borderId="83" xfId="33" applyNumberFormat="1" applyFont="1" applyFill="1" applyBorder="1" applyAlignment="1">
      <alignment horizontal="right" vertical="center"/>
    </xf>
    <xf numFmtId="176" fontId="25" fillId="32" borderId="42" xfId="33" applyNumberFormat="1" applyFont="1" applyFill="1" applyBorder="1" applyAlignment="1">
      <alignment horizontal="right" vertical="center"/>
    </xf>
    <xf numFmtId="176" fontId="25" fillId="32" borderId="54" xfId="33" applyNumberFormat="1" applyFont="1" applyFill="1" applyBorder="1" applyAlignment="1">
      <alignment horizontal="right" vertical="center"/>
    </xf>
    <xf numFmtId="176" fontId="25" fillId="32" borderId="29" xfId="33" applyNumberFormat="1" applyFont="1" applyFill="1" applyBorder="1" applyAlignment="1">
      <alignment vertical="center"/>
    </xf>
    <xf numFmtId="0" fontId="25" fillId="32" borderId="30" xfId="33" applyFont="1" applyFill="1" applyBorder="1" applyAlignment="1">
      <alignment vertical="center"/>
    </xf>
    <xf numFmtId="176" fontId="25" fillId="32" borderId="30" xfId="33" applyNumberFormat="1" applyFont="1" applyFill="1" applyBorder="1" applyAlignment="1">
      <alignment horizontal="right" vertical="center"/>
    </xf>
    <xf numFmtId="176" fontId="25" fillId="32" borderId="86" xfId="33" applyNumberFormat="1" applyFont="1" applyFill="1" applyBorder="1" applyAlignment="1">
      <alignment horizontal="right" vertical="center"/>
    </xf>
    <xf numFmtId="176" fontId="25" fillId="32" borderId="29" xfId="33" applyNumberFormat="1" applyFont="1" applyFill="1" applyBorder="1" applyAlignment="1">
      <alignment horizontal="right" vertical="center"/>
    </xf>
    <xf numFmtId="176" fontId="25" fillId="32" borderId="204" xfId="33" applyNumberFormat="1" applyFont="1" applyFill="1" applyBorder="1" applyAlignment="1">
      <alignment horizontal="right" vertical="center"/>
    </xf>
    <xf numFmtId="0" fontId="25" fillId="32" borderId="163" xfId="33" applyFont="1" applyFill="1" applyBorder="1" applyAlignment="1">
      <alignment vertical="center"/>
    </xf>
    <xf numFmtId="38" fontId="25" fillId="32" borderId="54" xfId="29" applyFont="1" applyFill="1" applyBorder="1" applyAlignment="1">
      <alignment horizontal="right" vertical="center"/>
    </xf>
    <xf numFmtId="38" fontId="25" fillId="32" borderId="30" xfId="29" applyFont="1" applyFill="1" applyBorder="1" applyAlignment="1">
      <alignment horizontal="right" vertical="center"/>
    </xf>
    <xf numFmtId="38" fontId="25" fillId="32" borderId="86" xfId="29" applyFont="1" applyFill="1" applyBorder="1" applyAlignment="1">
      <alignment horizontal="right" vertical="center"/>
    </xf>
    <xf numFmtId="38" fontId="25" fillId="32" borderId="29" xfId="29" applyFont="1" applyFill="1" applyBorder="1" applyAlignment="1">
      <alignment horizontal="right" vertical="center"/>
    </xf>
    <xf numFmtId="38" fontId="25" fillId="32" borderId="204" xfId="29" applyFont="1" applyFill="1" applyBorder="1" applyAlignment="1">
      <alignment horizontal="right" vertical="center"/>
    </xf>
    <xf numFmtId="38" fontId="25" fillId="32" borderId="11" xfId="29" applyFont="1" applyFill="1" applyBorder="1" applyAlignment="1">
      <alignment vertical="center"/>
    </xf>
    <xf numFmtId="38" fontId="25" fillId="32" borderId="159" xfId="29" applyFont="1" applyFill="1" applyBorder="1" applyAlignment="1">
      <alignment vertical="center"/>
    </xf>
    <xf numFmtId="3" fontId="25" fillId="29" borderId="0" xfId="33" applyNumberFormat="1" applyFont="1" applyFill="1"/>
    <xf numFmtId="0" fontId="25" fillId="20" borderId="99" xfId="33" applyFont="1" applyFill="1" applyBorder="1" applyAlignment="1">
      <alignment vertical="center"/>
    </xf>
    <xf numFmtId="176" fontId="25" fillId="20" borderId="237" xfId="33" applyNumberFormat="1" applyFont="1" applyFill="1" applyBorder="1" applyAlignment="1">
      <alignment vertical="center"/>
    </xf>
    <xf numFmtId="0" fontId="32" fillId="20" borderId="234" xfId="33" applyFont="1" applyFill="1" applyBorder="1" applyAlignment="1">
      <alignment vertical="center"/>
    </xf>
    <xf numFmtId="0" fontId="25" fillId="20" borderId="239" xfId="33" applyFont="1" applyFill="1" applyBorder="1" applyAlignment="1">
      <alignment vertical="center"/>
    </xf>
    <xf numFmtId="176" fontId="25" fillId="32" borderId="165" xfId="33" applyNumberFormat="1" applyFont="1" applyFill="1" applyBorder="1" applyAlignment="1">
      <alignment vertical="center"/>
    </xf>
    <xf numFmtId="183" fontId="25" fillId="20" borderId="84" xfId="33" applyNumberFormat="1" applyFont="1" applyFill="1" applyBorder="1" applyAlignment="1">
      <alignment vertical="center"/>
    </xf>
    <xf numFmtId="0" fontId="25" fillId="20" borderId="160" xfId="33" applyFont="1" applyFill="1" applyBorder="1" applyAlignment="1">
      <alignment vertical="center"/>
    </xf>
    <xf numFmtId="0" fontId="25" fillId="20" borderId="62" xfId="33" applyFont="1" applyFill="1" applyBorder="1" applyAlignment="1">
      <alignment vertical="center"/>
    </xf>
    <xf numFmtId="176" fontId="25" fillId="20" borderId="21" xfId="33" applyNumberFormat="1" applyFont="1" applyFill="1" applyBorder="1" applyAlignment="1">
      <alignment vertical="center"/>
    </xf>
    <xf numFmtId="176" fontId="32" fillId="20" borderId="165" xfId="33" applyNumberFormat="1" applyFont="1" applyFill="1" applyBorder="1" applyAlignment="1">
      <alignment vertical="center"/>
    </xf>
    <xf numFmtId="176" fontId="25" fillId="20" borderId="46" xfId="33" applyNumberFormat="1" applyFont="1" applyFill="1" applyBorder="1" applyAlignment="1">
      <alignment vertical="center"/>
    </xf>
    <xf numFmtId="176" fontId="25" fillId="20" borderId="1" xfId="33" applyNumberFormat="1" applyFont="1" applyFill="1" applyBorder="1" applyAlignment="1">
      <alignment vertical="center"/>
    </xf>
    <xf numFmtId="176" fontId="25" fillId="20" borderId="2" xfId="33" applyNumberFormat="1" applyFont="1" applyFill="1" applyBorder="1" applyAlignment="1">
      <alignment vertical="center"/>
    </xf>
    <xf numFmtId="38" fontId="32" fillId="20" borderId="86" xfId="29" applyFont="1" applyFill="1" applyBorder="1" applyAlignment="1">
      <alignment vertical="center"/>
    </xf>
    <xf numFmtId="38" fontId="32" fillId="20" borderId="29" xfId="29" applyFont="1" applyFill="1" applyBorder="1" applyAlignment="1">
      <alignment vertical="center"/>
    </xf>
    <xf numFmtId="38" fontId="32" fillId="20" borderId="211" xfId="29" applyFont="1" applyFill="1" applyBorder="1" applyAlignment="1">
      <alignment vertical="center"/>
    </xf>
    <xf numFmtId="38" fontId="32" fillId="20" borderId="208" xfId="29" applyFont="1" applyFill="1" applyBorder="1" applyAlignment="1">
      <alignment vertical="center"/>
    </xf>
    <xf numFmtId="38" fontId="32" fillId="20" borderId="212" xfId="29" applyFont="1" applyFill="1" applyBorder="1" applyAlignment="1">
      <alignment vertical="center"/>
    </xf>
    <xf numFmtId="0" fontId="25" fillId="20" borderId="240" xfId="33" applyFont="1" applyFill="1" applyBorder="1" applyAlignment="1">
      <alignment vertical="center" wrapText="1"/>
    </xf>
    <xf numFmtId="0" fontId="25" fillId="20" borderId="209" xfId="33" applyFont="1" applyFill="1" applyBorder="1" applyAlignment="1">
      <alignment vertical="center"/>
    </xf>
    <xf numFmtId="0" fontId="63" fillId="20" borderId="207" xfId="33" applyFont="1" applyFill="1" applyBorder="1" applyAlignment="1">
      <alignment vertical="center"/>
    </xf>
    <xf numFmtId="38" fontId="32" fillId="33" borderId="20" xfId="29" applyFont="1" applyFill="1" applyBorder="1" applyAlignment="1">
      <alignment vertical="center"/>
    </xf>
    <xf numFmtId="38" fontId="32" fillId="33" borderId="51" xfId="29" applyFont="1" applyFill="1" applyBorder="1" applyAlignment="1">
      <alignment vertical="center"/>
    </xf>
    <xf numFmtId="38" fontId="32" fillId="33" borderId="91" xfId="29" applyFont="1" applyFill="1" applyBorder="1" applyAlignment="1">
      <alignment vertical="center"/>
    </xf>
    <xf numFmtId="38" fontId="25" fillId="31" borderId="160" xfId="29" applyFont="1" applyFill="1" applyBorder="1" applyAlignment="1">
      <alignment vertical="center"/>
    </xf>
    <xf numFmtId="38" fontId="25" fillId="31" borderId="63" xfId="29" applyFont="1" applyFill="1" applyBorder="1" applyAlignment="1">
      <alignment vertical="center"/>
    </xf>
    <xf numFmtId="38" fontId="25" fillId="31" borderId="84" xfId="29" applyFont="1" applyFill="1" applyBorder="1" applyAlignment="1">
      <alignment vertical="center"/>
    </xf>
    <xf numFmtId="0" fontId="25" fillId="32" borderId="157" xfId="33" applyFont="1" applyFill="1" applyBorder="1" applyAlignment="1">
      <alignment vertical="center" wrapText="1"/>
    </xf>
    <xf numFmtId="38" fontId="25" fillId="31" borderId="86" xfId="29" applyFont="1" applyFill="1" applyBorder="1" applyAlignment="1">
      <alignment vertical="center"/>
    </xf>
    <xf numFmtId="38" fontId="25" fillId="31" borderId="29" xfId="29" applyFont="1" applyFill="1" applyBorder="1" applyAlignment="1">
      <alignment vertical="center"/>
    </xf>
    <xf numFmtId="38" fontId="25" fillId="31" borderId="67" xfId="29" applyFont="1" applyFill="1" applyBorder="1" applyAlignment="1">
      <alignment vertical="center"/>
    </xf>
    <xf numFmtId="0" fontId="25" fillId="32" borderId="30" xfId="33" applyFont="1" applyFill="1" applyBorder="1" applyAlignment="1">
      <alignment vertical="center" wrapText="1"/>
    </xf>
    <xf numFmtId="38" fontId="25" fillId="31" borderId="85" xfId="29" applyFont="1" applyFill="1" applyBorder="1" applyAlignment="1">
      <alignment vertical="center"/>
    </xf>
    <xf numFmtId="38" fontId="25" fillId="31" borderId="27" xfId="29" applyFont="1" applyFill="1" applyBorder="1" applyAlignment="1">
      <alignment vertical="center"/>
    </xf>
    <xf numFmtId="38" fontId="25" fillId="31" borderId="66" xfId="29" applyFont="1" applyFill="1" applyBorder="1" applyAlignment="1">
      <alignment vertical="center"/>
    </xf>
    <xf numFmtId="0" fontId="25" fillId="32" borderId="163" xfId="33" applyFont="1" applyFill="1" applyBorder="1" applyAlignment="1">
      <alignment vertical="center" wrapText="1"/>
    </xf>
    <xf numFmtId="0" fontId="25" fillId="32" borderId="50" xfId="33" applyFont="1" applyFill="1" applyBorder="1" applyAlignment="1">
      <alignment vertical="center" wrapText="1"/>
    </xf>
    <xf numFmtId="0" fontId="25" fillId="32" borderId="57" xfId="33" applyFont="1" applyFill="1" applyBorder="1" applyAlignment="1">
      <alignment vertical="center" wrapText="1"/>
    </xf>
    <xf numFmtId="190" fontId="25" fillId="8" borderId="32" xfId="26" applyNumberFormat="1" applyFont="1" applyFill="1" applyBorder="1" applyAlignment="1">
      <alignment horizontal="right" vertical="center"/>
    </xf>
    <xf numFmtId="204" fontId="25" fillId="8" borderId="78" xfId="26" applyNumberFormat="1" applyFont="1" applyFill="1" applyBorder="1" applyAlignment="1">
      <alignment horizontal="right" vertical="center"/>
    </xf>
    <xf numFmtId="205" fontId="25" fillId="8" borderId="81" xfId="26" applyNumberFormat="1" applyFont="1" applyFill="1" applyBorder="1" applyAlignment="1">
      <alignment horizontal="right" vertical="center"/>
    </xf>
    <xf numFmtId="190" fontId="25" fillId="8" borderId="32" xfId="33" applyNumberFormat="1" applyFont="1" applyFill="1" applyBorder="1" applyAlignment="1">
      <alignment vertical="center"/>
    </xf>
    <xf numFmtId="190" fontId="25" fillId="8" borderId="117" xfId="26" applyNumberFormat="1" applyFont="1" applyFill="1" applyBorder="1" applyAlignment="1">
      <alignment horizontal="right" vertical="center"/>
    </xf>
    <xf numFmtId="190" fontId="25" fillId="8" borderId="31" xfId="33" applyNumberFormat="1" applyFont="1" applyFill="1" applyBorder="1" applyAlignment="1">
      <alignment vertical="center"/>
    </xf>
    <xf numFmtId="190" fontId="25" fillId="8" borderId="78" xfId="26" applyNumberFormat="1" applyFont="1" applyFill="1" applyBorder="1" applyAlignment="1">
      <alignment horizontal="right" vertical="center"/>
    </xf>
    <xf numFmtId="190" fontId="25" fillId="8" borderId="81" xfId="26" applyNumberFormat="1" applyFont="1" applyFill="1" applyBorder="1" applyAlignment="1">
      <alignment horizontal="right" vertical="center"/>
    </xf>
    <xf numFmtId="176" fontId="25" fillId="29" borderId="86" xfId="33" applyNumberFormat="1" applyFont="1" applyFill="1" applyBorder="1" applyAlignment="1">
      <alignment vertical="center"/>
    </xf>
    <xf numFmtId="176" fontId="25" fillId="29" borderId="30" xfId="33" applyNumberFormat="1" applyFont="1" applyFill="1" applyBorder="1" applyAlignment="1">
      <alignment vertical="center"/>
    </xf>
    <xf numFmtId="0" fontId="25" fillId="24" borderId="75" xfId="33" applyFont="1" applyFill="1" applyBorder="1" applyAlignment="1">
      <alignment horizontal="center" vertical="center"/>
    </xf>
    <xf numFmtId="190" fontId="25" fillId="20" borderId="32" xfId="26" applyNumberFormat="1" applyFont="1" applyFill="1" applyBorder="1" applyAlignment="1">
      <alignment horizontal="right" vertical="center"/>
    </xf>
    <xf numFmtId="190" fontId="25" fillId="8" borderId="241" xfId="26" applyNumberFormat="1" applyFont="1" applyFill="1" applyBorder="1" applyAlignment="1">
      <alignment horizontal="right" vertical="center"/>
    </xf>
    <xf numFmtId="190" fontId="25" fillId="8" borderId="242" xfId="26" applyNumberFormat="1" applyFont="1" applyFill="1" applyBorder="1" applyAlignment="1">
      <alignment horizontal="right" vertical="center"/>
    </xf>
    <xf numFmtId="190" fontId="25" fillId="8" borderId="243" xfId="26" applyNumberFormat="1" applyFont="1" applyFill="1" applyBorder="1" applyAlignment="1">
      <alignment horizontal="right" vertical="center"/>
    </xf>
    <xf numFmtId="190" fontId="25" fillId="21" borderId="20" xfId="26" applyNumberFormat="1" applyFont="1" applyFill="1" applyBorder="1" applyAlignment="1">
      <alignment horizontal="right" vertical="center"/>
    </xf>
    <xf numFmtId="190" fontId="25" fillId="22" borderId="32" xfId="26" applyNumberFormat="1" applyFont="1" applyFill="1" applyBorder="1" applyAlignment="1">
      <alignment horizontal="right" vertical="center"/>
    </xf>
    <xf numFmtId="190" fontId="25" fillId="43" borderId="32" xfId="26" applyNumberFormat="1" applyFont="1" applyFill="1" applyBorder="1" applyAlignment="1">
      <alignment horizontal="right" vertical="center"/>
    </xf>
    <xf numFmtId="190" fontId="25" fillId="8" borderId="43" xfId="26" applyNumberFormat="1" applyFont="1" applyFill="1" applyBorder="1" applyAlignment="1">
      <alignment horizontal="right" vertical="center"/>
    </xf>
    <xf numFmtId="190" fontId="25" fillId="23" borderId="134" xfId="26" applyNumberFormat="1" applyFont="1" applyFill="1" applyBorder="1" applyAlignment="1">
      <alignment horizontal="right" vertical="center"/>
    </xf>
    <xf numFmtId="190" fontId="25" fillId="20" borderId="32" xfId="26" applyNumberFormat="1" applyFont="1" applyFill="1" applyBorder="1" applyAlignment="1">
      <alignment vertical="center"/>
    </xf>
    <xf numFmtId="190" fontId="25" fillId="50" borderId="32" xfId="26" applyNumberFormat="1" applyFont="1" applyFill="1" applyBorder="1" applyAlignment="1">
      <alignment horizontal="right" vertical="center"/>
    </xf>
    <xf numFmtId="190" fontId="25" fillId="50" borderId="241" xfId="26" applyNumberFormat="1" applyFont="1" applyFill="1" applyBorder="1" applyAlignment="1">
      <alignment horizontal="right" vertical="center"/>
    </xf>
    <xf numFmtId="190" fontId="25" fillId="50" borderId="242" xfId="26" applyNumberFormat="1" applyFont="1" applyFill="1" applyBorder="1" applyAlignment="1">
      <alignment horizontal="right" vertical="center"/>
    </xf>
    <xf numFmtId="190" fontId="25" fillId="50" borderId="243" xfId="26" applyNumberFormat="1" applyFont="1" applyFill="1" applyBorder="1" applyAlignment="1">
      <alignment horizontal="right" vertical="center"/>
    </xf>
    <xf numFmtId="190" fontId="25" fillId="21" borderId="20" xfId="26" applyNumberFormat="1" applyFont="1" applyFill="1" applyBorder="1" applyAlignment="1">
      <alignment vertical="center"/>
    </xf>
    <xf numFmtId="190" fontId="25" fillId="50" borderId="32" xfId="26" applyNumberFormat="1" applyFont="1" applyFill="1" applyBorder="1" applyAlignment="1">
      <alignment horizontal="center" vertical="center"/>
    </xf>
    <xf numFmtId="190" fontId="25" fillId="22" borderId="20" xfId="26" applyNumberFormat="1" applyFont="1" applyFill="1" applyBorder="1" applyAlignment="1">
      <alignment vertical="center"/>
    </xf>
    <xf numFmtId="190" fontId="25" fillId="43" borderId="31" xfId="26" applyNumberFormat="1" applyFont="1" applyFill="1" applyBorder="1" applyAlignment="1">
      <alignment horizontal="right" vertical="center"/>
    </xf>
    <xf numFmtId="190" fontId="25" fillId="29" borderId="32" xfId="26" applyNumberFormat="1" applyFont="1" applyFill="1" applyBorder="1" applyAlignment="1">
      <alignment horizontal="right" vertical="center"/>
    </xf>
    <xf numFmtId="190" fontId="25" fillId="29" borderId="78" xfId="26" applyNumberFormat="1" applyFont="1" applyFill="1" applyBorder="1" applyAlignment="1">
      <alignment horizontal="right" vertical="center"/>
    </xf>
    <xf numFmtId="190" fontId="25" fillId="23" borderId="83" xfId="26" applyNumberFormat="1" applyFont="1" applyFill="1" applyBorder="1" applyAlignment="1">
      <alignment horizontal="right" vertical="center"/>
    </xf>
    <xf numFmtId="9" fontId="25" fillId="20" borderId="32" xfId="26" applyFont="1" applyFill="1" applyBorder="1" applyAlignment="1">
      <alignment horizontal="right" vertical="center"/>
    </xf>
    <xf numFmtId="190" fontId="25" fillId="8" borderId="32" xfId="26" applyNumberFormat="1" applyFont="1" applyFill="1" applyBorder="1" applyAlignment="1">
      <alignment vertical="center"/>
    </xf>
    <xf numFmtId="190" fontId="25" fillId="8" borderId="241" xfId="26" applyNumberFormat="1" applyFont="1" applyFill="1" applyBorder="1" applyAlignment="1">
      <alignment vertical="center"/>
    </xf>
    <xf numFmtId="190" fontId="25" fillId="8" borderId="242" xfId="26" applyNumberFormat="1" applyFont="1" applyFill="1" applyBorder="1" applyAlignment="1">
      <alignment vertical="center"/>
    </xf>
    <xf numFmtId="190" fontId="25" fillId="8" borderId="243" xfId="26" applyNumberFormat="1" applyFont="1" applyFill="1" applyBorder="1" applyAlignment="1">
      <alignment vertical="center"/>
    </xf>
    <xf numFmtId="200" fontId="25" fillId="8" borderId="32" xfId="29" applyNumberFormat="1" applyFont="1" applyFill="1" applyBorder="1" applyAlignment="1">
      <alignment horizontal="right" vertical="center"/>
    </xf>
    <xf numFmtId="10" fontId="25" fillId="8" borderId="32" xfId="26" applyNumberFormat="1" applyFont="1" applyFill="1" applyBorder="1" applyAlignment="1">
      <alignment horizontal="right" vertical="center"/>
    </xf>
    <xf numFmtId="9" fontId="25" fillId="21" borderId="20" xfId="26" applyFont="1" applyFill="1" applyBorder="1" applyAlignment="1">
      <alignment horizontal="right" vertical="center"/>
    </xf>
    <xf numFmtId="179" fontId="25" fillId="8" borderId="43" xfId="26" applyNumberFormat="1" applyFont="1" applyFill="1" applyBorder="1" applyAlignment="1">
      <alignment horizontal="right" vertical="center"/>
    </xf>
    <xf numFmtId="179" fontId="25" fillId="8" borderId="43" xfId="26" applyNumberFormat="1" applyFont="1" applyFill="1" applyBorder="1" applyAlignment="1">
      <alignment horizontal="center" vertical="center"/>
    </xf>
    <xf numFmtId="9" fontId="25" fillId="22" borderId="32" xfId="26" applyFont="1" applyFill="1" applyBorder="1" applyAlignment="1">
      <alignment horizontal="right" vertical="center"/>
    </xf>
    <xf numFmtId="179" fontId="25" fillId="8" borderId="32" xfId="26" applyNumberFormat="1" applyFont="1" applyFill="1" applyBorder="1" applyAlignment="1">
      <alignment horizontal="right" vertical="center"/>
    </xf>
    <xf numFmtId="9" fontId="25" fillId="43" borderId="31" xfId="26" applyFont="1" applyFill="1" applyBorder="1" applyAlignment="1">
      <alignment horizontal="right" vertical="center"/>
    </xf>
    <xf numFmtId="179" fontId="25" fillId="8" borderId="103" xfId="26" applyNumberFormat="1" applyFont="1" applyFill="1" applyBorder="1" applyAlignment="1">
      <alignment horizontal="right" vertical="center"/>
    </xf>
    <xf numFmtId="176" fontId="25" fillId="20" borderId="112" xfId="33" applyNumberFormat="1" applyFont="1" applyFill="1" applyBorder="1" applyAlignment="1">
      <alignment horizontal="right" vertical="center"/>
    </xf>
    <xf numFmtId="176" fontId="25" fillId="29" borderId="241" xfId="33" applyNumberFormat="1" applyFont="1" applyFill="1" applyBorder="1" applyAlignment="1">
      <alignment horizontal="right" vertical="center"/>
    </xf>
    <xf numFmtId="176" fontId="25" fillId="29" borderId="242" xfId="33" applyNumberFormat="1" applyFont="1" applyFill="1" applyBorder="1" applyAlignment="1">
      <alignment horizontal="right" vertical="center"/>
    </xf>
    <xf numFmtId="176" fontId="25" fillId="21" borderId="43" xfId="33" applyNumberFormat="1" applyFont="1" applyFill="1" applyBorder="1" applyAlignment="1">
      <alignment horizontal="right" vertical="center"/>
    </xf>
    <xf numFmtId="176" fontId="25" fillId="20" borderId="57" xfId="33" applyNumberFormat="1" applyFont="1" applyFill="1" applyBorder="1" applyAlignment="1">
      <alignment horizontal="right" vertical="center"/>
    </xf>
    <xf numFmtId="0" fontId="25" fillId="24" borderId="75" xfId="31" applyFont="1" applyFill="1" applyBorder="1" applyAlignment="1">
      <alignment horizontal="center"/>
    </xf>
    <xf numFmtId="38" fontId="32" fillId="20" borderId="153" xfId="29" applyFont="1" applyFill="1" applyBorder="1" applyAlignment="1">
      <alignment vertical="center"/>
    </xf>
    <xf numFmtId="0" fontId="32" fillId="9" borderId="43" xfId="33" applyFont="1" applyFill="1" applyBorder="1" applyAlignment="1">
      <alignment horizontal="left" vertical="center"/>
    </xf>
    <xf numFmtId="0" fontId="32" fillId="9" borderId="169" xfId="33" applyFont="1" applyFill="1" applyBorder="1" applyAlignment="1">
      <alignment horizontal="left" vertical="center"/>
    </xf>
    <xf numFmtId="0" fontId="32" fillId="24" borderId="32" xfId="33" applyFont="1" applyFill="1" applyBorder="1" applyAlignment="1">
      <alignment horizontal="left" vertical="center"/>
    </xf>
    <xf numFmtId="0" fontId="32" fillId="24" borderId="124" xfId="33" applyFont="1" applyFill="1" applyBorder="1" applyAlignment="1">
      <alignment horizontal="left" vertical="center"/>
    </xf>
    <xf numFmtId="0" fontId="32" fillId="41" borderId="124" xfId="33" applyFont="1" applyFill="1" applyBorder="1" applyAlignment="1">
      <alignment horizontal="left" vertical="center" wrapText="1"/>
    </xf>
    <xf numFmtId="0" fontId="32" fillId="20" borderId="169" xfId="33" applyFont="1" applyFill="1" applyBorder="1" applyAlignment="1">
      <alignment horizontal="left" vertical="center" wrapText="1"/>
    </xf>
    <xf numFmtId="0" fontId="66" fillId="45" borderId="32" xfId="33" applyFont="1" applyFill="1" applyBorder="1" applyAlignment="1">
      <alignment vertical="center"/>
    </xf>
    <xf numFmtId="0" fontId="25" fillId="3" borderId="47" xfId="33" applyFont="1" applyFill="1" applyBorder="1" applyAlignment="1">
      <alignment vertical="center"/>
    </xf>
    <xf numFmtId="0" fontId="25" fillId="3" borderId="47" xfId="33" applyFont="1" applyFill="1" applyBorder="1" applyAlignment="1">
      <alignment vertical="center" wrapText="1"/>
    </xf>
    <xf numFmtId="0" fontId="25" fillId="8" borderId="138" xfId="33" applyFont="1" applyFill="1" applyBorder="1" applyAlignment="1">
      <alignment vertical="center"/>
    </xf>
    <xf numFmtId="0" fontId="25" fillId="29" borderId="126" xfId="33" applyFont="1" applyFill="1" applyBorder="1" applyAlignment="1">
      <alignment vertical="center"/>
    </xf>
    <xf numFmtId="0" fontId="32" fillId="20" borderId="43" xfId="33" applyFont="1" applyFill="1" applyBorder="1" applyAlignment="1">
      <alignment horizontal="left" vertical="center"/>
    </xf>
    <xf numFmtId="0" fontId="32" fillId="47" borderId="88" xfId="33" applyFont="1" applyFill="1" applyBorder="1" applyAlignment="1">
      <alignment horizontal="left" vertical="center"/>
    </xf>
    <xf numFmtId="0" fontId="25" fillId="47" borderId="132" xfId="33" applyFont="1" applyFill="1" applyBorder="1" applyAlignment="1">
      <alignment horizontal="left" vertical="center"/>
    </xf>
    <xf numFmtId="0" fontId="32" fillId="43" borderId="43" xfId="33" applyFont="1" applyFill="1" applyBorder="1" applyAlignment="1">
      <alignment horizontal="left" vertical="center"/>
    </xf>
    <xf numFmtId="0" fontId="25" fillId="43" borderId="20" xfId="33" applyFont="1" applyFill="1" applyBorder="1" applyAlignment="1">
      <alignment horizontal="left" vertical="center"/>
    </xf>
    <xf numFmtId="0" fontId="32" fillId="56" borderId="41" xfId="33" applyFont="1" applyFill="1" applyBorder="1" applyAlignment="1">
      <alignment horizontal="left" vertical="center"/>
    </xf>
    <xf numFmtId="0" fontId="25" fillId="20" borderId="51" xfId="33" applyFont="1" applyFill="1" applyBorder="1" applyAlignment="1">
      <alignment horizontal="left" vertical="center"/>
    </xf>
    <xf numFmtId="0" fontId="25" fillId="23" borderId="51" xfId="33" applyFont="1" applyFill="1" applyBorder="1" applyAlignment="1">
      <alignment horizontal="left" vertical="center"/>
    </xf>
    <xf numFmtId="0" fontId="32" fillId="48" borderId="0" xfId="33" applyFont="1" applyFill="1" applyAlignment="1">
      <alignment horizontal="left" vertical="center"/>
    </xf>
    <xf numFmtId="0" fontId="25" fillId="3" borderId="20" xfId="33" applyFont="1" applyFill="1" applyBorder="1" applyAlignment="1">
      <alignment horizontal="left" vertical="center"/>
    </xf>
    <xf numFmtId="0" fontId="32" fillId="9" borderId="88" xfId="33" applyFont="1" applyFill="1" applyBorder="1" applyAlignment="1">
      <alignment horizontal="left" vertical="center"/>
    </xf>
    <xf numFmtId="0" fontId="25" fillId="9" borderId="169" xfId="33" applyFont="1" applyFill="1" applyBorder="1" applyAlignment="1">
      <alignment horizontal="left" vertical="center"/>
    </xf>
    <xf numFmtId="0" fontId="25" fillId="9" borderId="20" xfId="33" applyFont="1" applyFill="1" applyBorder="1" applyAlignment="1">
      <alignment horizontal="left" vertical="center"/>
    </xf>
    <xf numFmtId="0" fontId="32" fillId="9" borderId="132" xfId="33" applyFont="1" applyFill="1" applyBorder="1" applyAlignment="1">
      <alignment horizontal="left" vertical="center"/>
    </xf>
    <xf numFmtId="0" fontId="25" fillId="9" borderId="51" xfId="33" applyFont="1" applyFill="1" applyBorder="1" applyAlignment="1">
      <alignment horizontal="left" vertical="center"/>
    </xf>
    <xf numFmtId="0" fontId="25" fillId="53" borderId="97" xfId="33" applyFont="1" applyFill="1" applyBorder="1" applyAlignment="1">
      <alignment horizontal="left" vertical="center"/>
    </xf>
    <xf numFmtId="0" fontId="19" fillId="20" borderId="43" xfId="33" applyFont="1" applyFill="1" applyBorder="1" applyAlignment="1">
      <alignment horizontal="left" vertical="center"/>
    </xf>
    <xf numFmtId="0" fontId="32" fillId="10" borderId="0" xfId="33" applyFont="1" applyFill="1" applyAlignment="1">
      <alignment horizontal="left" vertical="center"/>
    </xf>
    <xf numFmtId="0" fontId="32" fillId="10" borderId="165" xfId="33" applyFont="1" applyFill="1" applyBorder="1" applyAlignment="1">
      <alignment horizontal="left" vertical="center"/>
    </xf>
    <xf numFmtId="38" fontId="25" fillId="43" borderId="169" xfId="29" applyFont="1" applyFill="1" applyBorder="1" applyAlignment="1">
      <alignment horizontal="left" vertical="center"/>
    </xf>
    <xf numFmtId="0" fontId="25" fillId="10" borderId="51" xfId="33" applyFont="1" applyFill="1" applyBorder="1" applyAlignment="1">
      <alignment horizontal="left" vertical="center"/>
    </xf>
    <xf numFmtId="38" fontId="25" fillId="43" borderId="132" xfId="29" applyFont="1" applyFill="1" applyBorder="1" applyAlignment="1">
      <alignment horizontal="left" vertical="center"/>
    </xf>
    <xf numFmtId="0" fontId="32" fillId="4" borderId="88" xfId="33" applyFont="1" applyFill="1" applyBorder="1" applyAlignment="1">
      <alignment horizontal="left" vertical="center"/>
    </xf>
    <xf numFmtId="0" fontId="25" fillId="4" borderId="132" xfId="33" applyFont="1" applyFill="1" applyBorder="1" applyAlignment="1">
      <alignment horizontal="left" vertical="center"/>
    </xf>
    <xf numFmtId="0" fontId="25" fillId="56" borderId="123" xfId="33" applyFont="1" applyFill="1" applyBorder="1" applyAlignment="1">
      <alignment horizontal="left" vertical="center"/>
    </xf>
    <xf numFmtId="0" fontId="32" fillId="5" borderId="112" xfId="33" applyFont="1" applyFill="1" applyBorder="1" applyAlignment="1">
      <alignment horizontal="left" vertical="center"/>
    </xf>
    <xf numFmtId="0" fontId="32" fillId="40" borderId="165" xfId="33" applyFont="1" applyFill="1" applyBorder="1" applyAlignment="1">
      <alignment horizontal="left" vertical="center"/>
    </xf>
    <xf numFmtId="0" fontId="25" fillId="20" borderId="169" xfId="33" applyFont="1" applyFill="1" applyBorder="1" applyAlignment="1">
      <alignment horizontal="left" vertical="center"/>
    </xf>
    <xf numFmtId="0" fontId="25" fillId="20" borderId="4" xfId="33" applyFont="1" applyFill="1" applyBorder="1" applyAlignment="1">
      <alignment horizontal="left" vertical="center"/>
    </xf>
    <xf numFmtId="0" fontId="32" fillId="23" borderId="20" xfId="33" applyFont="1" applyFill="1" applyBorder="1" applyAlignment="1">
      <alignment horizontal="left" vertical="center"/>
    </xf>
    <xf numFmtId="0" fontId="25" fillId="23" borderId="132" xfId="33" applyFont="1" applyFill="1" applyBorder="1" applyAlignment="1">
      <alignment horizontal="left" vertical="center"/>
    </xf>
    <xf numFmtId="0" fontId="25" fillId="23" borderId="4" xfId="33" applyFont="1" applyFill="1" applyBorder="1" applyAlignment="1">
      <alignment horizontal="left" vertical="center"/>
    </xf>
    <xf numFmtId="0" fontId="19" fillId="25" borderId="32" xfId="33" applyFont="1" applyFill="1" applyBorder="1" applyAlignment="1">
      <alignment horizontal="left" vertical="center"/>
    </xf>
    <xf numFmtId="0" fontId="25" fillId="25" borderId="124" xfId="33" applyFont="1" applyFill="1" applyBorder="1" applyAlignment="1">
      <alignment horizontal="left" vertical="center"/>
    </xf>
    <xf numFmtId="0" fontId="32" fillId="41" borderId="32" xfId="33" applyFont="1" applyFill="1" applyBorder="1" applyAlignment="1">
      <alignment horizontal="left" vertical="center"/>
    </xf>
    <xf numFmtId="0" fontId="19" fillId="42" borderId="103" xfId="33" applyFont="1" applyFill="1" applyBorder="1" applyAlignment="1">
      <alignment horizontal="left" vertical="center"/>
    </xf>
    <xf numFmtId="0" fontId="25" fillId="42" borderId="132" xfId="33" applyFont="1" applyFill="1" applyBorder="1" applyAlignment="1">
      <alignment horizontal="left" vertical="center"/>
    </xf>
    <xf numFmtId="0" fontId="32" fillId="12" borderId="36" xfId="33" applyFont="1" applyFill="1" applyBorder="1" applyAlignment="1">
      <alignment horizontal="left" vertical="center"/>
    </xf>
    <xf numFmtId="0" fontId="32" fillId="12" borderId="174" xfId="33" applyFont="1" applyFill="1" applyBorder="1" applyAlignment="1">
      <alignment horizontal="left" vertical="center"/>
    </xf>
    <xf numFmtId="0" fontId="32" fillId="48" borderId="132" xfId="33" applyFont="1" applyFill="1" applyBorder="1" applyAlignment="1">
      <alignment horizontal="left" vertical="center"/>
    </xf>
    <xf numFmtId="0" fontId="25" fillId="43" borderId="169" xfId="33" applyFont="1" applyFill="1" applyBorder="1" applyAlignment="1">
      <alignment horizontal="left" vertical="center"/>
    </xf>
    <xf numFmtId="0" fontId="25" fillId="43" borderId="31" xfId="33" applyFont="1" applyFill="1" applyBorder="1" applyAlignment="1">
      <alignment horizontal="left" vertical="center"/>
    </xf>
    <xf numFmtId="38" fontId="25" fillId="54" borderId="1" xfId="29" applyFont="1" applyFill="1" applyBorder="1" applyAlignment="1">
      <alignment vertical="center"/>
    </xf>
    <xf numFmtId="38" fontId="25" fillId="54" borderId="32" xfId="29" applyFont="1" applyFill="1" applyBorder="1" applyAlignment="1">
      <alignment vertical="center"/>
    </xf>
    <xf numFmtId="0" fontId="32" fillId="53" borderId="163" xfId="33" applyFont="1" applyFill="1" applyBorder="1" applyAlignment="1">
      <alignment horizontal="left" vertical="center"/>
    </xf>
    <xf numFmtId="0" fontId="7" fillId="29" borderId="0" xfId="43" applyFill="1">
      <alignment vertical="center"/>
    </xf>
    <xf numFmtId="0" fontId="7" fillId="0" borderId="120" xfId="43" applyBorder="1">
      <alignment vertical="center"/>
    </xf>
    <xf numFmtId="0" fontId="7" fillId="43" borderId="47" xfId="43" applyFill="1" applyBorder="1" applyAlignment="1">
      <alignment horizontal="left" vertical="center"/>
    </xf>
    <xf numFmtId="0" fontId="7" fillId="47" borderId="0" xfId="43" applyFill="1" applyAlignment="1">
      <alignment horizontal="left" vertical="center"/>
    </xf>
    <xf numFmtId="0" fontId="7" fillId="60" borderId="0" xfId="43" applyFill="1" applyAlignment="1">
      <alignment horizontal="left" vertical="center"/>
    </xf>
    <xf numFmtId="0" fontId="7" fillId="42" borderId="195" xfId="43" applyFill="1" applyBorder="1" applyAlignment="1">
      <alignment horizontal="left" vertical="center"/>
    </xf>
    <xf numFmtId="0" fontId="7" fillId="41" borderId="0" xfId="43" applyFill="1" applyAlignment="1">
      <alignment horizontal="left" vertical="center"/>
    </xf>
    <xf numFmtId="0" fontId="7" fillId="25" borderId="47" xfId="43" applyFill="1" applyBorder="1" applyAlignment="1">
      <alignment horizontal="left" vertical="center"/>
    </xf>
    <xf numFmtId="0" fontId="7" fillId="23" borderId="47" xfId="43" applyFill="1" applyBorder="1" applyAlignment="1">
      <alignment horizontal="left" vertical="center"/>
    </xf>
    <xf numFmtId="0" fontId="7" fillId="20" borderId="0" xfId="43" applyFill="1" applyAlignment="1">
      <alignment horizontal="left" vertical="center"/>
    </xf>
    <xf numFmtId="0" fontId="7" fillId="40" borderId="47" xfId="43" applyFill="1" applyBorder="1" applyAlignment="1">
      <alignment horizontal="left" vertical="center"/>
    </xf>
    <xf numFmtId="0" fontId="7" fillId="56" borderId="0" xfId="43" applyFill="1" applyAlignment="1">
      <alignment horizontal="left" vertical="center"/>
    </xf>
    <xf numFmtId="0" fontId="7" fillId="59" borderId="195" xfId="43" applyFill="1" applyBorder="1" applyAlignment="1">
      <alignment horizontal="left" vertical="center"/>
    </xf>
    <xf numFmtId="0" fontId="7" fillId="43" borderId="0" xfId="43" applyFill="1" applyAlignment="1">
      <alignment horizontal="left" vertical="center"/>
    </xf>
    <xf numFmtId="0" fontId="7" fillId="47" borderId="47" xfId="43" applyFill="1" applyBorder="1" applyAlignment="1">
      <alignment horizontal="left" vertical="center"/>
    </xf>
    <xf numFmtId="0" fontId="7" fillId="53" borderId="0" xfId="43" applyFill="1" applyAlignment="1">
      <alignment horizontal="left" vertical="center"/>
    </xf>
    <xf numFmtId="0" fontId="7" fillId="53" borderId="47" xfId="43" applyFill="1" applyBorder="1" applyAlignment="1">
      <alignment horizontal="left" vertical="center"/>
    </xf>
    <xf numFmtId="0" fontId="7" fillId="40" borderId="0" xfId="43" applyFill="1" applyAlignment="1">
      <alignment horizontal="left" vertical="center"/>
    </xf>
    <xf numFmtId="0" fontId="7" fillId="0" borderId="0" xfId="43">
      <alignment vertical="center"/>
    </xf>
    <xf numFmtId="0" fontId="32" fillId="20" borderId="0" xfId="33" applyFont="1" applyFill="1"/>
    <xf numFmtId="176" fontId="25" fillId="32" borderId="132" xfId="33" applyNumberFormat="1" applyFont="1" applyFill="1" applyBorder="1" applyAlignment="1">
      <alignment vertical="center"/>
    </xf>
    <xf numFmtId="183" fontId="25" fillId="20" borderId="199" xfId="33" applyNumberFormat="1" applyFont="1" applyFill="1" applyBorder="1" applyAlignment="1">
      <alignment vertical="center"/>
    </xf>
    <xf numFmtId="176" fontId="25" fillId="32" borderId="180" xfId="33" applyNumberFormat="1" applyFont="1" applyFill="1" applyBorder="1" applyAlignment="1">
      <alignment vertical="center"/>
    </xf>
    <xf numFmtId="0" fontId="11" fillId="8" borderId="26" xfId="33" applyFont="1" applyFill="1" applyBorder="1" applyAlignment="1">
      <alignment vertical="center"/>
    </xf>
    <xf numFmtId="208" fontId="25" fillId="36" borderId="2" xfId="31" applyNumberFormat="1" applyFont="1" applyFill="1" applyBorder="1" applyAlignment="1">
      <alignment horizontal="right" vertical="center"/>
    </xf>
    <xf numFmtId="187" fontId="25" fillId="36" borderId="2" xfId="31" applyNumberFormat="1" applyFont="1" applyFill="1" applyBorder="1" applyAlignment="1">
      <alignment horizontal="right" vertical="center"/>
    </xf>
    <xf numFmtId="208" fontId="25" fillId="36" borderId="197" xfId="31" applyNumberFormat="1" applyFont="1" applyFill="1" applyBorder="1" applyAlignment="1">
      <alignment horizontal="right" vertical="center"/>
    </xf>
    <xf numFmtId="0" fontId="0" fillId="0" borderId="0" xfId="0" applyAlignment="1">
      <alignment vertical="center" wrapText="1"/>
    </xf>
    <xf numFmtId="0" fontId="7" fillId="53" borderId="20" xfId="43" applyFill="1" applyBorder="1" applyAlignment="1">
      <alignment horizontal="left" vertical="center"/>
    </xf>
    <xf numFmtId="38" fontId="25" fillId="16" borderId="50" xfId="29" applyFont="1" applyFill="1" applyBorder="1" applyAlignment="1">
      <alignment horizontal="left" vertical="center"/>
    </xf>
    <xf numFmtId="0" fontId="7" fillId="53" borderId="31" xfId="43" applyFill="1" applyBorder="1" applyAlignment="1">
      <alignment horizontal="left" vertical="center"/>
    </xf>
    <xf numFmtId="38" fontId="25" fillId="16" borderId="25" xfId="29" applyFont="1" applyFill="1" applyBorder="1" applyAlignment="1">
      <alignment horizontal="left" vertical="center"/>
    </xf>
    <xf numFmtId="176" fontId="57" fillId="29" borderId="0" xfId="33" applyNumberFormat="1" applyFont="1" applyFill="1" applyAlignment="1">
      <alignment vertical="center"/>
    </xf>
    <xf numFmtId="0" fontId="25" fillId="32" borderId="57" xfId="33" applyFont="1" applyFill="1" applyBorder="1" applyAlignment="1">
      <alignment vertical="center"/>
    </xf>
    <xf numFmtId="0" fontId="25" fillId="32" borderId="49" xfId="33" applyFont="1" applyFill="1" applyBorder="1" applyAlignment="1">
      <alignment vertical="center"/>
    </xf>
    <xf numFmtId="0" fontId="25" fillId="32" borderId="23" xfId="33" applyFont="1" applyFill="1" applyBorder="1" applyAlignment="1">
      <alignment vertical="center"/>
    </xf>
    <xf numFmtId="38" fontId="25" fillId="44" borderId="19" xfId="29" applyFont="1" applyFill="1" applyBorder="1" applyAlignment="1">
      <alignment vertical="center"/>
    </xf>
    <xf numFmtId="38" fontId="25" fillId="44" borderId="51" xfId="29" applyFont="1" applyFill="1" applyBorder="1" applyAlignment="1">
      <alignment vertical="center"/>
    </xf>
    <xf numFmtId="38" fontId="25" fillId="44" borderId="111" xfId="29" applyFont="1" applyFill="1" applyBorder="1" applyAlignment="1">
      <alignment vertical="center"/>
    </xf>
    <xf numFmtId="38" fontId="25" fillId="44" borderId="20" xfId="29" applyFont="1" applyFill="1" applyBorder="1" applyAlignment="1">
      <alignment vertical="center"/>
    </xf>
    <xf numFmtId="38" fontId="25" fillId="44" borderId="24" xfId="29" applyFont="1" applyFill="1" applyBorder="1" applyAlignment="1">
      <alignment vertical="center"/>
    </xf>
    <xf numFmtId="38" fontId="25" fillId="44" borderId="137" xfId="29" applyFont="1" applyFill="1" applyBorder="1" applyAlignment="1">
      <alignment vertical="center"/>
    </xf>
    <xf numFmtId="38" fontId="25" fillId="44" borderId="44" xfId="29" applyFont="1" applyFill="1" applyBorder="1" applyAlignment="1">
      <alignment vertical="center"/>
    </xf>
    <xf numFmtId="38" fontId="25" fillId="44" borderId="22" xfId="29" applyFont="1" applyFill="1" applyBorder="1" applyAlignment="1">
      <alignment vertical="center"/>
    </xf>
    <xf numFmtId="38" fontId="25" fillId="44" borderId="24" xfId="29" quotePrefix="1" applyFont="1" applyFill="1" applyBorder="1" applyAlignment="1">
      <alignment vertical="center"/>
    </xf>
    <xf numFmtId="38" fontId="25" fillId="44" borderId="47" xfId="29" applyFont="1" applyFill="1" applyBorder="1" applyAlignment="1">
      <alignment vertical="center"/>
    </xf>
    <xf numFmtId="38" fontId="25" fillId="44" borderId="0" xfId="29" applyFont="1" applyFill="1" applyBorder="1" applyAlignment="1">
      <alignment vertical="center"/>
    </xf>
    <xf numFmtId="38" fontId="25" fillId="44" borderId="93" xfId="29" applyFont="1" applyFill="1" applyBorder="1" applyAlignment="1">
      <alignment vertical="center"/>
    </xf>
    <xf numFmtId="38" fontId="25" fillId="44" borderId="162" xfId="29" applyFont="1" applyFill="1" applyBorder="1" applyAlignment="1">
      <alignment vertical="center"/>
    </xf>
    <xf numFmtId="38" fontId="25" fillId="44" borderId="155" xfId="29" applyFont="1" applyFill="1" applyBorder="1" applyAlignment="1">
      <alignment vertical="center"/>
    </xf>
    <xf numFmtId="38" fontId="25" fillId="44" borderId="110" xfId="29" applyFont="1" applyFill="1" applyBorder="1" applyAlignment="1">
      <alignment vertical="center"/>
    </xf>
    <xf numFmtId="38" fontId="25" fillId="44" borderId="154" xfId="29" applyFont="1" applyFill="1" applyBorder="1" applyAlignment="1">
      <alignment vertical="center"/>
    </xf>
    <xf numFmtId="38" fontId="25" fillId="44" borderId="89" xfId="29" applyFont="1" applyFill="1" applyBorder="1" applyAlignment="1">
      <alignment vertical="center"/>
    </xf>
    <xf numFmtId="38" fontId="25" fillId="44" borderId="128" xfId="29" applyFont="1" applyFill="1" applyBorder="1" applyAlignment="1">
      <alignment vertical="center"/>
    </xf>
    <xf numFmtId="38" fontId="25" fillId="24" borderId="22" xfId="29" applyFont="1" applyFill="1" applyBorder="1" applyAlignment="1">
      <alignment vertical="center"/>
    </xf>
    <xf numFmtId="38" fontId="25" fillId="24" borderId="110" xfId="29" applyFont="1" applyFill="1" applyBorder="1" applyAlignment="1">
      <alignment vertical="center"/>
    </xf>
    <xf numFmtId="38" fontId="25" fillId="24" borderId="128" xfId="29" applyFont="1" applyFill="1" applyBorder="1" applyAlignment="1">
      <alignment vertical="center"/>
    </xf>
    <xf numFmtId="198" fontId="25" fillId="44" borderId="22" xfId="29" applyNumberFormat="1" applyFont="1" applyFill="1" applyBorder="1" applyAlignment="1">
      <alignment vertical="center"/>
    </xf>
    <xf numFmtId="198" fontId="25" fillId="44" borderId="110" xfId="29" applyNumberFormat="1" applyFont="1" applyFill="1" applyBorder="1" applyAlignment="1">
      <alignment vertical="center"/>
    </xf>
    <xf numFmtId="198" fontId="25" fillId="44" borderId="128" xfId="29" applyNumberFormat="1" applyFont="1" applyFill="1" applyBorder="1" applyAlignment="1">
      <alignment vertical="center"/>
    </xf>
    <xf numFmtId="38" fontId="25" fillId="24" borderId="24" xfId="29" applyFont="1" applyFill="1" applyBorder="1" applyAlignment="1">
      <alignment vertical="center"/>
    </xf>
    <xf numFmtId="38" fontId="25" fillId="24" borderId="137" xfId="29" applyFont="1" applyFill="1" applyBorder="1" applyAlignment="1">
      <alignment vertical="center"/>
    </xf>
    <xf numFmtId="38" fontId="25" fillId="24" borderId="154" xfId="29" applyFont="1" applyFill="1" applyBorder="1" applyAlignment="1">
      <alignment vertical="center"/>
    </xf>
    <xf numFmtId="38" fontId="25" fillId="24" borderId="89" xfId="29" applyFont="1" applyFill="1" applyBorder="1" applyAlignment="1">
      <alignment vertical="center"/>
    </xf>
    <xf numFmtId="38" fontId="25" fillId="24" borderId="44" xfId="29" applyFont="1" applyFill="1" applyBorder="1" applyAlignment="1">
      <alignment vertical="center"/>
    </xf>
    <xf numFmtId="38" fontId="25" fillId="24" borderId="140" xfId="29" applyFont="1" applyFill="1" applyBorder="1" applyAlignment="1">
      <alignment vertical="center"/>
    </xf>
    <xf numFmtId="38" fontId="25" fillId="24" borderId="131" xfId="29" applyFont="1" applyFill="1" applyBorder="1" applyAlignment="1">
      <alignment vertical="center"/>
    </xf>
    <xf numFmtId="208" fontId="25" fillId="61" borderId="2" xfId="31" applyNumberFormat="1" applyFont="1" applyFill="1" applyBorder="1" applyAlignment="1">
      <alignment horizontal="right" vertical="center"/>
    </xf>
    <xf numFmtId="208" fontId="25" fillId="61" borderId="1" xfId="31" applyNumberFormat="1" applyFont="1" applyFill="1" applyBorder="1" applyAlignment="1">
      <alignment horizontal="right" vertical="center"/>
    </xf>
    <xf numFmtId="208" fontId="25" fillId="61" borderId="32" xfId="31" applyNumberFormat="1" applyFont="1" applyFill="1" applyBorder="1" applyAlignment="1">
      <alignment horizontal="right" vertical="center"/>
    </xf>
    <xf numFmtId="208" fontId="25" fillId="61" borderId="3" xfId="31" applyNumberFormat="1" applyFont="1" applyFill="1" applyBorder="1" applyAlignment="1">
      <alignment horizontal="right" vertical="center"/>
    </xf>
    <xf numFmtId="187" fontId="25" fillId="61" borderId="2" xfId="31" applyNumberFormat="1" applyFont="1" applyFill="1" applyBorder="1" applyAlignment="1">
      <alignment horizontal="right" vertical="center"/>
    </xf>
    <xf numFmtId="187" fontId="25" fillId="61" borderId="1" xfId="31" applyNumberFormat="1" applyFont="1" applyFill="1" applyBorder="1" applyAlignment="1">
      <alignment horizontal="right" vertical="center"/>
    </xf>
    <xf numFmtId="187" fontId="25" fillId="61" borderId="32" xfId="31" applyNumberFormat="1" applyFont="1" applyFill="1" applyBorder="1" applyAlignment="1">
      <alignment horizontal="right" vertical="center"/>
    </xf>
    <xf numFmtId="187" fontId="25" fillId="61" borderId="3" xfId="31" applyNumberFormat="1" applyFont="1" applyFill="1" applyBorder="1" applyAlignment="1">
      <alignment horizontal="right" vertical="center"/>
    </xf>
    <xf numFmtId="208" fontId="25" fillId="61" borderId="197" xfId="31" applyNumberFormat="1" applyFont="1" applyFill="1" applyBorder="1" applyAlignment="1">
      <alignment horizontal="right" vertical="center"/>
    </xf>
    <xf numFmtId="208" fontId="25" fillId="61" borderId="198" xfId="31" applyNumberFormat="1" applyFont="1" applyFill="1" applyBorder="1" applyAlignment="1">
      <alignment horizontal="right" vertical="center"/>
    </xf>
    <xf numFmtId="208" fontId="25" fillId="61" borderId="103" xfId="31" applyNumberFormat="1" applyFont="1" applyFill="1" applyBorder="1" applyAlignment="1">
      <alignment horizontal="right" vertical="center"/>
    </xf>
    <xf numFmtId="208" fontId="25" fillId="61" borderId="8" xfId="31" applyNumberFormat="1" applyFont="1" applyFill="1" applyBorder="1" applyAlignment="1">
      <alignment horizontal="right" vertical="center"/>
    </xf>
    <xf numFmtId="9" fontId="25" fillId="24" borderId="2" xfId="27" applyFont="1" applyFill="1" applyBorder="1" applyAlignment="1">
      <alignment vertical="center"/>
    </xf>
    <xf numFmtId="9" fontId="25" fillId="24" borderId="1" xfId="27" applyFont="1" applyFill="1" applyBorder="1" applyAlignment="1">
      <alignment vertical="center"/>
    </xf>
    <xf numFmtId="9" fontId="25" fillId="24" borderId="32" xfId="27" applyFont="1" applyFill="1" applyBorder="1" applyAlignment="1">
      <alignment vertical="center"/>
    </xf>
    <xf numFmtId="9" fontId="25" fillId="24" borderId="3" xfId="27" applyFont="1" applyFill="1" applyBorder="1" applyAlignment="1">
      <alignment vertical="center"/>
    </xf>
    <xf numFmtId="10" fontId="25" fillId="24" borderId="2" xfId="31" applyNumberFormat="1" applyFont="1" applyFill="1" applyBorder="1" applyAlignment="1">
      <alignment vertical="center"/>
    </xf>
    <xf numFmtId="10" fontId="25" fillId="24" borderId="1" xfId="31" applyNumberFormat="1" applyFont="1" applyFill="1" applyBorder="1" applyAlignment="1">
      <alignment vertical="center"/>
    </xf>
    <xf numFmtId="179" fontId="25" fillId="24" borderId="1" xfId="31" applyNumberFormat="1" applyFont="1" applyFill="1" applyBorder="1" applyAlignment="1">
      <alignment horizontal="center" vertical="center"/>
    </xf>
    <xf numFmtId="179" fontId="25" fillId="24" borderId="32" xfId="31" applyNumberFormat="1" applyFont="1" applyFill="1" applyBorder="1" applyAlignment="1">
      <alignment horizontal="center" vertical="center"/>
    </xf>
    <xf numFmtId="179" fontId="25" fillId="24" borderId="3" xfId="31" applyNumberFormat="1" applyFont="1" applyFill="1" applyBorder="1" applyAlignment="1">
      <alignment horizontal="center" vertical="center"/>
    </xf>
    <xf numFmtId="179" fontId="25" fillId="24" borderId="2" xfId="31" applyNumberFormat="1" applyFont="1" applyFill="1" applyBorder="1" applyAlignment="1">
      <alignment vertical="center"/>
    </xf>
    <xf numFmtId="179" fontId="25" fillId="24" borderId="1" xfId="31" applyNumberFormat="1" applyFont="1" applyFill="1" applyBorder="1" applyAlignment="1">
      <alignment vertical="center"/>
    </xf>
    <xf numFmtId="179" fontId="25" fillId="24" borderId="32" xfId="31" applyNumberFormat="1" applyFont="1" applyFill="1" applyBorder="1" applyAlignment="1">
      <alignment vertical="center"/>
    </xf>
    <xf numFmtId="179" fontId="25" fillId="24" borderId="3" xfId="31" applyNumberFormat="1" applyFont="1" applyFill="1" applyBorder="1" applyAlignment="1">
      <alignment vertical="center"/>
    </xf>
    <xf numFmtId="10" fontId="25" fillId="24" borderId="32" xfId="31" applyNumberFormat="1" applyFont="1" applyFill="1" applyBorder="1" applyAlignment="1">
      <alignment vertical="center"/>
    </xf>
    <xf numFmtId="10" fontId="25" fillId="24" borderId="3" xfId="31" applyNumberFormat="1" applyFont="1" applyFill="1" applyBorder="1" applyAlignment="1">
      <alignment vertical="center"/>
    </xf>
    <xf numFmtId="179" fontId="25" fillId="24" borderId="197" xfId="31" applyNumberFormat="1" applyFont="1" applyFill="1" applyBorder="1" applyAlignment="1">
      <alignment vertical="center"/>
    </xf>
    <xf numFmtId="179" fontId="25" fillId="24" borderId="198" xfId="31" applyNumberFormat="1" applyFont="1" applyFill="1" applyBorder="1" applyAlignment="1">
      <alignment vertical="center"/>
    </xf>
    <xf numFmtId="179" fontId="25" fillId="24" borderId="103" xfId="31" applyNumberFormat="1" applyFont="1" applyFill="1" applyBorder="1" applyAlignment="1">
      <alignment vertical="center"/>
    </xf>
    <xf numFmtId="179" fontId="25" fillId="24" borderId="8" xfId="31" applyNumberFormat="1" applyFont="1" applyFill="1" applyBorder="1" applyAlignment="1">
      <alignment vertical="center"/>
    </xf>
    <xf numFmtId="187" fontId="25" fillId="24" borderId="2" xfId="31" applyNumberFormat="1" applyFont="1" applyFill="1" applyBorder="1" applyAlignment="1">
      <alignment vertical="center"/>
    </xf>
    <xf numFmtId="187" fontId="25" fillId="24" borderId="1" xfId="31" applyNumberFormat="1" applyFont="1" applyFill="1" applyBorder="1" applyAlignment="1">
      <alignment vertical="center"/>
    </xf>
    <xf numFmtId="187" fontId="25" fillId="24" borderId="32" xfId="31" applyNumberFormat="1" applyFont="1" applyFill="1" applyBorder="1" applyAlignment="1">
      <alignment vertical="center"/>
    </xf>
    <xf numFmtId="187" fontId="25" fillId="24" borderId="3" xfId="31" applyNumberFormat="1" applyFont="1" applyFill="1" applyBorder="1" applyAlignment="1">
      <alignment vertical="center"/>
    </xf>
    <xf numFmtId="208" fontId="25" fillId="24" borderId="197" xfId="31" applyNumberFormat="1" applyFont="1" applyFill="1" applyBorder="1" applyAlignment="1">
      <alignment vertical="center"/>
    </xf>
    <xf numFmtId="208" fontId="25" fillId="24" borderId="198" xfId="31" applyNumberFormat="1" applyFont="1" applyFill="1" applyBorder="1" applyAlignment="1">
      <alignment vertical="center"/>
    </xf>
    <xf numFmtId="208" fontId="25" fillId="24" borderId="103" xfId="31" applyNumberFormat="1" applyFont="1" applyFill="1" applyBorder="1" applyAlignment="1">
      <alignment vertical="center"/>
    </xf>
    <xf numFmtId="208" fontId="25" fillId="24" borderId="8" xfId="31" applyNumberFormat="1" applyFont="1" applyFill="1" applyBorder="1" applyAlignment="1">
      <alignment vertical="center"/>
    </xf>
    <xf numFmtId="9" fontId="25" fillId="24" borderId="2" xfId="31" applyNumberFormat="1" applyFont="1" applyFill="1" applyBorder="1" applyAlignment="1">
      <alignment vertical="center"/>
    </xf>
    <xf numFmtId="9" fontId="25" fillId="24" borderId="1" xfId="31" applyNumberFormat="1" applyFont="1" applyFill="1" applyBorder="1" applyAlignment="1">
      <alignment vertical="center"/>
    </xf>
    <xf numFmtId="9" fontId="25" fillId="24" borderId="32" xfId="31" applyNumberFormat="1" applyFont="1" applyFill="1" applyBorder="1" applyAlignment="1">
      <alignment vertical="center"/>
    </xf>
    <xf numFmtId="9" fontId="25" fillId="24" borderId="3" xfId="31" applyNumberFormat="1" applyFont="1" applyFill="1" applyBorder="1" applyAlignment="1">
      <alignment vertical="center"/>
    </xf>
    <xf numFmtId="179" fontId="25" fillId="24" borderId="1" xfId="27" applyNumberFormat="1" applyFont="1" applyFill="1" applyBorder="1" applyAlignment="1">
      <alignment vertical="center"/>
    </xf>
    <xf numFmtId="179" fontId="25" fillId="24" borderId="32" xfId="27" applyNumberFormat="1" applyFont="1" applyFill="1" applyBorder="1" applyAlignment="1">
      <alignment vertical="center"/>
    </xf>
    <xf numFmtId="179" fontId="25" fillId="24" borderId="3" xfId="27" applyNumberFormat="1" applyFont="1" applyFill="1" applyBorder="1" applyAlignment="1">
      <alignment vertical="center"/>
    </xf>
    <xf numFmtId="208" fontId="25" fillId="24" borderId="2" xfId="31" applyNumberFormat="1" applyFont="1" applyFill="1" applyBorder="1" applyAlignment="1">
      <alignment vertical="center"/>
    </xf>
    <xf numFmtId="208" fontId="25" fillId="24" borderId="1" xfId="31" applyNumberFormat="1" applyFont="1" applyFill="1" applyBorder="1" applyAlignment="1">
      <alignment vertical="center"/>
    </xf>
    <xf numFmtId="208" fontId="25" fillId="24" borderId="32" xfId="31" applyNumberFormat="1" applyFont="1" applyFill="1" applyBorder="1" applyAlignment="1">
      <alignment vertical="center"/>
    </xf>
    <xf numFmtId="208" fontId="25" fillId="24" borderId="3" xfId="31" applyNumberFormat="1" applyFont="1" applyFill="1" applyBorder="1" applyAlignment="1">
      <alignment vertical="center"/>
    </xf>
    <xf numFmtId="38" fontId="25" fillId="24" borderId="21" xfId="29" applyFont="1" applyFill="1" applyBorder="1" applyAlignment="1">
      <alignment vertical="center"/>
    </xf>
    <xf numFmtId="38" fontId="25" fillId="24" borderId="1" xfId="29" applyFont="1" applyFill="1" applyBorder="1" applyAlignment="1">
      <alignment vertical="center"/>
    </xf>
    <xf numFmtId="38" fontId="25" fillId="24" borderId="32" xfId="29" applyFont="1" applyFill="1" applyBorder="1" applyAlignment="1">
      <alignment vertical="center"/>
    </xf>
    <xf numFmtId="38" fontId="25" fillId="62" borderId="84" xfId="29" applyFont="1" applyFill="1" applyBorder="1" applyAlignment="1">
      <alignment vertical="center"/>
    </xf>
    <xf numFmtId="38" fontId="25" fillId="62" borderId="63" xfId="29" applyFont="1" applyFill="1" applyBorder="1" applyAlignment="1">
      <alignment vertical="center"/>
    </xf>
    <xf numFmtId="38" fontId="25" fillId="62" borderId="160" xfId="29" applyFont="1" applyFill="1" applyBorder="1" applyAlignment="1">
      <alignment vertical="center"/>
    </xf>
    <xf numFmtId="38" fontId="25" fillId="62" borderId="66" xfId="29" applyFont="1" applyFill="1" applyBorder="1" applyAlignment="1">
      <alignment vertical="center"/>
    </xf>
    <xf numFmtId="38" fontId="25" fillId="62" borderId="27" xfId="29" applyFont="1" applyFill="1" applyBorder="1" applyAlignment="1">
      <alignment vertical="center"/>
    </xf>
    <xf numFmtId="38" fontId="25" fillId="62" borderId="85" xfId="29" applyFont="1" applyFill="1" applyBorder="1" applyAlignment="1">
      <alignment vertical="center"/>
    </xf>
    <xf numFmtId="38" fontId="25" fillId="62" borderId="67" xfId="29" applyFont="1" applyFill="1" applyBorder="1" applyAlignment="1">
      <alignment vertical="center"/>
    </xf>
    <xf numFmtId="38" fontId="25" fillId="62" borderId="29" xfId="29" applyFont="1" applyFill="1" applyBorder="1" applyAlignment="1">
      <alignment vertical="center"/>
    </xf>
    <xf numFmtId="38" fontId="25" fillId="62" borderId="86" xfId="29" applyFont="1" applyFill="1" applyBorder="1" applyAlignment="1">
      <alignment vertical="center"/>
    </xf>
    <xf numFmtId="38" fontId="25" fillId="62" borderId="21" xfId="29" applyFont="1" applyFill="1" applyBorder="1" applyAlignment="1">
      <alignment vertical="center"/>
    </xf>
    <xf numFmtId="38" fontId="25" fillId="62" borderId="105" xfId="29" applyFont="1" applyFill="1" applyBorder="1" applyAlignment="1">
      <alignment vertical="center"/>
    </xf>
    <xf numFmtId="38" fontId="25" fillId="62" borderId="55" xfId="29" applyFont="1" applyFill="1" applyBorder="1" applyAlignment="1">
      <alignment vertical="center"/>
    </xf>
    <xf numFmtId="38" fontId="25" fillId="62" borderId="104" xfId="29" applyFont="1" applyFill="1" applyBorder="1" applyAlignment="1">
      <alignment vertical="center"/>
    </xf>
    <xf numFmtId="3" fontId="32" fillId="44" borderId="37" xfId="29" applyNumberFormat="1" applyFont="1" applyFill="1" applyBorder="1" applyAlignment="1">
      <alignment vertical="center"/>
    </xf>
    <xf numFmtId="3" fontId="32" fillId="44" borderId="75" xfId="29" applyNumberFormat="1" applyFont="1" applyFill="1" applyBorder="1" applyAlignment="1">
      <alignment vertical="center"/>
    </xf>
    <xf numFmtId="3" fontId="25" fillId="44" borderId="66" xfId="29" applyNumberFormat="1" applyFont="1" applyFill="1" applyBorder="1" applyAlignment="1">
      <alignment vertical="center"/>
    </xf>
    <xf numFmtId="3" fontId="25" fillId="44" borderId="27" xfId="29" applyNumberFormat="1" applyFont="1" applyFill="1" applyBorder="1" applyAlignment="1">
      <alignment vertical="center"/>
    </xf>
    <xf numFmtId="3" fontId="25" fillId="44" borderId="85" xfId="29" applyNumberFormat="1" applyFont="1" applyFill="1" applyBorder="1" applyAlignment="1">
      <alignment vertical="center"/>
    </xf>
    <xf numFmtId="3" fontId="25" fillId="44" borderId="67" xfId="29" applyNumberFormat="1" applyFont="1" applyFill="1" applyBorder="1" applyAlignment="1">
      <alignment vertical="center"/>
    </xf>
    <xf numFmtId="3" fontId="25" fillId="44" borderId="29" xfId="29" applyNumberFormat="1" applyFont="1" applyFill="1" applyBorder="1" applyAlignment="1">
      <alignment vertical="center"/>
    </xf>
    <xf numFmtId="209" fontId="25" fillId="44" borderId="29" xfId="29" applyNumberFormat="1" applyFont="1" applyFill="1" applyBorder="1" applyAlignment="1">
      <alignment vertical="center"/>
    </xf>
    <xf numFmtId="3" fontId="25" fillId="44" borderId="86" xfId="29" applyNumberFormat="1" applyFont="1" applyFill="1" applyBorder="1" applyAlignment="1">
      <alignment vertical="center"/>
    </xf>
    <xf numFmtId="209" fontId="25" fillId="44" borderId="67" xfId="29" applyNumberFormat="1" applyFont="1" applyFill="1" applyBorder="1" applyAlignment="1">
      <alignment vertical="center"/>
    </xf>
    <xf numFmtId="209" fontId="25" fillId="44" borderId="86" xfId="29" applyNumberFormat="1" applyFont="1" applyFill="1" applyBorder="1" applyAlignment="1">
      <alignment vertical="center"/>
    </xf>
    <xf numFmtId="3" fontId="25" fillId="44" borderId="18" xfId="29" applyNumberFormat="1" applyFont="1" applyFill="1" applyBorder="1" applyAlignment="1">
      <alignment horizontal="right" vertical="center"/>
    </xf>
    <xf numFmtId="3" fontId="25" fillId="44" borderId="42" xfId="29" applyNumberFormat="1" applyFont="1" applyFill="1" applyBorder="1" applyAlignment="1">
      <alignment horizontal="right" vertical="center"/>
    </xf>
    <xf numFmtId="180" fontId="25" fillId="44" borderId="83" xfId="29" applyNumberFormat="1" applyFont="1" applyFill="1" applyBorder="1" applyAlignment="1">
      <alignment vertical="center"/>
    </xf>
    <xf numFmtId="38" fontId="32" fillId="24" borderId="67" xfId="29" applyFont="1" applyFill="1" applyBorder="1" applyAlignment="1">
      <alignment vertical="center"/>
    </xf>
    <xf numFmtId="38" fontId="32" fillId="24" borderId="29" xfId="29" applyFont="1" applyFill="1" applyBorder="1" applyAlignment="1">
      <alignment vertical="center"/>
    </xf>
    <xf numFmtId="38" fontId="32" fillId="24" borderId="86" xfId="29" applyFont="1" applyFill="1" applyBorder="1" applyAlignment="1">
      <alignment vertical="center"/>
    </xf>
    <xf numFmtId="38" fontId="32" fillId="24" borderId="18" xfId="29" applyFont="1" applyFill="1" applyBorder="1" applyAlignment="1">
      <alignment vertical="center"/>
    </xf>
    <xf numFmtId="38" fontId="32" fillId="24" borderId="42" xfId="29" applyFont="1" applyFill="1" applyBorder="1" applyAlignment="1">
      <alignment vertical="center"/>
    </xf>
    <xf numFmtId="38" fontId="32" fillId="24" borderId="83" xfId="29" applyFont="1" applyFill="1" applyBorder="1" applyAlignment="1">
      <alignment vertical="center"/>
    </xf>
    <xf numFmtId="176" fontId="32" fillId="24" borderId="46" xfId="33" applyNumberFormat="1" applyFont="1" applyFill="1" applyBorder="1" applyAlignment="1">
      <alignment vertical="center"/>
    </xf>
    <xf numFmtId="176" fontId="25" fillId="24" borderId="91" xfId="33" applyNumberFormat="1" applyFont="1" applyFill="1" applyBorder="1" applyAlignment="1">
      <alignment vertical="center"/>
    </xf>
    <xf numFmtId="176" fontId="25" fillId="24" borderId="204" xfId="33" applyNumberFormat="1" applyFont="1" applyFill="1" applyBorder="1" applyAlignment="1">
      <alignment vertical="center"/>
    </xf>
    <xf numFmtId="176" fontId="25" fillId="24" borderId="67" xfId="33" applyNumberFormat="1" applyFont="1" applyFill="1" applyBorder="1" applyAlignment="1">
      <alignment vertical="center"/>
    </xf>
    <xf numFmtId="176" fontId="25" fillId="24" borderId="46" xfId="33" applyNumberFormat="1" applyFont="1" applyFill="1" applyBorder="1" applyAlignment="1">
      <alignment vertical="center"/>
    </xf>
    <xf numFmtId="176" fontId="25" fillId="24" borderId="18" xfId="33" applyNumberFormat="1" applyFont="1" applyFill="1" applyBorder="1" applyAlignment="1">
      <alignment vertical="center"/>
    </xf>
    <xf numFmtId="177" fontId="32" fillId="24" borderId="46" xfId="33" applyNumberFormat="1" applyFont="1" applyFill="1" applyBorder="1" applyAlignment="1">
      <alignment vertical="center"/>
    </xf>
    <xf numFmtId="177" fontId="32" fillId="24" borderId="165" xfId="33" applyNumberFormat="1" applyFont="1" applyFill="1" applyBorder="1" applyAlignment="1">
      <alignment vertical="center"/>
    </xf>
    <xf numFmtId="177" fontId="32" fillId="24" borderId="57" xfId="33" applyNumberFormat="1" applyFont="1" applyFill="1" applyBorder="1" applyAlignment="1">
      <alignment vertical="center"/>
    </xf>
    <xf numFmtId="177" fontId="25" fillId="24" borderId="48" xfId="33" applyNumberFormat="1" applyFont="1" applyFill="1" applyBorder="1" applyAlignment="1">
      <alignment vertical="center"/>
    </xf>
    <xf numFmtId="177" fontId="25" fillId="24" borderId="169" xfId="33" applyNumberFormat="1" applyFont="1" applyFill="1" applyBorder="1" applyAlignment="1">
      <alignment vertical="center"/>
    </xf>
    <xf numFmtId="177" fontId="25" fillId="24" borderId="67" xfId="33" applyNumberFormat="1" applyFont="1" applyFill="1" applyBorder="1" applyAlignment="1">
      <alignment vertical="center"/>
    </xf>
    <xf numFmtId="177" fontId="25" fillId="24" borderId="181" xfId="33" applyNumberFormat="1" applyFont="1" applyFill="1" applyBorder="1" applyAlignment="1">
      <alignment vertical="center"/>
    </xf>
    <xf numFmtId="177" fontId="25" fillId="24" borderId="46" xfId="33" applyNumberFormat="1" applyFont="1" applyFill="1" applyBorder="1" applyAlignment="1">
      <alignment vertical="center"/>
    </xf>
    <xf numFmtId="177" fontId="25" fillId="24" borderId="165" xfId="33" applyNumberFormat="1" applyFont="1" applyFill="1" applyBorder="1" applyAlignment="1">
      <alignment vertical="center"/>
    </xf>
    <xf numFmtId="176" fontId="25" fillId="24" borderId="7" xfId="33" applyNumberFormat="1" applyFont="1" applyFill="1" applyBorder="1" applyAlignment="1">
      <alignment vertical="center"/>
    </xf>
    <xf numFmtId="177" fontId="32" fillId="24" borderId="112" xfId="33" applyNumberFormat="1" applyFont="1" applyFill="1" applyBorder="1" applyAlignment="1">
      <alignment vertical="center"/>
    </xf>
    <xf numFmtId="177" fontId="32" fillId="24" borderId="31" xfId="33" applyNumberFormat="1" applyFont="1" applyFill="1" applyBorder="1" applyAlignment="1">
      <alignment vertical="center"/>
    </xf>
    <xf numFmtId="38" fontId="32" fillId="24" borderId="136" xfId="29" applyFont="1" applyFill="1" applyBorder="1" applyAlignment="1">
      <alignment vertical="center"/>
    </xf>
    <xf numFmtId="38" fontId="32" fillId="24" borderId="30" xfId="29" applyFont="1" applyFill="1" applyBorder="1" applyAlignment="1">
      <alignment vertical="center"/>
    </xf>
    <xf numFmtId="38" fontId="32" fillId="24" borderId="7" xfId="29" applyFont="1" applyFill="1" applyBorder="1" applyAlignment="1">
      <alignment vertical="center"/>
    </xf>
    <xf numFmtId="38" fontId="32" fillId="24" borderId="59" xfId="29" applyFont="1" applyFill="1" applyBorder="1" applyAlignment="1">
      <alignment vertical="center"/>
    </xf>
    <xf numFmtId="0" fontId="26" fillId="40" borderId="14" xfId="33" applyFont="1" applyFill="1" applyBorder="1" applyAlignment="1">
      <alignment horizontal="center" vertical="center"/>
    </xf>
    <xf numFmtId="176" fontId="25" fillId="8" borderId="112" xfId="33" applyNumberFormat="1" applyFont="1" applyFill="1" applyBorder="1" applyAlignment="1">
      <alignment horizontal="center" vertical="center"/>
    </xf>
    <xf numFmtId="176" fontId="25" fillId="8" borderId="47" xfId="33" applyNumberFormat="1" applyFont="1" applyFill="1" applyBorder="1" applyAlignment="1">
      <alignment horizontal="center" vertical="center" wrapText="1"/>
    </xf>
    <xf numFmtId="176" fontId="25" fillId="20" borderId="120" xfId="33" applyNumberFormat="1" applyFont="1" applyFill="1" applyBorder="1" applyAlignment="1">
      <alignment horizontal="center" vertical="center"/>
    </xf>
    <xf numFmtId="176" fontId="25" fillId="8" borderId="21" xfId="33" applyNumberFormat="1" applyFont="1" applyFill="1" applyBorder="1" applyAlignment="1">
      <alignment horizontal="center" vertical="center"/>
    </xf>
    <xf numFmtId="176" fontId="25" fillId="8" borderId="21" xfId="33" applyNumberFormat="1" applyFont="1" applyFill="1" applyBorder="1" applyAlignment="1">
      <alignment horizontal="center" vertical="center" wrapText="1"/>
    </xf>
    <xf numFmtId="176" fontId="25" fillId="8" borderId="48" xfId="33" applyNumberFormat="1" applyFont="1" applyFill="1" applyBorder="1" applyAlignment="1">
      <alignment horizontal="center" vertical="center"/>
    </xf>
    <xf numFmtId="176" fontId="25" fillId="8" borderId="46" xfId="33" applyNumberFormat="1" applyFont="1" applyFill="1" applyBorder="1" applyAlignment="1">
      <alignment horizontal="centerContinuous" vertical="center"/>
    </xf>
    <xf numFmtId="38" fontId="25" fillId="0" borderId="91" xfId="29" applyFont="1" applyFill="1" applyBorder="1" applyAlignment="1">
      <alignment vertical="center"/>
    </xf>
    <xf numFmtId="38" fontId="25" fillId="0" borderId="112" xfId="29" applyFont="1" applyFill="1" applyBorder="1" applyAlignment="1">
      <alignment vertical="center"/>
    </xf>
    <xf numFmtId="38" fontId="25" fillId="0" borderId="0" xfId="29" applyFont="1" applyFill="1" applyBorder="1" applyAlignment="1">
      <alignment vertical="center"/>
    </xf>
    <xf numFmtId="38" fontId="25" fillId="0" borderId="46" xfId="29" applyFont="1" applyFill="1" applyBorder="1" applyAlignment="1">
      <alignment vertical="center"/>
    </xf>
    <xf numFmtId="0" fontId="32" fillId="25" borderId="47" xfId="33" applyFont="1" applyFill="1" applyBorder="1" applyAlignment="1">
      <alignment vertical="center" wrapText="1"/>
    </xf>
    <xf numFmtId="0" fontId="32" fillId="12" borderId="41" xfId="33" applyFont="1" applyFill="1" applyBorder="1" applyAlignment="1">
      <alignment vertical="center" wrapText="1"/>
    </xf>
    <xf numFmtId="38" fontId="25" fillId="30" borderId="88" xfId="29" applyFont="1" applyFill="1" applyBorder="1" applyAlignment="1">
      <alignment vertical="center"/>
    </xf>
    <xf numFmtId="38" fontId="32" fillId="27" borderId="36" xfId="29" applyFont="1" applyFill="1" applyBorder="1" applyAlignment="1">
      <alignment vertical="center"/>
    </xf>
    <xf numFmtId="38" fontId="25" fillId="29" borderId="154" xfId="29" applyFont="1" applyFill="1" applyBorder="1" applyAlignment="1">
      <alignment vertical="center"/>
    </xf>
    <xf numFmtId="10" fontId="25" fillId="8" borderId="1" xfId="33" applyNumberFormat="1" applyFont="1" applyFill="1" applyBorder="1" applyAlignment="1">
      <alignment vertical="center"/>
    </xf>
    <xf numFmtId="10" fontId="25" fillId="8" borderId="9" xfId="33" applyNumberFormat="1" applyFont="1" applyFill="1" applyBorder="1" applyAlignment="1">
      <alignment vertical="center"/>
    </xf>
    <xf numFmtId="10" fontId="25" fillId="8" borderId="4" xfId="33" applyNumberFormat="1" applyFont="1" applyFill="1" applyBorder="1" applyAlignment="1">
      <alignment vertical="center"/>
    </xf>
    <xf numFmtId="38" fontId="25" fillId="16" borderId="48" xfId="29" applyFont="1" applyFill="1" applyBorder="1" applyAlignment="1">
      <alignment vertical="center"/>
    </xf>
    <xf numFmtId="38" fontId="25" fillId="16" borderId="46" xfId="29" applyFont="1" applyFill="1" applyBorder="1" applyAlignment="1">
      <alignment vertical="center"/>
    </xf>
    <xf numFmtId="38" fontId="25" fillId="23" borderId="46" xfId="29" applyFont="1" applyFill="1" applyBorder="1" applyAlignment="1">
      <alignment vertical="center"/>
    </xf>
    <xf numFmtId="38" fontId="25" fillId="29" borderId="46" xfId="29" applyFont="1" applyFill="1" applyBorder="1" applyAlignment="1">
      <alignment vertical="center"/>
    </xf>
    <xf numFmtId="0" fontId="25" fillId="8" borderId="8" xfId="33" applyFont="1" applyFill="1" applyBorder="1" applyAlignment="1">
      <alignment vertical="center"/>
    </xf>
    <xf numFmtId="184" fontId="25" fillId="24" borderId="51" xfId="33" applyNumberFormat="1" applyFont="1" applyFill="1" applyBorder="1" applyAlignment="1">
      <alignment vertical="center"/>
    </xf>
    <xf numFmtId="184" fontId="33" fillId="29" borderId="9" xfId="33" applyNumberFormat="1" applyFont="1" applyFill="1" applyBorder="1" applyAlignment="1">
      <alignment vertical="center"/>
    </xf>
    <xf numFmtId="199" fontId="33" fillId="29" borderId="9" xfId="29" applyNumberFormat="1" applyFont="1" applyFill="1" applyBorder="1" applyAlignment="1">
      <alignment vertical="center"/>
    </xf>
    <xf numFmtId="184" fontId="25" fillId="29" borderId="51" xfId="33" applyNumberFormat="1" applyFont="1" applyFill="1" applyBorder="1" applyAlignment="1">
      <alignment vertical="center"/>
    </xf>
    <xf numFmtId="184" fontId="25" fillId="29" borderId="9" xfId="33" applyNumberFormat="1" applyFont="1" applyFill="1" applyBorder="1" applyAlignment="1">
      <alignment vertical="center"/>
    </xf>
    <xf numFmtId="184" fontId="25" fillId="29" borderId="4" xfId="33" applyNumberFormat="1" applyFont="1" applyFill="1" applyBorder="1" applyAlignment="1">
      <alignment vertical="center"/>
    </xf>
    <xf numFmtId="0" fontId="11" fillId="29" borderId="1" xfId="33" applyFont="1" applyFill="1" applyBorder="1" applyAlignment="1">
      <alignment vertical="center"/>
    </xf>
    <xf numFmtId="0" fontId="25" fillId="29" borderId="69" xfId="33" applyFont="1" applyFill="1" applyBorder="1" applyAlignment="1">
      <alignment vertical="center"/>
    </xf>
    <xf numFmtId="184" fontId="25" fillId="29" borderId="69" xfId="33" applyNumberFormat="1" applyFont="1" applyFill="1" applyBorder="1" applyAlignment="1">
      <alignment vertical="center"/>
    </xf>
    <xf numFmtId="184" fontId="25" fillId="29" borderId="11" xfId="33" applyNumberFormat="1" applyFont="1" applyFill="1" applyBorder="1" applyAlignment="1">
      <alignment vertical="center"/>
    </xf>
    <xf numFmtId="176" fontId="25" fillId="32" borderId="27" xfId="33" applyNumberFormat="1" applyFont="1" applyFill="1" applyBorder="1" applyAlignment="1">
      <alignment horizontal="right" vertical="center"/>
    </xf>
    <xf numFmtId="176" fontId="25" fillId="29" borderId="226" xfId="33" applyNumberFormat="1" applyFont="1" applyFill="1" applyBorder="1" applyAlignment="1">
      <alignment horizontal="right" vertical="center"/>
    </xf>
    <xf numFmtId="176" fontId="25" fillId="29" borderId="243" xfId="33" applyNumberFormat="1" applyFont="1" applyFill="1" applyBorder="1" applyAlignment="1">
      <alignment horizontal="right" vertical="center"/>
    </xf>
    <xf numFmtId="176" fontId="25" fillId="29" borderId="217" xfId="33" applyNumberFormat="1" applyFont="1" applyFill="1" applyBorder="1" applyAlignment="1">
      <alignment horizontal="right" vertical="center"/>
    </xf>
    <xf numFmtId="191" fontId="25" fillId="29" borderId="2" xfId="33" applyNumberFormat="1" applyFont="1" applyFill="1" applyBorder="1" applyAlignment="1">
      <alignment horizontal="right" vertical="center"/>
    </xf>
    <xf numFmtId="38" fontId="25" fillId="35" borderId="105" xfId="29" applyFont="1" applyFill="1" applyBorder="1" applyAlignment="1">
      <alignment vertical="center"/>
    </xf>
    <xf numFmtId="38" fontId="25" fillId="35" borderId="55" xfId="29" applyFont="1" applyFill="1" applyBorder="1" applyAlignment="1">
      <alignment vertical="center"/>
    </xf>
    <xf numFmtId="38" fontId="25" fillId="35" borderId="104" xfId="29" applyFont="1" applyFill="1" applyBorder="1" applyAlignment="1">
      <alignment vertical="center"/>
    </xf>
    <xf numFmtId="0" fontId="67" fillId="0" borderId="0" xfId="0" applyFont="1">
      <alignment vertical="center"/>
    </xf>
    <xf numFmtId="0" fontId="25" fillId="24" borderId="168" xfId="33" applyFont="1" applyFill="1" applyBorder="1" applyAlignment="1">
      <alignment horizontal="center" vertical="center"/>
    </xf>
    <xf numFmtId="40" fontId="25" fillId="20" borderId="96" xfId="29" applyNumberFormat="1" applyFont="1" applyFill="1" applyBorder="1" applyAlignment="1">
      <alignment horizontal="center" vertical="center"/>
    </xf>
    <xf numFmtId="40" fontId="25" fillId="3" borderId="97" xfId="29" applyNumberFormat="1" applyFont="1" applyFill="1" applyBorder="1" applyAlignment="1">
      <alignment vertical="center"/>
    </xf>
    <xf numFmtId="40" fontId="25" fillId="32" borderId="244" xfId="29" applyNumberFormat="1" applyFont="1" applyFill="1" applyBorder="1" applyAlignment="1">
      <alignment vertical="center"/>
    </xf>
    <xf numFmtId="40" fontId="11" fillId="32" borderId="245" xfId="29" applyNumberFormat="1" applyFont="1" applyFill="1" applyBorder="1" applyAlignment="1">
      <alignment vertical="center" wrapText="1"/>
    </xf>
    <xf numFmtId="40" fontId="11" fillId="32" borderId="246" xfId="29" applyNumberFormat="1" applyFont="1" applyFill="1" applyBorder="1" applyAlignment="1">
      <alignment vertical="center" wrapText="1"/>
    </xf>
    <xf numFmtId="40" fontId="11" fillId="24" borderId="97" xfId="29" applyNumberFormat="1" applyFont="1" applyFill="1" applyBorder="1" applyAlignment="1">
      <alignment vertical="center"/>
    </xf>
    <xf numFmtId="40" fontId="11" fillId="32" borderId="244" xfId="29" applyNumberFormat="1" applyFont="1" applyFill="1" applyBorder="1" applyAlignment="1">
      <alignment vertical="center" wrapText="1"/>
    </xf>
    <xf numFmtId="40" fontId="11" fillId="24" borderId="246" xfId="29" applyNumberFormat="1" applyFont="1" applyFill="1" applyBorder="1" applyAlignment="1">
      <alignment vertical="center" wrapText="1"/>
    </xf>
    <xf numFmtId="40" fontId="25" fillId="20" borderId="97" xfId="29" applyNumberFormat="1" applyFont="1" applyFill="1" applyBorder="1" applyAlignment="1">
      <alignment vertical="center"/>
    </xf>
    <xf numFmtId="40" fontId="25" fillId="24" borderId="244" xfId="29" applyNumberFormat="1" applyFont="1" applyFill="1" applyBorder="1" applyAlignment="1">
      <alignment vertical="center" wrapText="1"/>
    </xf>
    <xf numFmtId="40" fontId="25" fillId="24" borderId="245" xfId="29" applyNumberFormat="1" applyFont="1" applyFill="1" applyBorder="1" applyAlignment="1">
      <alignment vertical="center" wrapText="1"/>
    </xf>
    <xf numFmtId="40" fontId="25" fillId="24" borderId="246" xfId="29" applyNumberFormat="1" applyFont="1" applyFill="1" applyBorder="1" applyAlignment="1">
      <alignment vertical="center" wrapText="1"/>
    </xf>
    <xf numFmtId="40" fontId="25" fillId="24" borderId="97" xfId="29" applyNumberFormat="1" applyFont="1" applyFill="1" applyBorder="1" applyAlignment="1">
      <alignment vertical="center"/>
    </xf>
    <xf numFmtId="40" fontId="25" fillId="32" borderId="245" xfId="29" applyNumberFormat="1" applyFont="1" applyFill="1" applyBorder="1" applyAlignment="1">
      <alignment vertical="center" wrapText="1"/>
    </xf>
    <xf numFmtId="40" fontId="25" fillId="24" borderId="247" xfId="29" applyNumberFormat="1" applyFont="1" applyFill="1" applyBorder="1" applyAlignment="1">
      <alignment vertical="center" wrapText="1"/>
    </xf>
    <xf numFmtId="40" fontId="25" fillId="34" borderId="248" xfId="29" applyNumberFormat="1" applyFont="1" applyFill="1" applyBorder="1" applyAlignment="1">
      <alignment vertical="center" wrapText="1"/>
    </xf>
    <xf numFmtId="40" fontId="25" fillId="20" borderId="96" xfId="29" applyNumberFormat="1" applyFont="1" applyFill="1" applyBorder="1" applyAlignment="1">
      <alignment vertical="center" wrapText="1"/>
    </xf>
    <xf numFmtId="40" fontId="25" fillId="32" borderId="244" xfId="29" applyNumberFormat="1" applyFont="1" applyFill="1" applyBorder="1" applyAlignment="1">
      <alignment vertical="center" wrapText="1"/>
    </xf>
    <xf numFmtId="40" fontId="25" fillId="32" borderId="247" xfId="29" applyNumberFormat="1" applyFont="1" applyFill="1" applyBorder="1" applyAlignment="1">
      <alignment vertical="center" wrapText="1"/>
    </xf>
    <xf numFmtId="40" fontId="25" fillId="20" borderId="249" xfId="29" applyNumberFormat="1" applyFont="1" applyFill="1" applyBorder="1" applyAlignment="1">
      <alignment vertical="center" wrapText="1"/>
    </xf>
    <xf numFmtId="38" fontId="32" fillId="44" borderId="96" xfId="29" applyFont="1" applyFill="1" applyBorder="1" applyAlignment="1">
      <alignment vertical="center"/>
    </xf>
    <xf numFmtId="38" fontId="25" fillId="44" borderId="244" xfId="29" applyFont="1" applyFill="1" applyBorder="1" applyAlignment="1">
      <alignment vertical="center"/>
    </xf>
    <xf numFmtId="38" fontId="25" fillId="44" borderId="245" xfId="29" applyFont="1" applyFill="1" applyBorder="1" applyAlignment="1">
      <alignment vertical="center"/>
    </xf>
    <xf numFmtId="38" fontId="25" fillId="44" borderId="99" xfId="29" applyFont="1" applyFill="1" applyBorder="1" applyAlignment="1">
      <alignment vertical="center"/>
    </xf>
    <xf numFmtId="40" fontId="25" fillId="20" borderId="202" xfId="29" applyNumberFormat="1" applyFont="1" applyFill="1" applyBorder="1" applyAlignment="1">
      <alignment vertical="center" wrapText="1"/>
    </xf>
    <xf numFmtId="40" fontId="25" fillId="32" borderId="250" xfId="29" applyNumberFormat="1" applyFont="1" applyFill="1" applyBorder="1" applyAlignment="1">
      <alignment vertical="center" wrapText="1"/>
    </xf>
    <xf numFmtId="40" fontId="25" fillId="20" borderId="98" xfId="29" applyNumberFormat="1" applyFont="1" applyFill="1" applyBorder="1" applyAlignment="1">
      <alignment vertical="center" wrapText="1"/>
    </xf>
    <xf numFmtId="40" fontId="32" fillId="20" borderId="251" xfId="29" applyNumberFormat="1" applyFont="1" applyFill="1" applyBorder="1" applyAlignment="1">
      <alignment vertical="center" wrapText="1"/>
    </xf>
    <xf numFmtId="40" fontId="32" fillId="24" borderId="245" xfId="29" applyNumberFormat="1" applyFont="1" applyFill="1" applyBorder="1" applyAlignment="1">
      <alignment vertical="center" wrapText="1"/>
    </xf>
    <xf numFmtId="40" fontId="32" fillId="20" borderId="245" xfId="29" applyNumberFormat="1" applyFont="1" applyFill="1" applyBorder="1" applyAlignment="1">
      <alignment vertical="center" wrapText="1"/>
    </xf>
    <xf numFmtId="40" fontId="32" fillId="24" borderId="99" xfId="29" applyNumberFormat="1" applyFont="1" applyFill="1" applyBorder="1" applyAlignment="1">
      <alignment vertical="center" wrapText="1"/>
    </xf>
    <xf numFmtId="176" fontId="25" fillId="20" borderId="32" xfId="33" applyNumberFormat="1" applyFont="1" applyFill="1" applyBorder="1" applyAlignment="1">
      <alignment vertical="center"/>
    </xf>
    <xf numFmtId="176" fontId="25" fillId="32" borderId="0" xfId="33" applyNumberFormat="1" applyFont="1" applyFill="1" applyAlignment="1">
      <alignment vertical="center"/>
    </xf>
    <xf numFmtId="176" fontId="25" fillId="32" borderId="112" xfId="33" applyNumberFormat="1" applyFont="1" applyFill="1" applyBorder="1" applyAlignment="1">
      <alignment vertical="center"/>
    </xf>
    <xf numFmtId="176" fontId="32" fillId="24" borderId="112" xfId="33" applyNumberFormat="1" applyFont="1" applyFill="1" applyBorder="1" applyAlignment="1">
      <alignment vertical="center"/>
    </xf>
    <xf numFmtId="176" fontId="25" fillId="24" borderId="0" xfId="33" applyNumberFormat="1" applyFont="1" applyFill="1" applyAlignment="1">
      <alignment vertical="center"/>
    </xf>
    <xf numFmtId="176" fontId="25" fillId="24" borderId="136" xfId="33" applyNumberFormat="1" applyFont="1" applyFill="1" applyBorder="1" applyAlignment="1">
      <alignment vertical="center"/>
    </xf>
    <xf numFmtId="176" fontId="25" fillId="24" borderId="112" xfId="33" applyNumberFormat="1" applyFont="1" applyFill="1" applyBorder="1" applyAlignment="1">
      <alignment vertical="center"/>
    </xf>
    <xf numFmtId="176" fontId="32" fillId="20" borderId="202" xfId="33" applyNumberFormat="1" applyFont="1" applyFill="1" applyBorder="1" applyAlignment="1">
      <alignment vertical="center"/>
    </xf>
    <xf numFmtId="176" fontId="11" fillId="20" borderId="97" xfId="33" applyNumberFormat="1" applyFont="1" applyFill="1" applyBorder="1" applyAlignment="1">
      <alignment vertical="center"/>
    </xf>
    <xf numFmtId="176" fontId="11" fillId="32" borderId="248" xfId="33" applyNumberFormat="1" applyFont="1" applyFill="1" applyBorder="1" applyAlignment="1">
      <alignment vertical="center"/>
    </xf>
    <xf numFmtId="176" fontId="11" fillId="32" borderId="245" xfId="33" applyNumberFormat="1" applyFont="1" applyFill="1" applyBorder="1" applyAlignment="1">
      <alignment vertical="center"/>
    </xf>
    <xf numFmtId="176" fontId="11" fillId="32" borderId="202" xfId="33" applyNumberFormat="1" applyFont="1" applyFill="1" applyBorder="1" applyAlignment="1">
      <alignment vertical="center"/>
    </xf>
    <xf numFmtId="176" fontId="25" fillId="20" borderId="202" xfId="33" applyNumberFormat="1" applyFont="1" applyFill="1" applyBorder="1" applyAlignment="1">
      <alignment vertical="center"/>
    </xf>
    <xf numFmtId="176" fontId="11" fillId="32" borderId="244" xfId="33" applyNumberFormat="1" applyFont="1" applyFill="1" applyBorder="1" applyAlignment="1">
      <alignment vertical="center"/>
    </xf>
    <xf numFmtId="177" fontId="32" fillId="20" borderId="202" xfId="33" applyNumberFormat="1" applyFont="1" applyFill="1" applyBorder="1" applyAlignment="1">
      <alignment vertical="center"/>
    </xf>
    <xf numFmtId="177" fontId="25" fillId="32" borderId="244" xfId="33" applyNumberFormat="1" applyFont="1" applyFill="1" applyBorder="1" applyAlignment="1">
      <alignment vertical="center"/>
    </xf>
    <xf numFmtId="177" fontId="25" fillId="32" borderId="246" xfId="33" applyNumberFormat="1" applyFont="1" applyFill="1" applyBorder="1" applyAlignment="1">
      <alignment vertical="center"/>
    </xf>
    <xf numFmtId="176" fontId="25" fillId="32" borderId="244" xfId="33" applyNumberFormat="1" applyFont="1" applyFill="1" applyBorder="1" applyAlignment="1">
      <alignment vertical="center"/>
    </xf>
    <xf numFmtId="176" fontId="25" fillId="32" borderId="245" xfId="33" applyNumberFormat="1" applyFont="1" applyFill="1" applyBorder="1" applyAlignment="1">
      <alignment vertical="center"/>
    </xf>
    <xf numFmtId="176" fontId="32" fillId="24" borderId="202" xfId="33" applyNumberFormat="1" applyFont="1" applyFill="1" applyBorder="1" applyAlignment="1">
      <alignment vertical="center"/>
    </xf>
    <xf numFmtId="176" fontId="25" fillId="24" borderId="248" xfId="33" applyNumberFormat="1" applyFont="1" applyFill="1" applyBorder="1" applyAlignment="1">
      <alignment vertical="center"/>
    </xf>
    <xf numFmtId="176" fontId="25" fillId="24" borderId="245" xfId="33" applyNumberFormat="1" applyFont="1" applyFill="1" applyBorder="1" applyAlignment="1">
      <alignment vertical="center"/>
    </xf>
    <xf numFmtId="176" fontId="25" fillId="24" borderId="202" xfId="33" applyNumberFormat="1" applyFont="1" applyFill="1" applyBorder="1" applyAlignment="1">
      <alignment vertical="center"/>
    </xf>
    <xf numFmtId="176" fontId="19" fillId="20" borderId="202" xfId="33" applyNumberFormat="1" applyFont="1" applyFill="1" applyBorder="1" applyAlignment="1">
      <alignment vertical="center"/>
    </xf>
    <xf numFmtId="177" fontId="25" fillId="32" borderId="245" xfId="33" applyNumberFormat="1" applyFont="1" applyFill="1" applyBorder="1" applyAlignment="1">
      <alignment vertical="center"/>
    </xf>
    <xf numFmtId="176" fontId="25" fillId="20" borderId="239" xfId="33" applyNumberFormat="1" applyFont="1" applyFill="1" applyBorder="1" applyAlignment="1">
      <alignment vertical="center"/>
    </xf>
    <xf numFmtId="176" fontId="25" fillId="24" borderId="99" xfId="33" applyNumberFormat="1" applyFont="1" applyFill="1" applyBorder="1" applyAlignment="1">
      <alignment vertical="center"/>
    </xf>
    <xf numFmtId="176" fontId="25" fillId="20" borderId="246" xfId="33" applyNumberFormat="1" applyFont="1" applyFill="1" applyBorder="1" applyAlignment="1">
      <alignment vertical="center"/>
    </xf>
    <xf numFmtId="176" fontId="25" fillId="32" borderId="249" xfId="33" applyNumberFormat="1" applyFont="1" applyFill="1" applyBorder="1" applyAlignment="1">
      <alignment vertical="center"/>
    </xf>
    <xf numFmtId="176" fontId="25" fillId="32" borderId="246" xfId="33" applyNumberFormat="1" applyFont="1" applyFill="1" applyBorder="1" applyAlignment="1">
      <alignment vertical="center"/>
    </xf>
    <xf numFmtId="177" fontId="32" fillId="24" borderId="202" xfId="33" applyNumberFormat="1" applyFont="1" applyFill="1" applyBorder="1" applyAlignment="1">
      <alignment vertical="center"/>
    </xf>
    <xf numFmtId="177" fontId="25" fillId="24" borderId="252" xfId="33" applyNumberFormat="1" applyFont="1" applyFill="1" applyBorder="1" applyAlignment="1">
      <alignment vertical="center"/>
    </xf>
    <xf numFmtId="177" fontId="25" fillId="24" borderId="245" xfId="33" applyNumberFormat="1" applyFont="1" applyFill="1" applyBorder="1" applyAlignment="1">
      <alignment vertical="center"/>
    </xf>
    <xf numFmtId="177" fontId="25" fillId="24" borderId="202" xfId="33" applyNumberFormat="1" applyFont="1" applyFill="1" applyBorder="1" applyAlignment="1">
      <alignment vertical="center"/>
    </xf>
    <xf numFmtId="177" fontId="11" fillId="32" borderId="245" xfId="33" applyNumberFormat="1" applyFont="1" applyFill="1" applyBorder="1" applyAlignment="1">
      <alignment vertical="center"/>
    </xf>
    <xf numFmtId="176" fontId="32" fillId="20" borderId="96" xfId="33" applyNumberFormat="1" applyFont="1" applyFill="1" applyBorder="1" applyAlignment="1">
      <alignment vertical="center"/>
    </xf>
    <xf numFmtId="177" fontId="25" fillId="32" borderId="252" xfId="33" applyNumberFormat="1" applyFont="1" applyFill="1" applyBorder="1" applyAlignment="1">
      <alignment horizontal="right" vertical="center"/>
    </xf>
    <xf numFmtId="177" fontId="25" fillId="32" borderId="245" xfId="33" applyNumberFormat="1" applyFont="1" applyFill="1" applyBorder="1" applyAlignment="1">
      <alignment horizontal="right" vertical="center"/>
    </xf>
    <xf numFmtId="177" fontId="25" fillId="32" borderId="99" xfId="33" applyNumberFormat="1" applyFont="1" applyFill="1" applyBorder="1" applyAlignment="1">
      <alignment horizontal="right" vertical="center"/>
    </xf>
    <xf numFmtId="177" fontId="25" fillId="32" borderId="244" xfId="33" applyNumberFormat="1" applyFont="1" applyFill="1" applyBorder="1" applyAlignment="1">
      <alignment horizontal="right" vertical="center"/>
    </xf>
    <xf numFmtId="176" fontId="25" fillId="20" borderId="96" xfId="33" applyNumberFormat="1" applyFont="1" applyFill="1" applyBorder="1" applyAlignment="1">
      <alignment vertical="center"/>
    </xf>
    <xf numFmtId="177" fontId="25" fillId="20" borderId="202" xfId="33" applyNumberFormat="1" applyFont="1" applyFill="1" applyBorder="1" applyAlignment="1">
      <alignment vertical="center"/>
    </xf>
    <xf numFmtId="40" fontId="32" fillId="20" borderId="253" xfId="29" applyNumberFormat="1" applyFont="1" applyFill="1" applyBorder="1" applyAlignment="1">
      <alignment vertical="center" wrapText="1"/>
    </xf>
    <xf numFmtId="176" fontId="25" fillId="32" borderId="254" xfId="32" applyNumberFormat="1" applyFont="1" applyFill="1" applyBorder="1" applyAlignment="1">
      <alignment vertical="center"/>
    </xf>
    <xf numFmtId="176" fontId="25" fillId="32" borderId="255" xfId="32" applyNumberFormat="1" applyFont="1" applyFill="1" applyBorder="1" applyAlignment="1">
      <alignment vertical="center"/>
    </xf>
    <xf numFmtId="176" fontId="25" fillId="20" borderId="99" xfId="32" applyNumberFormat="1" applyFont="1" applyFill="1" applyBorder="1" applyAlignment="1">
      <alignment vertical="center"/>
    </xf>
    <xf numFmtId="176" fontId="25" fillId="20" borderId="96" xfId="32" applyNumberFormat="1" applyFont="1" applyFill="1" applyBorder="1"/>
    <xf numFmtId="179" fontId="25" fillId="20" borderId="6" xfId="26" applyNumberFormat="1" applyFont="1" applyFill="1" applyBorder="1" applyAlignment="1"/>
    <xf numFmtId="177" fontId="25" fillId="29" borderId="63" xfId="33" applyNumberFormat="1" applyFont="1" applyFill="1" applyBorder="1" applyAlignment="1">
      <alignment vertical="center"/>
    </xf>
    <xf numFmtId="177" fontId="25" fillId="8" borderId="86" xfId="33" applyNumberFormat="1" applyFont="1" applyFill="1" applyBorder="1" applyAlignment="1">
      <alignment vertical="center"/>
    </xf>
    <xf numFmtId="177" fontId="25" fillId="8" borderId="136" xfId="33" applyNumberFormat="1" applyFont="1" applyFill="1" applyBorder="1" applyAlignment="1">
      <alignment vertical="center"/>
    </xf>
    <xf numFmtId="177" fontId="25" fillId="8" borderId="30" xfId="33" applyNumberFormat="1" applyFont="1" applyFill="1" applyBorder="1" applyAlignment="1">
      <alignment vertical="center"/>
    </xf>
    <xf numFmtId="177" fontId="25" fillId="8" borderId="150" xfId="33" applyNumberFormat="1" applyFont="1" applyFill="1" applyBorder="1" applyAlignment="1">
      <alignment vertical="center"/>
    </xf>
    <xf numFmtId="177" fontId="25" fillId="8" borderId="116" xfId="33" applyNumberFormat="1" applyFont="1" applyFill="1" applyBorder="1" applyAlignment="1">
      <alignment vertical="center"/>
    </xf>
    <xf numFmtId="177" fontId="25" fillId="8" borderId="121" xfId="33" applyNumberFormat="1" applyFont="1" applyFill="1" applyBorder="1" applyAlignment="1">
      <alignment vertical="center"/>
    </xf>
    <xf numFmtId="177" fontId="25" fillId="8" borderId="106" xfId="33" applyNumberFormat="1" applyFont="1" applyFill="1" applyBorder="1" applyAlignment="1">
      <alignment vertical="center"/>
    </xf>
    <xf numFmtId="183" fontId="25" fillId="29" borderId="222" xfId="33" applyNumberFormat="1" applyFont="1" applyFill="1" applyBorder="1" applyAlignment="1">
      <alignment horizontal="right" vertical="center"/>
    </xf>
    <xf numFmtId="177" fontId="25" fillId="29" borderId="224" xfId="33" applyNumberFormat="1" applyFont="1" applyFill="1" applyBorder="1" applyAlignment="1">
      <alignment horizontal="right" vertical="center"/>
    </xf>
    <xf numFmtId="177" fontId="25" fillId="29" borderId="226" xfId="33" applyNumberFormat="1" applyFont="1" applyFill="1" applyBorder="1" applyAlignment="1">
      <alignment horizontal="right" vertical="center"/>
    </xf>
    <xf numFmtId="177" fontId="25" fillId="29" borderId="32" xfId="33" applyNumberFormat="1" applyFont="1" applyFill="1" applyBorder="1" applyAlignment="1">
      <alignment horizontal="right" vertical="center"/>
    </xf>
    <xf numFmtId="177" fontId="25" fillId="29" borderId="3" xfId="33" applyNumberFormat="1" applyFont="1" applyFill="1" applyBorder="1" applyAlignment="1">
      <alignment horizontal="right" vertical="center"/>
    </xf>
    <xf numFmtId="177" fontId="25" fillId="8" borderId="32" xfId="33" applyNumberFormat="1" applyFont="1" applyFill="1" applyBorder="1" applyAlignment="1">
      <alignment horizontal="right" vertical="center"/>
    </xf>
    <xf numFmtId="177" fontId="25" fillId="8" borderId="3" xfId="33" applyNumberFormat="1" applyFont="1" applyFill="1" applyBorder="1" applyAlignment="1">
      <alignment horizontal="right" vertical="center"/>
    </xf>
    <xf numFmtId="177" fontId="25" fillId="8" borderId="1" xfId="33" applyNumberFormat="1" applyFont="1" applyFill="1" applyBorder="1" applyAlignment="1">
      <alignment horizontal="right" vertical="center"/>
    </xf>
    <xf numFmtId="177" fontId="25" fillId="8" borderId="9" xfId="33" applyNumberFormat="1" applyFont="1" applyFill="1" applyBorder="1" applyAlignment="1">
      <alignment horizontal="right" vertical="center"/>
    </xf>
    <xf numFmtId="177" fontId="25" fillId="8" borderId="78" xfId="33" applyNumberFormat="1" applyFont="1" applyFill="1" applyBorder="1" applyAlignment="1">
      <alignment horizontal="right" vertical="center"/>
    </xf>
    <xf numFmtId="177" fontId="25" fillId="8" borderId="190" xfId="33" applyNumberFormat="1" applyFont="1" applyFill="1" applyBorder="1" applyAlignment="1">
      <alignment horizontal="right" vertical="center"/>
    </xf>
    <xf numFmtId="177" fontId="25" fillId="43" borderId="144" xfId="33" applyNumberFormat="1" applyFont="1" applyFill="1" applyBorder="1" applyAlignment="1">
      <alignment horizontal="right" vertical="center"/>
    </xf>
    <xf numFmtId="177" fontId="25" fillId="43" borderId="1" xfId="33" applyNumberFormat="1" applyFont="1" applyFill="1" applyBorder="1" applyAlignment="1">
      <alignment horizontal="right" vertical="center"/>
    </xf>
    <xf numFmtId="177" fontId="32" fillId="20" borderId="112" xfId="33" applyNumberFormat="1" applyFont="1" applyFill="1" applyBorder="1" applyAlignment="1">
      <alignment vertical="center"/>
    </xf>
    <xf numFmtId="177" fontId="25" fillId="32" borderId="121" xfId="33" applyNumberFormat="1" applyFont="1" applyFill="1" applyBorder="1" applyAlignment="1">
      <alignment vertical="center"/>
    </xf>
    <xf numFmtId="177" fontId="25" fillId="32" borderId="150" xfId="33" applyNumberFormat="1" applyFont="1" applyFill="1" applyBorder="1" applyAlignment="1">
      <alignment vertical="center"/>
    </xf>
    <xf numFmtId="198" fontId="25" fillId="32" borderId="136" xfId="29" applyNumberFormat="1" applyFont="1" applyFill="1" applyBorder="1" applyAlignment="1">
      <alignment vertical="center"/>
    </xf>
    <xf numFmtId="198" fontId="25" fillId="32" borderId="67" xfId="33" applyNumberFormat="1" applyFont="1" applyFill="1" applyBorder="1" applyAlignment="1">
      <alignment vertical="center"/>
    </xf>
    <xf numFmtId="198" fontId="25" fillId="32" borderId="136" xfId="33" applyNumberFormat="1" applyFont="1" applyFill="1" applyBorder="1" applyAlignment="1">
      <alignment vertical="center"/>
    </xf>
    <xf numFmtId="177" fontId="25" fillId="32" borderId="136" xfId="33" applyNumberFormat="1" applyFont="1" applyFill="1" applyBorder="1" applyAlignment="1">
      <alignment vertical="center"/>
    </xf>
    <xf numFmtId="177" fontId="25" fillId="32" borderId="179" xfId="33" applyNumberFormat="1" applyFont="1" applyFill="1" applyBorder="1" applyAlignment="1">
      <alignment vertical="center"/>
    </xf>
    <xf numFmtId="177" fontId="25" fillId="32" borderId="199" xfId="33" applyNumberFormat="1" applyFont="1" applyFill="1" applyBorder="1" applyAlignment="1">
      <alignment vertical="center"/>
    </xf>
    <xf numFmtId="198" fontId="25" fillId="32" borderId="43" xfId="29" applyNumberFormat="1" applyFont="1" applyFill="1" applyBorder="1" applyAlignment="1">
      <alignment vertical="center"/>
    </xf>
    <xf numFmtId="198" fontId="25" fillId="32" borderId="163" xfId="29" applyNumberFormat="1" applyFont="1" applyFill="1" applyBorder="1" applyAlignment="1">
      <alignment vertical="center"/>
    </xf>
    <xf numFmtId="198" fontId="25" fillId="32" borderId="86" xfId="29" applyNumberFormat="1" applyFont="1" applyFill="1" applyBorder="1" applyAlignment="1">
      <alignment horizontal="right" vertical="center"/>
    </xf>
    <xf numFmtId="198" fontId="25" fillId="32" borderId="30" xfId="29" applyNumberFormat="1" applyFont="1" applyFill="1" applyBorder="1" applyAlignment="1">
      <alignment horizontal="right" vertical="center"/>
    </xf>
    <xf numFmtId="198" fontId="25" fillId="32" borderId="204" xfId="29" applyNumberFormat="1" applyFont="1" applyFill="1" applyBorder="1" applyAlignment="1">
      <alignment horizontal="right" vertical="center"/>
    </xf>
    <xf numFmtId="198" fontId="25" fillId="32" borderId="29" xfId="29" applyNumberFormat="1" applyFont="1" applyFill="1" applyBorder="1" applyAlignment="1">
      <alignment horizontal="right" vertical="center"/>
    </xf>
    <xf numFmtId="198" fontId="25" fillId="32" borderId="54" xfId="29" applyNumberFormat="1" applyFont="1" applyFill="1" applyBorder="1" applyAlignment="1">
      <alignment horizontal="right" vertical="center"/>
    </xf>
    <xf numFmtId="198" fontId="25" fillId="32" borderId="42" xfId="29" applyNumberFormat="1" applyFont="1" applyFill="1" applyBorder="1" applyAlignment="1">
      <alignment horizontal="right" vertical="center"/>
    </xf>
    <xf numFmtId="198" fontId="25" fillId="32" borderId="83" xfId="29" applyNumberFormat="1" applyFont="1" applyFill="1" applyBorder="1" applyAlignment="1">
      <alignment horizontal="right" vertical="center"/>
    </xf>
    <xf numFmtId="198" fontId="25" fillId="32" borderId="59" xfId="29" applyNumberFormat="1" applyFont="1" applyFill="1" applyBorder="1" applyAlignment="1">
      <alignment horizontal="right" vertical="center"/>
    </xf>
    <xf numFmtId="198" fontId="25" fillId="32" borderId="11" xfId="29" applyNumberFormat="1" applyFont="1" applyFill="1" applyBorder="1" applyAlignment="1">
      <alignment vertical="center"/>
    </xf>
    <xf numFmtId="177" fontId="25" fillId="32" borderId="54" xfId="33" applyNumberFormat="1" applyFont="1" applyFill="1" applyBorder="1" applyAlignment="1">
      <alignment horizontal="right" vertical="center"/>
    </xf>
    <xf numFmtId="177" fontId="25" fillId="32" borderId="42" xfId="33" applyNumberFormat="1" applyFont="1" applyFill="1" applyBorder="1" applyAlignment="1">
      <alignment horizontal="right" vertical="center"/>
    </xf>
    <xf numFmtId="177" fontId="25" fillId="32" borderId="83" xfId="33" applyNumberFormat="1" applyFont="1" applyFill="1" applyBorder="1" applyAlignment="1">
      <alignment horizontal="right" vertical="center"/>
    </xf>
    <xf numFmtId="177" fontId="25" fillId="32" borderId="59" xfId="33" applyNumberFormat="1" applyFont="1" applyFill="1" applyBorder="1" applyAlignment="1">
      <alignment horizontal="right" vertical="center"/>
    </xf>
    <xf numFmtId="177" fontId="25" fillId="32" borderId="11" xfId="33" applyNumberFormat="1" applyFont="1" applyFill="1" applyBorder="1" applyAlignment="1">
      <alignment horizontal="right" vertical="center"/>
    </xf>
    <xf numFmtId="177" fontId="25" fillId="32" borderId="43" xfId="33" applyNumberFormat="1" applyFont="1" applyFill="1" applyBorder="1" applyAlignment="1">
      <alignment horizontal="right" vertical="center"/>
    </xf>
    <xf numFmtId="177" fontId="25" fillId="32" borderId="163" xfId="33" applyNumberFormat="1" applyFont="1" applyFill="1" applyBorder="1" applyAlignment="1">
      <alignment horizontal="right" vertical="center"/>
    </xf>
    <xf numFmtId="177" fontId="25" fillId="32" borderId="29" xfId="33" applyNumberFormat="1" applyFont="1" applyFill="1" applyBorder="1" applyAlignment="1">
      <alignment horizontal="right" vertical="center"/>
    </xf>
    <xf numFmtId="177" fontId="32" fillId="20" borderId="133" xfId="33" applyNumberFormat="1" applyFont="1" applyFill="1" applyBorder="1" applyAlignment="1">
      <alignment vertical="center"/>
    </xf>
    <xf numFmtId="177" fontId="32" fillId="20" borderId="38" xfId="33" applyNumberFormat="1" applyFont="1" applyFill="1" applyBorder="1" applyAlignment="1">
      <alignment vertical="center"/>
    </xf>
    <xf numFmtId="177" fontId="25" fillId="32" borderId="27" xfId="33" applyNumberFormat="1" applyFont="1" applyFill="1" applyBorder="1" applyAlignment="1">
      <alignment horizontal="right" vertical="center"/>
    </xf>
    <xf numFmtId="177" fontId="25" fillId="32" borderId="85" xfId="33" applyNumberFormat="1" applyFont="1" applyFill="1" applyBorder="1" applyAlignment="1">
      <alignment horizontal="right" vertical="center"/>
    </xf>
    <xf numFmtId="177" fontId="25" fillId="32" borderId="28" xfId="33" applyNumberFormat="1" applyFont="1" applyFill="1" applyBorder="1" applyAlignment="1">
      <alignment vertical="center"/>
    </xf>
    <xf numFmtId="198" fontId="25" fillId="35" borderId="55" xfId="29" applyNumberFormat="1" applyFont="1" applyFill="1" applyBorder="1" applyAlignment="1">
      <alignment vertical="center"/>
    </xf>
    <xf numFmtId="198" fontId="25" fillId="35" borderId="104" xfId="29" applyNumberFormat="1" applyFont="1" applyFill="1" applyBorder="1" applyAlignment="1">
      <alignment vertical="center"/>
    </xf>
    <xf numFmtId="198" fontId="25" fillId="29" borderId="24" xfId="29" applyNumberFormat="1" applyFont="1" applyFill="1" applyBorder="1" applyAlignment="1">
      <alignment vertical="center"/>
    </xf>
    <xf numFmtId="198" fontId="25" fillId="30" borderId="89" xfId="29" applyNumberFormat="1" applyFont="1" applyFill="1" applyBorder="1" applyAlignment="1">
      <alignment vertical="center"/>
    </xf>
    <xf numFmtId="198" fontId="25" fillId="30" borderId="44" xfId="29" applyNumberFormat="1" applyFont="1" applyFill="1" applyBorder="1" applyAlignment="1">
      <alignment vertical="center"/>
    </xf>
    <xf numFmtId="38" fontId="25" fillId="32" borderId="105" xfId="29" applyFont="1" applyFill="1" applyBorder="1" applyAlignment="1">
      <alignment vertical="center"/>
    </xf>
    <xf numFmtId="38" fontId="25" fillId="32" borderId="55" xfId="29" applyFont="1" applyFill="1" applyBorder="1" applyAlignment="1">
      <alignment vertical="center"/>
    </xf>
    <xf numFmtId="38" fontId="25" fillId="32" borderId="104" xfId="29" applyFont="1" applyFill="1" applyBorder="1" applyAlignment="1">
      <alignment vertical="center"/>
    </xf>
    <xf numFmtId="40" fontId="25" fillId="32" borderId="29" xfId="29" applyNumberFormat="1" applyFont="1" applyFill="1" applyBorder="1" applyAlignment="1">
      <alignment horizontal="right" vertical="center"/>
    </xf>
    <xf numFmtId="198" fontId="25" fillId="30" borderId="146" xfId="29" applyNumberFormat="1" applyFont="1" applyFill="1" applyBorder="1" applyAlignment="1">
      <alignment vertical="center"/>
    </xf>
    <xf numFmtId="40" fontId="25" fillId="16" borderId="137" xfId="29" applyNumberFormat="1" applyFont="1" applyFill="1" applyBorder="1" applyAlignment="1">
      <alignment vertical="center"/>
    </xf>
    <xf numFmtId="198" fontId="25" fillId="33" borderId="1" xfId="29" applyNumberFormat="1" applyFont="1" applyFill="1" applyBorder="1" applyAlignment="1">
      <alignment vertical="center"/>
    </xf>
    <xf numFmtId="183" fontId="25" fillId="29" borderId="32" xfId="33" applyNumberFormat="1" applyFont="1" applyFill="1" applyBorder="1" applyAlignment="1">
      <alignment horizontal="right" vertical="center"/>
    </xf>
    <xf numFmtId="183" fontId="25" fillId="29" borderId="3" xfId="33" applyNumberFormat="1" applyFont="1" applyFill="1" applyBorder="1" applyAlignment="1">
      <alignment horizontal="right" vertical="center"/>
    </xf>
    <xf numFmtId="177" fontId="25" fillId="20" borderId="84" xfId="33" applyNumberFormat="1" applyFont="1" applyFill="1" applyBorder="1" applyAlignment="1">
      <alignment vertical="center"/>
    </xf>
    <xf numFmtId="10" fontId="25" fillId="8" borderId="2" xfId="26" applyNumberFormat="1" applyFont="1" applyFill="1" applyBorder="1" applyAlignment="1">
      <alignment horizontal="right" vertical="center"/>
    </xf>
    <xf numFmtId="204" fontId="25" fillId="8" borderId="1" xfId="26" applyNumberFormat="1" applyFont="1" applyFill="1" applyBorder="1" applyAlignment="1">
      <alignment horizontal="right" vertical="center"/>
    </xf>
    <xf numFmtId="204" fontId="25" fillId="8" borderId="2" xfId="26" applyNumberFormat="1" applyFont="1" applyFill="1" applyBorder="1" applyAlignment="1">
      <alignment horizontal="right" vertical="center"/>
    </xf>
    <xf numFmtId="210" fontId="25" fillId="8" borderId="1" xfId="26" applyNumberFormat="1" applyFont="1" applyFill="1" applyBorder="1" applyAlignment="1">
      <alignment horizontal="center" vertical="center"/>
    </xf>
    <xf numFmtId="210" fontId="25" fillId="8" borderId="1" xfId="26" applyNumberFormat="1" applyFont="1" applyFill="1" applyBorder="1" applyAlignment="1">
      <alignment horizontal="right" vertical="center"/>
    </xf>
    <xf numFmtId="212" fontId="25" fillId="8" borderId="1" xfId="26" applyNumberFormat="1" applyFont="1" applyFill="1" applyBorder="1" applyAlignment="1">
      <alignment horizontal="right" vertical="center"/>
    </xf>
    <xf numFmtId="176" fontId="32" fillId="20" borderId="237" xfId="33" applyNumberFormat="1" applyFont="1" applyFill="1" applyBorder="1" applyAlignment="1">
      <alignment vertical="center"/>
    </xf>
    <xf numFmtId="176" fontId="32" fillId="20" borderId="236" xfId="33" applyNumberFormat="1" applyFont="1" applyFill="1" applyBorder="1" applyAlignment="1">
      <alignment vertical="center"/>
    </xf>
    <xf numFmtId="176" fontId="32" fillId="20" borderId="235" xfId="33" applyNumberFormat="1" applyFont="1" applyFill="1" applyBorder="1" applyAlignment="1">
      <alignment vertical="center"/>
    </xf>
    <xf numFmtId="176" fontId="32" fillId="20" borderId="233" xfId="33" applyNumberFormat="1" applyFont="1" applyFill="1" applyBorder="1" applyAlignment="1">
      <alignment vertical="center"/>
    </xf>
    <xf numFmtId="176" fontId="32" fillId="20" borderId="238" xfId="33" applyNumberFormat="1" applyFont="1" applyFill="1" applyBorder="1" applyAlignment="1">
      <alignment vertical="center"/>
    </xf>
    <xf numFmtId="176" fontId="25" fillId="24" borderId="83" xfId="33" applyNumberFormat="1" applyFont="1" applyFill="1" applyBorder="1" applyAlignment="1">
      <alignment vertical="center"/>
    </xf>
    <xf numFmtId="176" fontId="25" fillId="24" borderId="256" xfId="33" applyNumberFormat="1" applyFont="1" applyFill="1" applyBorder="1" applyAlignment="1">
      <alignment vertical="center"/>
    </xf>
    <xf numFmtId="204" fontId="25" fillId="8" borderId="4" xfId="26" applyNumberFormat="1" applyFont="1" applyFill="1" applyBorder="1" applyAlignment="1">
      <alignment vertical="center"/>
    </xf>
    <xf numFmtId="212" fontId="25" fillId="8" borderId="2" xfId="26" applyNumberFormat="1" applyFont="1" applyFill="1" applyBorder="1" applyAlignment="1">
      <alignment horizontal="right" vertical="center"/>
    </xf>
    <xf numFmtId="0" fontId="24" fillId="29" borderId="0" xfId="33" applyFont="1" applyFill="1" applyAlignment="1">
      <alignment horizontal="left" vertical="top" wrapText="1"/>
    </xf>
    <xf numFmtId="0" fontId="0" fillId="0" borderId="0" xfId="0" applyAlignment="1">
      <alignment vertical="center" wrapText="1"/>
    </xf>
    <xf numFmtId="0" fontId="25" fillId="8" borderId="137" xfId="33" applyFont="1" applyFill="1" applyBorder="1" applyAlignment="1">
      <alignment horizontal="left" vertical="center"/>
    </xf>
    <xf numFmtId="0" fontId="25" fillId="8" borderId="172" xfId="33" applyFont="1" applyFill="1" applyBorder="1" applyAlignment="1">
      <alignment horizontal="left" vertical="center"/>
    </xf>
    <xf numFmtId="0" fontId="25" fillId="50" borderId="89" xfId="33" applyFont="1" applyFill="1" applyBorder="1" applyAlignment="1">
      <alignment horizontal="left" vertical="center"/>
    </xf>
    <xf numFmtId="0" fontId="25" fillId="50" borderId="170" xfId="33" applyFont="1" applyFill="1" applyBorder="1" applyAlignment="1">
      <alignment horizontal="left" vertical="center"/>
    </xf>
    <xf numFmtId="38" fontId="25" fillId="52" borderId="137" xfId="29" applyFont="1" applyFill="1" applyBorder="1" applyAlignment="1">
      <alignment horizontal="left" vertical="center"/>
    </xf>
    <xf numFmtId="38" fontId="25" fillId="52" borderId="172" xfId="29" applyFont="1" applyFill="1" applyBorder="1" applyAlignment="1">
      <alignment horizontal="left" vertical="center"/>
    </xf>
    <xf numFmtId="0" fontId="11" fillId="8" borderId="110" xfId="33" applyFont="1" applyFill="1" applyBorder="1" applyAlignment="1">
      <alignment horizontal="left" vertical="center"/>
    </xf>
    <xf numFmtId="0" fontId="25" fillId="8" borderId="128" xfId="33" applyFont="1" applyFill="1" applyBorder="1" applyAlignment="1">
      <alignment horizontal="left" vertical="center"/>
    </xf>
    <xf numFmtId="0" fontId="25" fillId="8" borderId="171" xfId="33" applyFont="1" applyFill="1" applyBorder="1" applyAlignment="1">
      <alignment horizontal="left" vertical="center"/>
    </xf>
    <xf numFmtId="0" fontId="25" fillId="8" borderId="154" xfId="33" applyFont="1" applyFill="1" applyBorder="1" applyAlignment="1">
      <alignment horizontal="left" vertical="center"/>
    </xf>
    <xf numFmtId="0" fontId="25" fillId="29" borderId="89" xfId="33" applyFont="1" applyFill="1" applyBorder="1" applyAlignment="1">
      <alignment horizontal="left" vertical="center"/>
    </xf>
    <xf numFmtId="0" fontId="25" fillId="29" borderId="170" xfId="33" applyFont="1" applyFill="1" applyBorder="1" applyAlignment="1">
      <alignment horizontal="left" vertical="center"/>
    </xf>
    <xf numFmtId="0" fontId="25" fillId="29" borderId="110" xfId="33" applyFont="1" applyFill="1" applyBorder="1" applyAlignment="1">
      <alignment horizontal="left" vertical="center"/>
    </xf>
    <xf numFmtId="0" fontId="25" fillId="29" borderId="171" xfId="33" applyFont="1" applyFill="1" applyBorder="1" applyAlignment="1">
      <alignment horizontal="left" vertical="center"/>
    </xf>
    <xf numFmtId="0" fontId="25" fillId="8" borderId="110" xfId="33" applyFont="1" applyFill="1" applyBorder="1" applyAlignment="1">
      <alignment horizontal="left" vertical="center"/>
    </xf>
    <xf numFmtId="0" fontId="25" fillId="29" borderId="146" xfId="33" applyFont="1" applyFill="1" applyBorder="1" applyAlignment="1">
      <alignment horizontal="left" vertical="center"/>
    </xf>
    <xf numFmtId="0" fontId="25" fillId="29" borderId="147" xfId="33" applyFont="1" applyFill="1" applyBorder="1" applyAlignment="1">
      <alignment horizontal="left" vertical="center"/>
    </xf>
    <xf numFmtId="0" fontId="25" fillId="29" borderId="148" xfId="33" applyFont="1" applyFill="1" applyBorder="1" applyAlignment="1">
      <alignment horizontal="left" vertical="center"/>
    </xf>
    <xf numFmtId="0" fontId="25" fillId="29" borderId="176" xfId="33" applyFont="1" applyFill="1" applyBorder="1" applyAlignment="1">
      <alignment horizontal="left" vertical="center"/>
    </xf>
    <xf numFmtId="0" fontId="25" fillId="29" borderId="128" xfId="33" applyFont="1" applyFill="1" applyBorder="1" applyAlignment="1">
      <alignment horizontal="left" vertical="center"/>
    </xf>
    <xf numFmtId="0" fontId="25" fillId="29" borderId="140" xfId="33" applyFont="1" applyFill="1" applyBorder="1" applyAlignment="1">
      <alignment horizontal="left" vertical="center"/>
    </xf>
    <xf numFmtId="0" fontId="25" fillId="29" borderId="129" xfId="33" applyFont="1" applyFill="1" applyBorder="1" applyAlignment="1">
      <alignment horizontal="left" vertical="center"/>
    </xf>
    <xf numFmtId="0" fontId="25" fillId="29" borderId="173" xfId="33" applyFont="1" applyFill="1" applyBorder="1" applyAlignment="1">
      <alignment horizontal="left" vertical="center"/>
    </xf>
    <xf numFmtId="0" fontId="25" fillId="29" borderId="137" xfId="33" applyFont="1" applyFill="1" applyBorder="1" applyAlignment="1">
      <alignment horizontal="left" vertical="center"/>
    </xf>
    <xf numFmtId="0" fontId="25" fillId="29" borderId="172" xfId="33" applyFont="1" applyFill="1" applyBorder="1" applyAlignment="1">
      <alignment horizontal="left" vertical="center"/>
    </xf>
    <xf numFmtId="0" fontId="59" fillId="0" borderId="89" xfId="33" applyFont="1" applyBorder="1" applyAlignment="1">
      <alignment horizontal="left" vertical="center"/>
    </xf>
    <xf numFmtId="0" fontId="59" fillId="0" borderId="170" xfId="33" applyFont="1" applyBorder="1" applyAlignment="1">
      <alignment horizontal="left" vertical="center"/>
    </xf>
    <xf numFmtId="0" fontId="59" fillId="0" borderId="137" xfId="33" applyFont="1" applyBorder="1" applyAlignment="1">
      <alignment horizontal="left" vertical="center"/>
    </xf>
    <xf numFmtId="0" fontId="59" fillId="0" borderId="172" xfId="33" applyFont="1" applyBorder="1" applyAlignment="1">
      <alignment horizontal="left" vertical="center"/>
    </xf>
    <xf numFmtId="0" fontId="25" fillId="8" borderId="89" xfId="33" applyFont="1" applyFill="1" applyBorder="1" applyAlignment="1">
      <alignment horizontal="left" vertical="center"/>
    </xf>
    <xf numFmtId="0" fontId="25" fillId="8" borderId="146" xfId="33" applyFont="1" applyFill="1" applyBorder="1" applyAlignment="1">
      <alignment horizontal="left" vertical="center"/>
    </xf>
    <xf numFmtId="0" fontId="25" fillId="8" borderId="170" xfId="33" applyFont="1" applyFill="1" applyBorder="1" applyAlignment="1">
      <alignment horizontal="left" vertical="center"/>
    </xf>
    <xf numFmtId="0" fontId="27" fillId="29" borderId="0" xfId="33" applyFont="1" applyFill="1" applyAlignment="1">
      <alignment horizontal="left" vertical="top"/>
    </xf>
    <xf numFmtId="0" fontId="25" fillId="8" borderId="111" xfId="33" applyFont="1" applyFill="1" applyBorder="1" applyAlignment="1">
      <alignment horizontal="left" vertical="center"/>
    </xf>
    <xf numFmtId="0" fontId="25" fillId="8" borderId="175" xfId="33" applyFont="1" applyFill="1" applyBorder="1" applyAlignment="1">
      <alignment horizontal="left" vertical="center"/>
    </xf>
    <xf numFmtId="0" fontId="25" fillId="8" borderId="162" xfId="33" applyFont="1" applyFill="1" applyBorder="1" applyAlignment="1">
      <alignment horizontal="left" vertical="center"/>
    </xf>
    <xf numFmtId="0" fontId="25" fillId="8" borderId="177" xfId="33" applyFont="1" applyFill="1" applyBorder="1" applyAlignment="1">
      <alignment horizontal="left" vertical="center"/>
    </xf>
    <xf numFmtId="38" fontId="25" fillId="16" borderId="110" xfId="29" applyFont="1" applyFill="1" applyBorder="1" applyAlignment="1">
      <alignment horizontal="left" vertical="center"/>
    </xf>
    <xf numFmtId="38" fontId="25" fillId="16" borderId="171" xfId="29" applyFont="1" applyFill="1" applyBorder="1" applyAlignment="1">
      <alignment horizontal="left" vertical="center"/>
    </xf>
    <xf numFmtId="38" fontId="11" fillId="0" borderId="137" xfId="29" applyFont="1" applyFill="1" applyBorder="1" applyAlignment="1">
      <alignment horizontal="left" vertical="center"/>
    </xf>
    <xf numFmtId="38" fontId="11" fillId="0" borderId="172" xfId="29" applyFont="1" applyFill="1" applyBorder="1" applyAlignment="1">
      <alignment horizontal="left" vertical="center"/>
    </xf>
    <xf numFmtId="38" fontId="25" fillId="16" borderId="89" xfId="29" applyFont="1" applyFill="1" applyBorder="1" applyAlignment="1">
      <alignment horizontal="left" vertical="center"/>
    </xf>
    <xf numFmtId="38" fontId="25" fillId="16" borderId="170" xfId="29" applyFont="1" applyFill="1" applyBorder="1" applyAlignment="1">
      <alignment horizontal="left" vertical="center"/>
    </xf>
    <xf numFmtId="0" fontId="32" fillId="41" borderId="32" xfId="33" applyFont="1" applyFill="1" applyBorder="1" applyAlignment="1">
      <alignment horizontal="left" vertical="center" wrapText="1"/>
    </xf>
    <xf numFmtId="0" fontId="32" fillId="41" borderId="124" xfId="33" applyFont="1" applyFill="1" applyBorder="1" applyAlignment="1">
      <alignment horizontal="left" vertical="center" wrapText="1"/>
    </xf>
    <xf numFmtId="0" fontId="25" fillId="29" borderId="89" xfId="33" applyFont="1" applyFill="1" applyBorder="1" applyAlignment="1">
      <alignment horizontal="left" vertical="center" wrapText="1"/>
    </xf>
    <xf numFmtId="0" fontId="25" fillId="29" borderId="170" xfId="33" applyFont="1" applyFill="1" applyBorder="1" applyAlignment="1">
      <alignment horizontal="left" vertical="center" wrapText="1"/>
    </xf>
    <xf numFmtId="0" fontId="27" fillId="29" borderId="0" xfId="33" applyFont="1" applyFill="1" applyAlignment="1">
      <alignment horizontal="left" vertical="top" wrapText="1"/>
    </xf>
    <xf numFmtId="0" fontId="25" fillId="0" borderId="0" xfId="0" applyFont="1" applyAlignment="1">
      <alignment horizontal="left" vertical="top"/>
    </xf>
    <xf numFmtId="0" fontId="25" fillId="45" borderId="43" xfId="33" applyFont="1" applyFill="1" applyBorder="1" applyAlignment="1">
      <alignment horizontal="left" vertical="center" wrapText="1"/>
    </xf>
    <xf numFmtId="0" fontId="25" fillId="45" borderId="169" xfId="33" applyFont="1" applyFill="1" applyBorder="1" applyAlignment="1">
      <alignment horizontal="left" vertical="center" wrapText="1"/>
    </xf>
    <xf numFmtId="0" fontId="32" fillId="20" borderId="32" xfId="33" applyFont="1" applyFill="1" applyBorder="1" applyAlignment="1">
      <alignment horizontal="left" vertical="center"/>
    </xf>
    <xf numFmtId="0" fontId="32" fillId="20" borderId="124" xfId="33" applyFont="1" applyFill="1" applyBorder="1" applyAlignment="1">
      <alignment horizontal="left" vertical="center"/>
    </xf>
    <xf numFmtId="0" fontId="25" fillId="45" borderId="170" xfId="33" applyFont="1" applyFill="1" applyBorder="1" applyAlignment="1">
      <alignment horizontal="left" vertical="center" wrapText="1"/>
    </xf>
    <xf numFmtId="0" fontId="32" fillId="53" borderId="32" xfId="33" applyFont="1" applyFill="1" applyBorder="1" applyAlignment="1">
      <alignment horizontal="left" vertical="center"/>
    </xf>
    <xf numFmtId="0" fontId="32" fillId="53" borderId="124" xfId="33" applyFont="1" applyFill="1" applyBorder="1" applyAlignment="1">
      <alignment horizontal="left" vertical="center"/>
    </xf>
    <xf numFmtId="0" fontId="45" fillId="40" borderId="56" xfId="33" applyFont="1" applyFill="1" applyBorder="1" applyAlignment="1">
      <alignment horizontal="center" vertical="center"/>
    </xf>
    <xf numFmtId="0" fontId="45" fillId="40" borderId="122" xfId="33" applyFont="1" applyFill="1" applyBorder="1" applyAlignment="1">
      <alignment horizontal="center" vertical="center"/>
    </xf>
    <xf numFmtId="0" fontId="45" fillId="40" borderId="56" xfId="33" applyFont="1" applyFill="1" applyBorder="1" applyAlignment="1">
      <alignment horizontal="center" vertical="center" wrapText="1"/>
    </xf>
    <xf numFmtId="0" fontId="32" fillId="8" borderId="0" xfId="33" applyFont="1" applyFill="1" applyAlignment="1">
      <alignment horizontal="left"/>
    </xf>
    <xf numFmtId="0" fontId="27" fillId="29" borderId="0" xfId="32" applyFont="1" applyFill="1" applyAlignment="1">
      <alignment vertical="top" wrapText="1"/>
    </xf>
    <xf numFmtId="0" fontId="25" fillId="5" borderId="56" xfId="33" applyFont="1" applyFill="1" applyBorder="1" applyAlignment="1">
      <alignment vertical="center"/>
    </xf>
    <xf numFmtId="0" fontId="25" fillId="5" borderId="14" xfId="33" applyFont="1" applyFill="1" applyBorder="1" applyAlignment="1">
      <alignment vertical="center"/>
    </xf>
    <xf numFmtId="0" fontId="25" fillId="5" borderId="15" xfId="33" applyFont="1" applyFill="1" applyBorder="1" applyAlignment="1">
      <alignment vertical="center"/>
    </xf>
    <xf numFmtId="0" fontId="57" fillId="29" borderId="0" xfId="33" applyFont="1" applyFill="1" applyAlignment="1">
      <alignment vertical="top" wrapText="1"/>
    </xf>
    <xf numFmtId="0" fontId="25" fillId="29" borderId="0" xfId="33" applyFont="1" applyFill="1" applyAlignment="1">
      <alignment vertical="top" wrapText="1"/>
    </xf>
    <xf numFmtId="0" fontId="25" fillId="8" borderId="194" xfId="33" applyFont="1" applyFill="1" applyBorder="1" applyAlignment="1">
      <alignment vertical="center" wrapText="1"/>
    </xf>
    <xf numFmtId="0" fontId="25" fillId="8" borderId="195" xfId="33" applyFont="1" applyFill="1" applyBorder="1" applyAlignment="1">
      <alignment vertical="center" wrapText="1"/>
    </xf>
    <xf numFmtId="0" fontId="25" fillId="8" borderId="196" xfId="33" applyFont="1" applyFill="1" applyBorder="1" applyAlignment="1">
      <alignment vertical="center" wrapText="1"/>
    </xf>
    <xf numFmtId="0" fontId="25" fillId="29" borderId="0" xfId="33" applyFont="1" applyFill="1" applyAlignment="1">
      <alignment vertical="top"/>
    </xf>
    <xf numFmtId="0" fontId="58" fillId="29" borderId="0" xfId="31" applyFont="1" applyFill="1" applyAlignment="1">
      <alignment horizontal="left" vertical="top" wrapText="1"/>
    </xf>
    <xf numFmtId="0" fontId="27" fillId="29" borderId="0" xfId="31" applyFont="1" applyFill="1" applyAlignment="1">
      <alignment horizontal="left" vertical="top" wrapText="1"/>
    </xf>
    <xf numFmtId="0" fontId="11" fillId="8" borderId="88" xfId="31" applyFont="1" applyFill="1" applyBorder="1" applyAlignment="1">
      <alignment vertical="top" wrapText="1"/>
    </xf>
    <xf numFmtId="0" fontId="25" fillId="8" borderId="88" xfId="31" applyFont="1" applyFill="1" applyBorder="1" applyAlignment="1">
      <alignment vertical="top" wrapText="1"/>
    </xf>
    <xf numFmtId="0" fontId="57" fillId="8" borderId="88" xfId="31" applyFont="1" applyFill="1" applyBorder="1" applyAlignment="1">
      <alignment horizontal="left" vertical="top" wrapText="1"/>
    </xf>
    <xf numFmtId="0" fontId="25" fillId="8" borderId="88" xfId="31" applyFont="1" applyFill="1" applyBorder="1" applyAlignment="1">
      <alignment horizontal="left" vertical="top" wrapText="1"/>
    </xf>
    <xf numFmtId="0" fontId="25" fillId="8" borderId="0" xfId="33" applyFont="1" applyFill="1" applyAlignment="1">
      <alignment horizontal="left" vertical="top" wrapText="1"/>
    </xf>
    <xf numFmtId="0" fontId="24" fillId="29" borderId="0" xfId="33" applyFont="1" applyFill="1" applyAlignment="1">
      <alignment horizontal="left" vertical="center" wrapText="1"/>
    </xf>
    <xf numFmtId="0" fontId="27" fillId="29" borderId="0" xfId="33" applyFont="1" applyFill="1" applyAlignment="1">
      <alignment horizontal="left" vertical="center" wrapText="1"/>
    </xf>
    <xf numFmtId="0" fontId="25" fillId="8" borderId="36" xfId="33" applyFont="1" applyFill="1" applyBorder="1" applyAlignment="1">
      <alignment horizontal="left" vertical="top" wrapText="1"/>
    </xf>
    <xf numFmtId="0" fontId="25" fillId="8" borderId="36" xfId="32" applyFont="1" applyFill="1" applyBorder="1" applyAlignment="1">
      <alignment horizontal="left" vertical="top" wrapText="1"/>
    </xf>
    <xf numFmtId="0" fontId="0" fillId="0" borderId="36" xfId="0" applyBorder="1" applyAlignment="1">
      <alignment vertical="center" wrapText="1"/>
    </xf>
    <xf numFmtId="0" fontId="57" fillId="8" borderId="0" xfId="33" applyFont="1" applyFill="1" applyAlignment="1">
      <alignment horizontal="left" vertical="top" wrapText="1"/>
    </xf>
    <xf numFmtId="40" fontId="25" fillId="16" borderId="24" xfId="29" applyNumberFormat="1" applyFont="1" applyFill="1" applyBorder="1" applyAlignment="1">
      <alignment vertical="center"/>
    </xf>
    <xf numFmtId="40" fontId="25" fillId="16" borderId="154" xfId="29" applyNumberFormat="1" applyFont="1" applyFill="1" applyBorder="1" applyAlignment="1">
      <alignment vertical="center"/>
    </xf>
    <xf numFmtId="0" fontId="19" fillId="20" borderId="11" xfId="33" applyFont="1" applyFill="1" applyBorder="1" applyAlignment="1">
      <alignment vertical="center"/>
    </xf>
    <xf numFmtId="10" fontId="25" fillId="8" borderId="1" xfId="29" applyNumberFormat="1" applyFont="1" applyFill="1" applyBorder="1" applyAlignment="1">
      <alignment horizontal="right" vertical="center"/>
    </xf>
    <xf numFmtId="206" fontId="42" fillId="29" borderId="1" xfId="33" applyNumberFormat="1" applyFont="1" applyFill="1" applyBorder="1" applyAlignment="1">
      <alignment horizontal="center" vertical="center"/>
    </xf>
    <xf numFmtId="184" fontId="42" fillId="8" borderId="1" xfId="33" applyNumberFormat="1" applyFont="1" applyFill="1" applyBorder="1" applyAlignment="1">
      <alignment horizontal="center" vertical="center"/>
    </xf>
  </cellXfs>
  <cellStyles count="44">
    <cellStyle name="2x indented GHG Textfiels" xfId="1" xr:uid="{00000000-0005-0000-0000-000000000000}"/>
    <cellStyle name="5x indented GHG Textfiels" xfId="2" xr:uid="{00000000-0005-0000-0000-000001000000}"/>
    <cellStyle name="AggblueCels_1x" xfId="3" xr:uid="{00000000-0005-0000-0000-000002000000}"/>
    <cellStyle name="AggBoldCells" xfId="4" xr:uid="{00000000-0005-0000-0000-000003000000}"/>
    <cellStyle name="AggCels" xfId="5" xr:uid="{00000000-0005-0000-0000-000004000000}"/>
    <cellStyle name="AggOrange" xfId="6" xr:uid="{00000000-0005-0000-0000-000005000000}"/>
    <cellStyle name="AggOrange9" xfId="7" xr:uid="{00000000-0005-0000-0000-000006000000}"/>
    <cellStyle name="AggOrangeRBorder" xfId="8" xr:uid="{00000000-0005-0000-0000-000007000000}"/>
    <cellStyle name="Bold GHG Numbers (0.00)" xfId="9" xr:uid="{00000000-0005-0000-0000-000008000000}"/>
    <cellStyle name="Constants" xfId="10" xr:uid="{00000000-0005-0000-0000-000009000000}"/>
    <cellStyle name="CustomizationCells" xfId="11" xr:uid="{00000000-0005-0000-0000-00000A000000}"/>
    <cellStyle name="CustomizationGreenCells" xfId="12" xr:uid="{00000000-0005-0000-0000-00000B000000}"/>
    <cellStyle name="DocBox_EmptyRow" xfId="13" xr:uid="{00000000-0005-0000-0000-00000C000000}"/>
    <cellStyle name="Empty_B_border" xfId="14" xr:uid="{00000000-0005-0000-0000-00000D000000}"/>
    <cellStyle name="Headline" xfId="15" xr:uid="{00000000-0005-0000-0000-00000E000000}"/>
    <cellStyle name="InputCells" xfId="16" xr:uid="{00000000-0005-0000-0000-00000F000000}"/>
    <cellStyle name="InputCells12_RBBorder" xfId="17" xr:uid="{00000000-0005-0000-0000-000010000000}"/>
    <cellStyle name="Normal GHG Numbers (0.00)" xfId="18" xr:uid="{00000000-0005-0000-0000-000011000000}"/>
    <cellStyle name="Normal GHG Textfiels Bold" xfId="19" xr:uid="{00000000-0005-0000-0000-000012000000}"/>
    <cellStyle name="Normal GHG whole table" xfId="20" xr:uid="{00000000-0005-0000-0000-000013000000}"/>
    <cellStyle name="Normal GHG-Shade" xfId="21" xr:uid="{00000000-0005-0000-0000-000014000000}"/>
    <cellStyle name="Normal_HELP" xfId="22" xr:uid="{00000000-0005-0000-0000-000015000000}"/>
    <cellStyle name="Pattern" xfId="23" xr:uid="{00000000-0005-0000-0000-000016000000}"/>
    <cellStyle name="Shade_R_border" xfId="24" xr:uid="{00000000-0005-0000-0000-000017000000}"/>
    <cellStyle name="Обычный_2++_CRFReport-template" xfId="25" xr:uid="{00000000-0005-0000-0000-000018000000}"/>
    <cellStyle name="パーセント" xfId="26" builtinId="5"/>
    <cellStyle name="パーセント 2" xfId="27" xr:uid="{00000000-0005-0000-0000-00001A000000}"/>
    <cellStyle name="パーセント 4" xfId="36" xr:uid="{00000000-0005-0000-0000-00001B000000}"/>
    <cellStyle name="パーセント 5" xfId="37" xr:uid="{00000000-0005-0000-0000-00001C000000}"/>
    <cellStyle name="ハイパーリンク" xfId="28" builtinId="8"/>
    <cellStyle name="桁区切り" xfId="29" builtinId="6"/>
    <cellStyle name="桁区切り 11" xfId="42" xr:uid="{3057BC19-C4CF-4C29-B286-2D32403D5AE4}"/>
    <cellStyle name="桁区切り 2 2" xfId="40" xr:uid="{00000000-0005-0000-0000-00001F000000}"/>
    <cellStyle name="桁区切り 5" xfId="38" xr:uid="{00000000-0005-0000-0000-000020000000}"/>
    <cellStyle name="標準" xfId="0" builtinId="0"/>
    <cellStyle name="標準 2" xfId="30" xr:uid="{00000000-0005-0000-0000-000022000000}"/>
    <cellStyle name="標準 2 2" xfId="43" xr:uid="{D4A6AFFA-D18F-471B-BD4F-D6192833F23F}"/>
    <cellStyle name="標準 3" xfId="31" xr:uid="{00000000-0005-0000-0000-000023000000}"/>
    <cellStyle name="標準 3 2" xfId="41" xr:uid="{F793E9A7-1124-4303-8EC3-BA2159C75F1D}"/>
    <cellStyle name="標準 6" xfId="39" xr:uid="{00000000-0005-0000-0000-000024000000}"/>
    <cellStyle name="標準_6gasデータ2001p" xfId="32" xr:uid="{00000000-0005-0000-0000-000025000000}"/>
    <cellStyle name="標準_6gasデータ2001q" xfId="33" xr:uid="{00000000-0005-0000-0000-000026000000}"/>
    <cellStyle name="標準_単位" xfId="34" xr:uid="{00000000-0005-0000-0000-000028000000}"/>
    <cellStyle name="未定義" xfId="35" xr:uid="{00000000-0005-0000-0000-000029000000}"/>
  </cellStyles>
  <dxfs count="0"/>
  <tableStyles count="0" defaultTableStyle="TableStyleMedium9" defaultPivotStyle="PivotStyleLight16"/>
  <colors>
    <mruColors>
      <color rgb="FFCCFFFF"/>
      <color rgb="FFFFCC99"/>
      <color rgb="FF33CC33"/>
      <color rgb="FF009900"/>
      <color rgb="FFFFFF99"/>
      <color rgb="FFFFCC66"/>
      <color rgb="FFFF7C80"/>
      <color rgb="FF99CCFF"/>
      <color rgb="FFCCC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ies.go.jp/gio/copyright/index.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I27"/>
  <sheetViews>
    <sheetView tabSelected="1" zoomScaleNormal="100" workbookViewId="0"/>
  </sheetViews>
  <sheetFormatPr defaultColWidth="9" defaultRowHeight="15"/>
  <cols>
    <col min="1" max="1" width="1.75" style="2" customWidth="1"/>
    <col min="2" max="2" width="25.25" style="2" customWidth="1"/>
    <col min="3" max="3" width="81.25" style="2" customWidth="1"/>
    <col min="4" max="16384" width="9" style="2"/>
  </cols>
  <sheetData>
    <row r="1" spans="2:9" ht="23.25" customHeight="1">
      <c r="B1" s="1516" t="s">
        <v>540</v>
      </c>
    </row>
    <row r="2" spans="2:9" ht="23.25" customHeight="1">
      <c r="B2" s="1409" t="s">
        <v>542</v>
      </c>
      <c r="D2" s="3"/>
    </row>
    <row r="3" spans="2:9">
      <c r="C3" s="1508" t="s">
        <v>541</v>
      </c>
    </row>
    <row r="4" spans="2:9">
      <c r="C4" s="4" t="s">
        <v>30</v>
      </c>
    </row>
    <row r="5" spans="2:9" ht="8.25" customHeight="1">
      <c r="C5" s="5"/>
    </row>
    <row r="6" spans="2:9" ht="8.25" customHeight="1">
      <c r="C6" s="5"/>
    </row>
    <row r="7" spans="2:9" ht="18" customHeight="1">
      <c r="B7" s="6" t="s">
        <v>211</v>
      </c>
      <c r="C7" s="6" t="s">
        <v>29</v>
      </c>
    </row>
    <row r="8" spans="2:9" ht="18" customHeight="1">
      <c r="B8" s="7" t="s">
        <v>3</v>
      </c>
      <c r="C8" s="1511" t="s">
        <v>518</v>
      </c>
    </row>
    <row r="9" spans="2:9" ht="18" customHeight="1">
      <c r="B9" s="8" t="s">
        <v>164</v>
      </c>
      <c r="C9" s="1512" t="s">
        <v>515</v>
      </c>
    </row>
    <row r="10" spans="2:9" ht="18" customHeight="1">
      <c r="B10" s="7" t="s">
        <v>204</v>
      </c>
      <c r="C10" s="1513" t="s">
        <v>519</v>
      </c>
    </row>
    <row r="11" spans="2:9" ht="16.5">
      <c r="B11" s="7" t="s">
        <v>496</v>
      </c>
      <c r="C11" s="10" t="s">
        <v>405</v>
      </c>
      <c r="F11" s="3"/>
    </row>
    <row r="12" spans="2:9" ht="16.5">
      <c r="B12" s="7" t="s">
        <v>497</v>
      </c>
      <c r="C12" s="9" t="s">
        <v>406</v>
      </c>
      <c r="F12" s="11"/>
      <c r="G12" s="11"/>
      <c r="H12" s="11"/>
      <c r="I12" s="11"/>
    </row>
    <row r="13" spans="2:9" ht="18" customHeight="1">
      <c r="B13" s="7" t="s">
        <v>495</v>
      </c>
      <c r="C13" s="12" t="s">
        <v>212</v>
      </c>
    </row>
    <row r="14" spans="2:9" ht="18" customHeight="1">
      <c r="B14" s="7" t="s">
        <v>213</v>
      </c>
      <c r="C14" s="1515" t="s">
        <v>524</v>
      </c>
    </row>
    <row r="15" spans="2:9" ht="18" customHeight="1">
      <c r="B15" s="7" t="s">
        <v>214</v>
      </c>
      <c r="C15" s="9" t="s">
        <v>498</v>
      </c>
    </row>
    <row r="16" spans="2:9" ht="18" customHeight="1">
      <c r="B16" s="7" t="s">
        <v>215</v>
      </c>
      <c r="C16" s="9" t="s">
        <v>216</v>
      </c>
    </row>
    <row r="17" spans="2:3" ht="18" customHeight="1">
      <c r="B17" s="7" t="s">
        <v>196</v>
      </c>
      <c r="C17" s="9" t="s">
        <v>217</v>
      </c>
    </row>
    <row r="18" spans="2:3" ht="18" customHeight="1">
      <c r="B18" s="7" t="s">
        <v>197</v>
      </c>
      <c r="C18" s="12" t="s">
        <v>373</v>
      </c>
    </row>
    <row r="19" spans="2:3" ht="18" customHeight="1">
      <c r="B19" s="7" t="s">
        <v>198</v>
      </c>
      <c r="C19" s="12" t="s">
        <v>374</v>
      </c>
    </row>
    <row r="20" spans="2:3" ht="18" customHeight="1">
      <c r="B20" s="13" t="s">
        <v>199</v>
      </c>
      <c r="C20" s="1514" t="s">
        <v>520</v>
      </c>
    </row>
    <row r="21" spans="2:3" ht="18" customHeight="1">
      <c r="B21" s="13" t="s">
        <v>200</v>
      </c>
      <c r="C21" s="1514" t="s">
        <v>521</v>
      </c>
    </row>
    <row r="22" spans="2:3" ht="18" customHeight="1">
      <c r="B22" s="7" t="s">
        <v>203</v>
      </c>
      <c r="C22" s="12" t="s">
        <v>522</v>
      </c>
    </row>
    <row r="23" spans="2:3" ht="18" customHeight="1">
      <c r="B23" s="7" t="s">
        <v>499</v>
      </c>
      <c r="C23" s="9" t="s">
        <v>523</v>
      </c>
    </row>
    <row r="24" spans="2:3">
      <c r="B24" s="14"/>
      <c r="C24" s="15"/>
    </row>
    <row r="25" spans="2:3">
      <c r="B25" s="1933" t="s">
        <v>568</v>
      </c>
      <c r="C25" s="15"/>
    </row>
    <row r="26" spans="2:3" ht="16.5">
      <c r="B26" s="2" t="s">
        <v>567</v>
      </c>
    </row>
    <row r="27" spans="2:3">
      <c r="B27" s="805" t="s">
        <v>202</v>
      </c>
    </row>
  </sheetData>
  <phoneticPr fontId="10"/>
  <hyperlinks>
    <hyperlink ref="C9" location="Notes!A1" display="単位／地球温暖化係数／その他注意事項" xr:uid="{0E23D7FE-277F-46C2-9172-82DE9047A87B}"/>
    <hyperlink ref="C10" location="'1.Summary'!S1" display="温室効果ガス排出量及び吸収量のまとめ" xr:uid="{CDCF0E73-81D0-449D-A1CE-515D329CE7C6}"/>
    <hyperlink ref="C11" location="'2.CO2-Sector'!Q1" display="CO2 の部門別排出量【電気・熱配分前排出量】（簡約表）" xr:uid="{2CB6D843-215F-419C-AD14-B0371A87F23E}"/>
    <hyperlink ref="C12" location="'3.Allocated_CO2-Sector'!Q1" display="CO2 の部門別排出量【電気・熱配分後排出量】" xr:uid="{D4A33E7A-F41B-4F23-905B-5C9B88256F51}"/>
    <hyperlink ref="C18" location="'9.GHG-capita'!R1" display="一人当たりGHG排出量" xr:uid="{BF639F91-2FED-4C7F-935B-28DBB505C364}"/>
    <hyperlink ref="C19" location="'10.GHG-GDP'!R1" display="GDP当たりGHG排出量" xr:uid="{8C56D9C8-0A56-4138-B0BE-A28E12E61E3E}"/>
    <hyperlink ref="C14" location="'5.CO2-fuel'!W1" display="エネルギー起源CO2 排出量（燃料種別）" xr:uid="{3A396C47-10F8-4801-A602-A6A94F8A7E8E}"/>
    <hyperlink ref="C15" location="'6.CH4'!U1" display="CH4 排出量" xr:uid="{6692F203-446F-43E2-A16B-1C9AEDDCDD59}"/>
    <hyperlink ref="C16" location="'7.N2O'!U1" display="N2O 排出量" xr:uid="{130B3058-B0E2-485A-AC03-3C5CC8D0D6DA}"/>
    <hyperlink ref="C17" location="'8.F-gas'!S1" display="F-gas（HFCs, PFCs, SF6, NF3）排出量" xr:uid="{32CDA384-2D14-4D63-87B4-2B8642C0234C}"/>
    <hyperlink ref="C21" location="'12.Household (per capita)'!V1" display="家庭におけるCO2 排出量（一人当たり）" xr:uid="{ADAF1B32-EF8A-4223-907A-986DCC6E5A8F}"/>
    <hyperlink ref="C22" location="'13.NDC-LULUCF'!B1" display="森林等の吸収源対策による吸収量" xr:uid="{A45D7464-D36D-4CDB-9D1B-B3ADF68A12F9}"/>
    <hyperlink ref="C23" location="'14.【Annex】UN-GHGs'!T1" display="【参考】国連ガイドライン準拠のガス別・部門別温室効果ガス排出量及び吸収量" xr:uid="{38EF8EAE-BDF1-48F1-9A84-6AA49252E011}"/>
    <hyperlink ref="C20" location="'11.Household (per household)'!V1" display="家庭におけるCO2 排出量（世帯当たり）" xr:uid="{093FD8E5-A6D5-4381-84E3-EAD1FB68A58D}"/>
    <hyperlink ref="B27" r:id="rId1" xr:uid="{F4E0439C-9C08-408B-9807-1C6DACF7AEAA}"/>
    <hyperlink ref="C13" location="'4.CO2-share'!C1" display="CO2 の部門別排出量のシェア（電気・熱配分前後のシェア）" xr:uid="{1056946C-EFE9-4657-922F-16F7AED454C9}"/>
  </hyperlinks>
  <pageMargins left="0.78740157480314965" right="0.78740157480314965" top="0.98425196850393704" bottom="0.98425196850393704" header="0.51181102362204722" footer="0.51181102362204722"/>
  <pageSetup paperSize="9" scale="65"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codeName="Sheet20">
    <pageSetUpPr fitToPage="1"/>
  </sheetPr>
  <dimension ref="A1:BI155"/>
  <sheetViews>
    <sheetView zoomScaleNormal="100" workbookViewId="0">
      <pane xSplit="21" ySplit="4" topLeftCell="AD5" activePane="bottomRight" state="frozen"/>
      <selection pane="topRight"/>
      <selection pane="bottomLeft"/>
      <selection pane="bottomRight"/>
    </sheetView>
  </sheetViews>
  <sheetFormatPr defaultColWidth="9.625" defaultRowHeight="15"/>
  <cols>
    <col min="1" max="1" width="1.625" style="27" customWidth="1"/>
    <col min="2" max="18" width="1.625" style="22" hidden="1" customWidth="1"/>
    <col min="19" max="20" width="1.625" style="22" customWidth="1"/>
    <col min="21" max="21" width="36.375" style="22" customWidth="1"/>
    <col min="22" max="22" width="10.625" style="22" hidden="1" customWidth="1"/>
    <col min="23" max="26" width="8.125" style="22" hidden="1" customWidth="1"/>
    <col min="27" max="61" width="8.125" style="22" customWidth="1"/>
    <col min="62" max="16384" width="9.625" style="22"/>
  </cols>
  <sheetData>
    <row r="1" spans="1:61" s="940" customFormat="1" ht="61.5" customHeight="1">
      <c r="A1" s="60"/>
      <c r="S1" s="2147" t="s">
        <v>387</v>
      </c>
      <c r="T1" s="2147"/>
      <c r="U1" s="2147"/>
    </row>
    <row r="2" spans="1:61" ht="14.25" customHeight="1">
      <c r="S2" s="30" t="str">
        <f>'0.Contents'!$B$2</f>
        <v>＜暫定データ＞</v>
      </c>
      <c r="T2" s="30"/>
      <c r="V2" s="162"/>
    </row>
    <row r="3" spans="1:61" ht="17.25" thickBot="1">
      <c r="S3" s="133" t="s">
        <v>252</v>
      </c>
      <c r="T3" s="133"/>
    </row>
    <row r="4" spans="1:61">
      <c r="S4" s="1407"/>
      <c r="T4" s="1408"/>
      <c r="U4" s="1494"/>
      <c r="V4" s="956"/>
      <c r="W4" s="1491"/>
      <c r="X4" s="1491"/>
      <c r="Y4" s="1491"/>
      <c r="Z4" s="1491"/>
      <c r="AA4" s="1491">
        <v>1990</v>
      </c>
      <c r="AB4" s="1492">
        <f>AA4+1</f>
        <v>1991</v>
      </c>
      <c r="AC4" s="1492">
        <f t="shared" ref="AC4:BI4" si="0">AB4+1</f>
        <v>1992</v>
      </c>
      <c r="AD4" s="1492">
        <f t="shared" si="0"/>
        <v>1993</v>
      </c>
      <c r="AE4" s="1492">
        <f t="shared" si="0"/>
        <v>1994</v>
      </c>
      <c r="AF4" s="1492">
        <f t="shared" si="0"/>
        <v>1995</v>
      </c>
      <c r="AG4" s="1492">
        <f t="shared" si="0"/>
        <v>1996</v>
      </c>
      <c r="AH4" s="1492">
        <f t="shared" si="0"/>
        <v>1997</v>
      </c>
      <c r="AI4" s="1492">
        <f t="shared" si="0"/>
        <v>1998</v>
      </c>
      <c r="AJ4" s="1492">
        <f t="shared" si="0"/>
        <v>1999</v>
      </c>
      <c r="AK4" s="1492">
        <f t="shared" si="0"/>
        <v>2000</v>
      </c>
      <c r="AL4" s="1492">
        <f t="shared" si="0"/>
        <v>2001</v>
      </c>
      <c r="AM4" s="1492">
        <f t="shared" si="0"/>
        <v>2002</v>
      </c>
      <c r="AN4" s="1492">
        <f t="shared" si="0"/>
        <v>2003</v>
      </c>
      <c r="AO4" s="1492">
        <f t="shared" si="0"/>
        <v>2004</v>
      </c>
      <c r="AP4" s="1492">
        <f t="shared" si="0"/>
        <v>2005</v>
      </c>
      <c r="AQ4" s="1492">
        <f t="shared" si="0"/>
        <v>2006</v>
      </c>
      <c r="AR4" s="1492">
        <f t="shared" si="0"/>
        <v>2007</v>
      </c>
      <c r="AS4" s="1492">
        <f t="shared" si="0"/>
        <v>2008</v>
      </c>
      <c r="AT4" s="1492">
        <f t="shared" si="0"/>
        <v>2009</v>
      </c>
      <c r="AU4" s="1492">
        <f t="shared" si="0"/>
        <v>2010</v>
      </c>
      <c r="AV4" s="1492">
        <f t="shared" si="0"/>
        <v>2011</v>
      </c>
      <c r="AW4" s="1492">
        <f t="shared" si="0"/>
        <v>2012</v>
      </c>
      <c r="AX4" s="1492">
        <f t="shared" si="0"/>
        <v>2013</v>
      </c>
      <c r="AY4" s="1492">
        <f t="shared" si="0"/>
        <v>2014</v>
      </c>
      <c r="AZ4" s="1492">
        <f t="shared" si="0"/>
        <v>2015</v>
      </c>
      <c r="BA4" s="1492">
        <f t="shared" si="0"/>
        <v>2016</v>
      </c>
      <c r="BB4" s="1492">
        <f t="shared" si="0"/>
        <v>2017</v>
      </c>
      <c r="BC4" s="1492">
        <f t="shared" si="0"/>
        <v>2018</v>
      </c>
      <c r="BD4" s="1492">
        <f t="shared" si="0"/>
        <v>2019</v>
      </c>
      <c r="BE4" s="1492">
        <f t="shared" si="0"/>
        <v>2020</v>
      </c>
      <c r="BF4" s="1492">
        <f t="shared" si="0"/>
        <v>2021</v>
      </c>
      <c r="BG4" s="1493">
        <f t="shared" si="0"/>
        <v>2022</v>
      </c>
      <c r="BH4" s="1493">
        <f t="shared" si="0"/>
        <v>2023</v>
      </c>
      <c r="BI4" s="1410">
        <f t="shared" si="0"/>
        <v>2024</v>
      </c>
    </row>
    <row r="5" spans="1:61" ht="17.100000000000001" customHeight="1">
      <c r="S5" s="941" t="s">
        <v>13</v>
      </c>
      <c r="T5" s="1"/>
      <c r="U5" s="954"/>
      <c r="V5" s="1489"/>
      <c r="W5" s="1434"/>
      <c r="X5" s="1434"/>
      <c r="Y5" s="1434"/>
      <c r="Z5" s="1434"/>
      <c r="AA5" s="1434">
        <f t="shared" ref="AA5:BG5" si="1">SUM(AA6,AA11:AA20)</f>
        <v>13409.950442681184</v>
      </c>
      <c r="AB5" s="1490">
        <f t="shared" si="1"/>
        <v>14605.139090759387</v>
      </c>
      <c r="AC5" s="1490">
        <f t="shared" si="1"/>
        <v>14969.798323589463</v>
      </c>
      <c r="AD5" s="1490">
        <f t="shared" si="1"/>
        <v>15387.123428309875</v>
      </c>
      <c r="AE5" s="1490">
        <f t="shared" si="1"/>
        <v>17949.348377267317</v>
      </c>
      <c r="AF5" s="1490">
        <f t="shared" si="1"/>
        <v>21548.60222778282</v>
      </c>
      <c r="AG5" s="1490">
        <f t="shared" si="1"/>
        <v>21101.399048100033</v>
      </c>
      <c r="AH5" s="1490">
        <f t="shared" si="1"/>
        <v>21025.10769030387</v>
      </c>
      <c r="AI5" s="1490">
        <f t="shared" si="1"/>
        <v>20470.921455792006</v>
      </c>
      <c r="AJ5" s="1490">
        <f t="shared" si="1"/>
        <v>21014.211965589824</v>
      </c>
      <c r="AK5" s="1490">
        <f t="shared" si="1"/>
        <v>19794.699210012273</v>
      </c>
      <c r="AL5" s="1490">
        <f t="shared" si="1"/>
        <v>16901.788263525908</v>
      </c>
      <c r="AM5" s="1490">
        <f t="shared" si="1"/>
        <v>14183.287315848558</v>
      </c>
      <c r="AN5" s="1490">
        <f t="shared" si="1"/>
        <v>14140.783673039681</v>
      </c>
      <c r="AO5" s="1490">
        <f t="shared" si="1"/>
        <v>10825.296415664909</v>
      </c>
      <c r="AP5" s="1490">
        <f t="shared" si="1"/>
        <v>10788.332950634145</v>
      </c>
      <c r="AQ5" s="1490">
        <f t="shared" si="1"/>
        <v>11786.039835212892</v>
      </c>
      <c r="AR5" s="1490">
        <f t="shared" si="1"/>
        <v>12896.071407874872</v>
      </c>
      <c r="AS5" s="1490">
        <f t="shared" si="1"/>
        <v>14396.746946663785</v>
      </c>
      <c r="AT5" s="1490">
        <f t="shared" si="1"/>
        <v>15120.368203562144</v>
      </c>
      <c r="AU5" s="1490">
        <f t="shared" si="1"/>
        <v>16666.858265388433</v>
      </c>
      <c r="AV5" s="1490">
        <f t="shared" si="1"/>
        <v>18417.221888496839</v>
      </c>
      <c r="AW5" s="1490">
        <f t="shared" si="1"/>
        <v>20287.088186042813</v>
      </c>
      <c r="AX5" s="1490">
        <f t="shared" si="1"/>
        <v>22044.881924762019</v>
      </c>
      <c r="AY5" s="1490">
        <f t="shared" si="1"/>
        <v>24258.399616204188</v>
      </c>
      <c r="AZ5" s="1490">
        <f t="shared" si="1"/>
        <v>26757.064060779034</v>
      </c>
      <c r="BA5" s="1490">
        <f t="shared" si="1"/>
        <v>28421.065688868246</v>
      </c>
      <c r="BB5" s="1490">
        <f t="shared" si="1"/>
        <v>29434.256475633123</v>
      </c>
      <c r="BC5" s="1490">
        <f t="shared" si="1"/>
        <v>30422.759758565502</v>
      </c>
      <c r="BD5" s="1490">
        <f t="shared" si="1"/>
        <v>31979.062116603876</v>
      </c>
      <c r="BE5" s="1490">
        <f t="shared" si="1"/>
        <v>33187.380574034891</v>
      </c>
      <c r="BF5" s="1490">
        <f t="shared" si="1"/>
        <v>33772.243586801014</v>
      </c>
      <c r="BG5" s="1490">
        <f t="shared" si="1"/>
        <v>32989.453287589415</v>
      </c>
      <c r="BH5" s="1652">
        <f>SUM(BH6,BH11:BH20)</f>
        <v>32174.060734445244</v>
      </c>
      <c r="BI5" s="1656">
        <f>SUM(BI6,BI11:BI20)</f>
        <v>31813.501859901717</v>
      </c>
    </row>
    <row r="6" spans="1:61" ht="17.100000000000001" customHeight="1">
      <c r="S6" s="941"/>
      <c r="T6" s="108" t="s">
        <v>525</v>
      </c>
      <c r="U6" s="1488"/>
      <c r="V6" s="957"/>
      <c r="W6" s="966"/>
      <c r="X6" s="966"/>
      <c r="Y6" s="966"/>
      <c r="Z6" s="966"/>
      <c r="AA6" s="966" t="s">
        <v>563</v>
      </c>
      <c r="AB6" s="166" t="s">
        <v>563</v>
      </c>
      <c r="AC6" s="167">
        <v>3.7301299559312824</v>
      </c>
      <c r="AD6" s="167">
        <v>64.089052314974154</v>
      </c>
      <c r="AE6" s="166">
        <v>331.36486415034295</v>
      </c>
      <c r="AF6" s="166">
        <v>827.82468487226038</v>
      </c>
      <c r="AG6" s="166">
        <v>1185.8014695105644</v>
      </c>
      <c r="AH6" s="166">
        <v>1552.3086273441306</v>
      </c>
      <c r="AI6" s="166">
        <v>1899.0717989202565</v>
      </c>
      <c r="AJ6" s="166">
        <v>2253.192628094137</v>
      </c>
      <c r="AK6" s="166">
        <v>2666.5653926003051</v>
      </c>
      <c r="AL6" s="166">
        <v>3180.4154630242183</v>
      </c>
      <c r="AM6" s="166">
        <v>3886.8656377939806</v>
      </c>
      <c r="AN6" s="166">
        <v>4763.1286864083741</v>
      </c>
      <c r="AO6" s="166">
        <v>5895.3858409543309</v>
      </c>
      <c r="AP6" s="166">
        <v>7138.0651361483106</v>
      </c>
      <c r="AQ6" s="166">
        <v>8278.7896449250638</v>
      </c>
      <c r="AR6" s="166">
        <v>9832.4918365331214</v>
      </c>
      <c r="AS6" s="166">
        <v>11036.347651866379</v>
      </c>
      <c r="AT6" s="166">
        <v>12370.821455366187</v>
      </c>
      <c r="AU6" s="166">
        <v>14024.423603604377</v>
      </c>
      <c r="AV6" s="166">
        <v>15674.236301952125</v>
      </c>
      <c r="AW6" s="166">
        <v>17536.300866880782</v>
      </c>
      <c r="AX6" s="166">
        <v>19229.63310102775</v>
      </c>
      <c r="AY6" s="166">
        <v>21312.866290276412</v>
      </c>
      <c r="AZ6" s="166">
        <v>23693.872247130312</v>
      </c>
      <c r="BA6" s="166">
        <v>25094.834708978102</v>
      </c>
      <c r="BB6" s="166">
        <v>26005.155554912461</v>
      </c>
      <c r="BC6" s="166">
        <v>26976.662434228787</v>
      </c>
      <c r="BD6" s="166">
        <v>28430.118479539349</v>
      </c>
      <c r="BE6" s="166">
        <v>29507.821085160918</v>
      </c>
      <c r="BF6" s="166">
        <v>30142.339373855444</v>
      </c>
      <c r="BG6" s="1150">
        <v>29663.227804533431</v>
      </c>
      <c r="BH6" s="1150">
        <v>28930.620066245097</v>
      </c>
      <c r="BI6" s="967">
        <v>28663.97278050139</v>
      </c>
    </row>
    <row r="7" spans="1:61" ht="17.100000000000001" customHeight="1">
      <c r="S7" s="941"/>
      <c r="T7" s="113"/>
      <c r="U7" s="1419" t="s">
        <v>500</v>
      </c>
      <c r="V7" s="1422"/>
      <c r="W7" s="1425"/>
      <c r="X7" s="1425"/>
      <c r="Y7" s="1425"/>
      <c r="Z7" s="1425"/>
      <c r="AA7" s="1425" t="s">
        <v>563</v>
      </c>
      <c r="AB7" s="1426" t="s">
        <v>563</v>
      </c>
      <c r="AC7" s="2022">
        <v>0.15861858121621619</v>
      </c>
      <c r="AD7" s="1427">
        <v>2.2522206705990975</v>
      </c>
      <c r="AE7" s="1427">
        <v>10.930240018783774</v>
      </c>
      <c r="AF7" s="1427">
        <v>29.714638531105692</v>
      </c>
      <c r="AG7" s="1427">
        <v>51.501218393690358</v>
      </c>
      <c r="AH7" s="1427">
        <v>86.99314306976018</v>
      </c>
      <c r="AI7" s="1426">
        <v>132.39462172573465</v>
      </c>
      <c r="AJ7" s="1426">
        <v>181.81646141864042</v>
      </c>
      <c r="AK7" s="1426">
        <v>250.35975660969635</v>
      </c>
      <c r="AL7" s="1426">
        <v>357.69692972599813</v>
      </c>
      <c r="AM7" s="1426">
        <v>638.34759276983777</v>
      </c>
      <c r="AN7" s="1426">
        <v>1169.3690507503457</v>
      </c>
      <c r="AO7" s="1426">
        <v>1939.2588481656919</v>
      </c>
      <c r="AP7" s="1426">
        <v>2823.6718813584775</v>
      </c>
      <c r="AQ7" s="1426">
        <v>3939.9132231786607</v>
      </c>
      <c r="AR7" s="1426">
        <v>4974.3796230963371</v>
      </c>
      <c r="AS7" s="1426">
        <v>5667.247717080445</v>
      </c>
      <c r="AT7" s="1426">
        <v>6531.3412385039574</v>
      </c>
      <c r="AU7" s="1426">
        <v>7630.2443425161873</v>
      </c>
      <c r="AV7" s="1426">
        <v>8760.3485398550674</v>
      </c>
      <c r="AW7" s="1426">
        <v>9829.3546543689608</v>
      </c>
      <c r="AX7" s="1426">
        <v>10771.468768199416</v>
      </c>
      <c r="AY7" s="1426">
        <v>12196.453071116117</v>
      </c>
      <c r="AZ7" s="1426">
        <v>13910.110179783032</v>
      </c>
      <c r="BA7" s="1426">
        <v>14723.048474350297</v>
      </c>
      <c r="BB7" s="1426">
        <v>15150.868282710922</v>
      </c>
      <c r="BC7" s="1426">
        <v>15900.76365020288</v>
      </c>
      <c r="BD7" s="1426">
        <v>16964.032981771878</v>
      </c>
      <c r="BE7" s="1426">
        <v>17786.359456632999</v>
      </c>
      <c r="BF7" s="1426">
        <v>18062.582684914669</v>
      </c>
      <c r="BG7" s="1426">
        <v>17385.45233532551</v>
      </c>
      <c r="BH7" s="1653">
        <v>16950.739345372167</v>
      </c>
      <c r="BI7" s="1428">
        <v>16945.897399020007</v>
      </c>
    </row>
    <row r="8" spans="1:61" ht="17.100000000000001" customHeight="1">
      <c r="S8" s="941"/>
      <c r="T8" s="113"/>
      <c r="U8" s="1420" t="s">
        <v>501</v>
      </c>
      <c r="V8" s="1423"/>
      <c r="W8" s="1429"/>
      <c r="X8" s="1429"/>
      <c r="Y8" s="1429"/>
      <c r="Z8" s="1429"/>
      <c r="AA8" s="1429" t="s">
        <v>563</v>
      </c>
      <c r="AB8" s="1430" t="s">
        <v>563</v>
      </c>
      <c r="AC8" s="1430" t="s">
        <v>563</v>
      </c>
      <c r="AD8" s="1430" t="s">
        <v>563</v>
      </c>
      <c r="AE8" s="1430" t="s">
        <v>563</v>
      </c>
      <c r="AF8" s="1430" t="s">
        <v>563</v>
      </c>
      <c r="AG8" s="1430" t="s">
        <v>563</v>
      </c>
      <c r="AH8" s="1430" t="s">
        <v>563</v>
      </c>
      <c r="AI8" s="2023">
        <v>5.7266326590000007</v>
      </c>
      <c r="AJ8" s="2023">
        <v>27.52354572723992</v>
      </c>
      <c r="AK8" s="2023">
        <v>73.300694842929346</v>
      </c>
      <c r="AL8" s="1430">
        <v>182.91571631358536</v>
      </c>
      <c r="AM8" s="1430">
        <v>308.88609151547217</v>
      </c>
      <c r="AN8" s="1430">
        <v>519.02628074953464</v>
      </c>
      <c r="AO8" s="1430">
        <v>810.70211225337528</v>
      </c>
      <c r="AP8" s="1430">
        <v>1147.2828707205649</v>
      </c>
      <c r="AQ8" s="1430">
        <v>1506.82517877706</v>
      </c>
      <c r="AR8" s="1430">
        <v>1887.3128072168454</v>
      </c>
      <c r="AS8" s="1430">
        <v>2319.3810946404024</v>
      </c>
      <c r="AT8" s="1430">
        <v>2742.6528173761194</v>
      </c>
      <c r="AU8" s="1430">
        <v>3223.770812138504</v>
      </c>
      <c r="AV8" s="1430">
        <v>3873.9178451763682</v>
      </c>
      <c r="AW8" s="1430">
        <v>4615.6545707324049</v>
      </c>
      <c r="AX8" s="1430">
        <v>5287.8000120567967</v>
      </c>
      <c r="AY8" s="1430">
        <v>6019.0499285613678</v>
      </c>
      <c r="AZ8" s="1430">
        <v>6760.9831650380092</v>
      </c>
      <c r="BA8" s="1430">
        <v>7408.1897225912344</v>
      </c>
      <c r="BB8" s="1430">
        <v>7907.7113242934302</v>
      </c>
      <c r="BC8" s="1430">
        <v>8217.3377325486363</v>
      </c>
      <c r="BD8" s="1430">
        <v>8618.6881386986079</v>
      </c>
      <c r="BE8" s="1430">
        <v>8918.69119543124</v>
      </c>
      <c r="BF8" s="1430">
        <v>9326.1417545373297</v>
      </c>
      <c r="BG8" s="1430">
        <v>9636.6067076546042</v>
      </c>
      <c r="BH8" s="1654">
        <v>9390.1370912212078</v>
      </c>
      <c r="BI8" s="1431">
        <v>9261.173304640055</v>
      </c>
    </row>
    <row r="9" spans="1:61" ht="17.100000000000001" customHeight="1">
      <c r="S9" s="941"/>
      <c r="T9" s="113"/>
      <c r="U9" s="1420" t="s">
        <v>502</v>
      </c>
      <c r="V9" s="1423"/>
      <c r="W9" s="1429"/>
      <c r="X9" s="1429"/>
      <c r="Y9" s="1429"/>
      <c r="Z9" s="1429"/>
      <c r="AA9" s="1429" t="s">
        <v>563</v>
      </c>
      <c r="AB9" s="1430" t="s">
        <v>563</v>
      </c>
      <c r="AC9" s="2023">
        <v>3.5715113747150666</v>
      </c>
      <c r="AD9" s="2023">
        <v>59.837772906023794</v>
      </c>
      <c r="AE9" s="1430">
        <v>314.55399429547032</v>
      </c>
      <c r="AF9" s="1430">
        <v>786.29149100584345</v>
      </c>
      <c r="AG9" s="1430">
        <v>1117.1042841570297</v>
      </c>
      <c r="AH9" s="1430">
        <v>1445.0023414922839</v>
      </c>
      <c r="AI9" s="1430">
        <v>1736.0598473934635</v>
      </c>
      <c r="AJ9" s="1430">
        <v>2006.1285717465648</v>
      </c>
      <c r="AK9" s="1430">
        <v>2287.0060928969638</v>
      </c>
      <c r="AL9" s="1430">
        <v>2556.4841073480638</v>
      </c>
      <c r="AM9" s="1430">
        <v>2815.7709983374716</v>
      </c>
      <c r="AN9" s="1430">
        <v>2900.7832273379418</v>
      </c>
      <c r="AO9" s="1430">
        <v>2911.6141607257446</v>
      </c>
      <c r="AP9" s="1430">
        <v>2866.3233867174695</v>
      </c>
      <c r="AQ9" s="1430">
        <v>2456.3439771065337</v>
      </c>
      <c r="AR9" s="1430">
        <v>2527.5340830652794</v>
      </c>
      <c r="AS9" s="1430">
        <v>2543.2277898881121</v>
      </c>
      <c r="AT9" s="1430">
        <v>2519.5296852614665</v>
      </c>
      <c r="AU9" s="1430">
        <v>2537.2275822619922</v>
      </c>
      <c r="AV9" s="1430">
        <v>2435.8416314326118</v>
      </c>
      <c r="AW9" s="1430">
        <v>2480.086379021528</v>
      </c>
      <c r="AX9" s="1430">
        <v>2577.5518878267558</v>
      </c>
      <c r="AY9" s="1430">
        <v>2506.4807010814025</v>
      </c>
      <c r="AZ9" s="1430">
        <v>2445.075289995159</v>
      </c>
      <c r="BA9" s="1430">
        <v>2419.1760183263164</v>
      </c>
      <c r="BB9" s="1430">
        <v>2433.8546190765614</v>
      </c>
      <c r="BC9" s="1430">
        <v>2375.4882296825149</v>
      </c>
      <c r="BD9" s="1430">
        <v>2349.0952778332739</v>
      </c>
      <c r="BE9" s="1430">
        <v>2276.544495176634</v>
      </c>
      <c r="BF9" s="1430">
        <v>2216.6191984300881</v>
      </c>
      <c r="BG9" s="1430">
        <v>2094.2679284360074</v>
      </c>
      <c r="BH9" s="1654">
        <v>2040.2597648705644</v>
      </c>
      <c r="BI9" s="1431">
        <v>1898.4998444751418</v>
      </c>
    </row>
    <row r="10" spans="1:61" ht="17.100000000000001" customHeight="1">
      <c r="S10" s="941"/>
      <c r="T10" s="116"/>
      <c r="U10" s="1421" t="s">
        <v>503</v>
      </c>
      <c r="V10" s="1424"/>
      <c r="W10" s="1432"/>
      <c r="X10" s="1432"/>
      <c r="Y10" s="1432"/>
      <c r="Z10" s="1432"/>
      <c r="AA10" s="1432" t="str">
        <f t="shared" ref="AA10:AB10" si="2">IF(ISTEXT(AA6),AA6,AA6-SUM(AA7:AA9))</f>
        <v>NO</v>
      </c>
      <c r="AB10" s="1433" t="str">
        <f t="shared" si="2"/>
        <v>NO</v>
      </c>
      <c r="AC10" s="1926" t="s">
        <v>504</v>
      </c>
      <c r="AD10" s="2024">
        <f>IF(ISTEXT(AD6),AD6,AD6-SUM(AD7:AD9))</f>
        <v>1.9990587383512661</v>
      </c>
      <c r="AE10" s="2024">
        <f t="shared" ref="AE10:BH10" si="3">IF(ISTEXT(AE6),AE6,AE6-SUM(AE7:AE9))</f>
        <v>5.8806298360888718</v>
      </c>
      <c r="AF10" s="2024">
        <f t="shared" si="3"/>
        <v>11.818555335311203</v>
      </c>
      <c r="AG10" s="2024">
        <f t="shared" si="3"/>
        <v>17.195966959844327</v>
      </c>
      <c r="AH10" s="2024">
        <f t="shared" si="3"/>
        <v>20.313142782086516</v>
      </c>
      <c r="AI10" s="2024">
        <f t="shared" si="3"/>
        <v>24.890697142058343</v>
      </c>
      <c r="AJ10" s="2024">
        <f t="shared" si="3"/>
        <v>37.724049201691741</v>
      </c>
      <c r="AK10" s="2024">
        <f t="shared" si="3"/>
        <v>55.898848250715673</v>
      </c>
      <c r="AL10" s="2024">
        <f t="shared" si="3"/>
        <v>83.318709636570929</v>
      </c>
      <c r="AM10" s="1926">
        <f t="shared" si="3"/>
        <v>123.86095517119884</v>
      </c>
      <c r="AN10" s="1926">
        <f t="shared" si="3"/>
        <v>173.95012757055156</v>
      </c>
      <c r="AO10" s="1926">
        <f t="shared" si="3"/>
        <v>233.81071980951947</v>
      </c>
      <c r="AP10" s="1926">
        <f t="shared" si="3"/>
        <v>300.78699735179907</v>
      </c>
      <c r="AQ10" s="1926">
        <f t="shared" si="3"/>
        <v>375.70726586280944</v>
      </c>
      <c r="AR10" s="1926">
        <f t="shared" si="3"/>
        <v>443.2653231546592</v>
      </c>
      <c r="AS10" s="1926">
        <f t="shared" si="3"/>
        <v>506.49105025741846</v>
      </c>
      <c r="AT10" s="1926">
        <f t="shared" si="3"/>
        <v>577.29771422464364</v>
      </c>
      <c r="AU10" s="1926">
        <f t="shared" si="3"/>
        <v>633.1808666876932</v>
      </c>
      <c r="AV10" s="1926">
        <f t="shared" si="3"/>
        <v>604.1282854880792</v>
      </c>
      <c r="AW10" s="1926">
        <f t="shared" si="3"/>
        <v>611.2052627578887</v>
      </c>
      <c r="AX10" s="1926">
        <f t="shared" si="3"/>
        <v>592.8124329447819</v>
      </c>
      <c r="AY10" s="1926">
        <f t="shared" si="3"/>
        <v>590.88258951752505</v>
      </c>
      <c r="AZ10" s="1926">
        <f t="shared" si="3"/>
        <v>577.70361231411152</v>
      </c>
      <c r="BA10" s="1926">
        <f t="shared" si="3"/>
        <v>544.42049371025496</v>
      </c>
      <c r="BB10" s="1926">
        <f t="shared" si="3"/>
        <v>512.721328831547</v>
      </c>
      <c r="BC10" s="1926">
        <f t="shared" si="3"/>
        <v>483.07282179475442</v>
      </c>
      <c r="BD10" s="1926">
        <f t="shared" si="3"/>
        <v>498.30208123558987</v>
      </c>
      <c r="BE10" s="1926">
        <f t="shared" si="3"/>
        <v>526.22593792004773</v>
      </c>
      <c r="BF10" s="1926">
        <f t="shared" si="3"/>
        <v>536.9957359733562</v>
      </c>
      <c r="BG10" s="1926">
        <f t="shared" si="3"/>
        <v>546.90083311730996</v>
      </c>
      <c r="BH10" s="1927">
        <f t="shared" si="3"/>
        <v>549.48386478115935</v>
      </c>
      <c r="BI10" s="1928">
        <f t="shared" ref="BI10" si="4">IF(ISTEXT(BI6),BI6,BI6-SUM(BI7:BI9))</f>
        <v>558.40223236618476</v>
      </c>
    </row>
    <row r="11" spans="1:61" ht="17.100000000000001" customHeight="1">
      <c r="S11" s="941"/>
      <c r="T11" s="942" t="s">
        <v>526</v>
      </c>
      <c r="U11" s="335"/>
      <c r="V11" s="957"/>
      <c r="W11" s="968"/>
      <c r="X11" s="968"/>
      <c r="Y11" s="968"/>
      <c r="Z11" s="968"/>
      <c r="AA11" s="968">
        <v>1.2208972972972973</v>
      </c>
      <c r="AB11" s="166" t="s">
        <v>563</v>
      </c>
      <c r="AC11" s="166">
        <v>36.626918918918918</v>
      </c>
      <c r="AD11" s="166">
        <v>238.074972972973</v>
      </c>
      <c r="AE11" s="166">
        <v>409.00059459459459</v>
      </c>
      <c r="AF11" s="166">
        <v>451.73200000000008</v>
      </c>
      <c r="AG11" s="166">
        <v>411.29399999999998</v>
      </c>
      <c r="AH11" s="166">
        <v>425.65199999999999</v>
      </c>
      <c r="AI11" s="166">
        <v>409.5</v>
      </c>
      <c r="AJ11" s="166">
        <v>413.4</v>
      </c>
      <c r="AK11" s="166">
        <v>440.31</v>
      </c>
      <c r="AL11" s="166">
        <v>410.42949999999996</v>
      </c>
      <c r="AM11" s="166">
        <v>446.42650000000003</v>
      </c>
      <c r="AN11" s="166">
        <v>663.41957457293051</v>
      </c>
      <c r="AO11" s="166">
        <v>810.20026865965838</v>
      </c>
      <c r="AP11" s="166">
        <v>828.53613671484879</v>
      </c>
      <c r="AQ11" s="166">
        <v>1053.0690080814718</v>
      </c>
      <c r="AR11" s="166">
        <v>1257.3350537056504</v>
      </c>
      <c r="AS11" s="166">
        <v>1326.8168899999998</v>
      </c>
      <c r="AT11" s="166">
        <v>1414.6284344444448</v>
      </c>
      <c r="AU11" s="166">
        <v>1538.0939944444442</v>
      </c>
      <c r="AV11" s="166">
        <v>1690.4292444444443</v>
      </c>
      <c r="AW11" s="166">
        <v>1827.9443144444444</v>
      </c>
      <c r="AX11" s="166">
        <v>1957.1973044444446</v>
      </c>
      <c r="AY11" s="166">
        <v>2081.9681844444449</v>
      </c>
      <c r="AZ11" s="166">
        <v>2178.6659944444446</v>
      </c>
      <c r="BA11" s="166">
        <v>2323.0711144444449</v>
      </c>
      <c r="BB11" s="166">
        <v>2453.5694044444444</v>
      </c>
      <c r="BC11" s="166">
        <v>2558.3343244444445</v>
      </c>
      <c r="BD11" s="166">
        <v>2609.7818944444443</v>
      </c>
      <c r="BE11" s="166">
        <v>2571.3541144444448</v>
      </c>
      <c r="BF11" s="166">
        <v>2585.6747344444439</v>
      </c>
      <c r="BG11" s="1150">
        <v>2591.415024444444</v>
      </c>
      <c r="BH11" s="1150">
        <v>2589.2505544444443</v>
      </c>
      <c r="BI11" s="967">
        <v>2570.2750144444444</v>
      </c>
    </row>
    <row r="12" spans="1:61" ht="17.100000000000001" customHeight="1">
      <c r="S12" s="941"/>
      <c r="T12" s="942" t="s">
        <v>527</v>
      </c>
      <c r="U12" s="335"/>
      <c r="V12" s="958"/>
      <c r="W12" s="966"/>
      <c r="X12" s="966"/>
      <c r="Y12" s="966"/>
      <c r="Z12" s="966"/>
      <c r="AA12" s="966" t="s">
        <v>563</v>
      </c>
      <c r="AB12" s="166" t="s">
        <v>563</v>
      </c>
      <c r="AC12" s="166">
        <v>68.513513513513502</v>
      </c>
      <c r="AD12" s="166">
        <v>513.85135135135135</v>
      </c>
      <c r="AE12" s="166">
        <v>965.3378378378377</v>
      </c>
      <c r="AF12" s="166">
        <v>1365</v>
      </c>
      <c r="AG12" s="166">
        <v>2083.25</v>
      </c>
      <c r="AH12" s="166">
        <v>2647.5149999999999</v>
      </c>
      <c r="AI12" s="166">
        <v>2861.6899999999996</v>
      </c>
      <c r="AJ12" s="166">
        <v>2810.3400000000006</v>
      </c>
      <c r="AK12" s="166">
        <v>2835.1246999999998</v>
      </c>
      <c r="AL12" s="166">
        <v>2687.0944</v>
      </c>
      <c r="AM12" s="166">
        <v>2688.5880999999995</v>
      </c>
      <c r="AN12" s="166">
        <v>2596.3155999999999</v>
      </c>
      <c r="AO12" s="166">
        <v>2166.7479720000006</v>
      </c>
      <c r="AP12" s="166">
        <v>1592.1404570000002</v>
      </c>
      <c r="AQ12" s="166">
        <v>1074.8101830000003</v>
      </c>
      <c r="AR12" s="166">
        <v>866.25880499999994</v>
      </c>
      <c r="AS12" s="166">
        <v>908.43446999999992</v>
      </c>
      <c r="AT12" s="166">
        <v>825.97863499999994</v>
      </c>
      <c r="AU12" s="166">
        <v>652.71187399999997</v>
      </c>
      <c r="AV12" s="166">
        <v>622.67478799999992</v>
      </c>
      <c r="AW12" s="166">
        <v>547.3668100000001</v>
      </c>
      <c r="AX12" s="166">
        <v>473.40540399999998</v>
      </c>
      <c r="AY12" s="166">
        <v>485.23661800000002</v>
      </c>
      <c r="AZ12" s="166">
        <v>519.23899300000005</v>
      </c>
      <c r="BA12" s="166">
        <v>561.09695500000009</v>
      </c>
      <c r="BB12" s="166">
        <v>574.11775</v>
      </c>
      <c r="BC12" s="166">
        <v>521.91</v>
      </c>
      <c r="BD12" s="166">
        <v>547.71474999999998</v>
      </c>
      <c r="BE12" s="166">
        <v>626.21050000000002</v>
      </c>
      <c r="BF12" s="166">
        <v>568.33900000000006</v>
      </c>
      <c r="BG12" s="1150">
        <v>425.73275000000001</v>
      </c>
      <c r="BH12" s="1150">
        <v>322.79750799999999</v>
      </c>
      <c r="BI12" s="967">
        <v>309.97929199999993</v>
      </c>
    </row>
    <row r="13" spans="1:61" ht="17.100000000000001" customHeight="1">
      <c r="A13" s="18"/>
      <c r="S13" s="941"/>
      <c r="T13" s="942" t="s">
        <v>528</v>
      </c>
      <c r="U13" s="335"/>
      <c r="V13" s="957"/>
      <c r="W13" s="966"/>
      <c r="X13" s="966"/>
      <c r="Y13" s="966"/>
      <c r="Z13" s="966"/>
      <c r="AA13" s="966" t="s">
        <v>563</v>
      </c>
      <c r="AB13" s="166" t="s">
        <v>563</v>
      </c>
      <c r="AC13" s="166" t="s">
        <v>563</v>
      </c>
      <c r="AD13" s="166" t="s">
        <v>563</v>
      </c>
      <c r="AE13" s="166" t="s">
        <v>563</v>
      </c>
      <c r="AF13" s="166" t="s">
        <v>563</v>
      </c>
      <c r="AG13" s="166" t="s">
        <v>563</v>
      </c>
      <c r="AH13" s="166" t="s">
        <v>563</v>
      </c>
      <c r="AI13" s="166" t="s">
        <v>563</v>
      </c>
      <c r="AJ13" s="166" t="s">
        <v>563</v>
      </c>
      <c r="AK13" s="166" t="s">
        <v>563</v>
      </c>
      <c r="AL13" s="166" t="s">
        <v>563</v>
      </c>
      <c r="AM13" s="166" t="s">
        <v>563</v>
      </c>
      <c r="AN13" s="167">
        <v>2.3795086041154119</v>
      </c>
      <c r="AO13" s="167">
        <v>4.3804590212124621</v>
      </c>
      <c r="AP13" s="167">
        <v>5.8406120282832834</v>
      </c>
      <c r="AQ13" s="167">
        <v>8.0578814093908271</v>
      </c>
      <c r="AR13" s="167">
        <v>15.89944385477116</v>
      </c>
      <c r="AS13" s="167">
        <v>23.200208890125264</v>
      </c>
      <c r="AT13" s="167">
        <v>39.586370413920044</v>
      </c>
      <c r="AU13" s="167">
        <v>60.893788368953487</v>
      </c>
      <c r="AV13" s="167">
        <v>87.068383014223031</v>
      </c>
      <c r="AW13" s="167">
        <v>95.160001833707881</v>
      </c>
      <c r="AX13" s="166">
        <v>109.96426894545453</v>
      </c>
      <c r="AY13" s="166">
        <v>123.85351278461538</v>
      </c>
      <c r="AZ13" s="166">
        <v>127.27167315140187</v>
      </c>
      <c r="BA13" s="166">
        <v>131.27913000000004</v>
      </c>
      <c r="BB13" s="166">
        <v>117.30001804137932</v>
      </c>
      <c r="BC13" s="166">
        <v>118.75175093793101</v>
      </c>
      <c r="BD13" s="166">
        <v>123.78442497931036</v>
      </c>
      <c r="BE13" s="166">
        <v>128.13962366896553</v>
      </c>
      <c r="BF13" s="166">
        <v>129.20422779310346</v>
      </c>
      <c r="BG13" s="1150">
        <v>129.34940108275862</v>
      </c>
      <c r="BH13" s="1150">
        <v>128.81709902068968</v>
      </c>
      <c r="BI13" s="967">
        <v>125.23615787586205</v>
      </c>
    </row>
    <row r="14" spans="1:61" ht="17.100000000000001" customHeight="1">
      <c r="S14" s="941"/>
      <c r="T14" s="942" t="s">
        <v>529</v>
      </c>
      <c r="U14" s="335"/>
      <c r="V14" s="957"/>
      <c r="W14" s="968"/>
      <c r="X14" s="968"/>
      <c r="Y14" s="968"/>
      <c r="Z14" s="968"/>
      <c r="AA14" s="968">
        <v>1.3593956488929699</v>
      </c>
      <c r="AB14" s="166" t="s">
        <v>563</v>
      </c>
      <c r="AC14" s="167">
        <v>40.781869466789097</v>
      </c>
      <c r="AD14" s="166">
        <v>265.08215153412914</v>
      </c>
      <c r="AE14" s="166">
        <v>455.39754237914491</v>
      </c>
      <c r="AF14" s="166">
        <v>502.97639009039887</v>
      </c>
      <c r="AG14" s="166">
        <v>478.53948814993754</v>
      </c>
      <c r="AH14" s="166">
        <v>385.79738770868869</v>
      </c>
      <c r="AI14" s="166">
        <v>275.98274804362427</v>
      </c>
      <c r="AJ14" s="166">
        <v>166.4939614513878</v>
      </c>
      <c r="AK14" s="166">
        <v>264.3951553057322</v>
      </c>
      <c r="AL14" s="166">
        <v>394.50216145138785</v>
      </c>
      <c r="AM14" s="166">
        <v>377.39726145138781</v>
      </c>
      <c r="AN14" s="166">
        <v>476.17240893678616</v>
      </c>
      <c r="AO14" s="166">
        <v>516.60676089316178</v>
      </c>
      <c r="AP14" s="166">
        <v>407.18126871349563</v>
      </c>
      <c r="AQ14" s="166">
        <v>330.43508882514095</v>
      </c>
      <c r="AR14" s="166">
        <v>325.03626927172172</v>
      </c>
      <c r="AS14" s="166">
        <v>278.15951508244171</v>
      </c>
      <c r="AT14" s="166">
        <v>211.62891508244175</v>
      </c>
      <c r="AU14" s="166">
        <v>115.1560150824417</v>
      </c>
      <c r="AV14" s="166">
        <v>137.62911508244173</v>
      </c>
      <c r="AW14" s="166">
        <v>108.66686878244171</v>
      </c>
      <c r="AX14" s="166">
        <v>118.5417150824417</v>
      </c>
      <c r="AY14" s="167">
        <v>90.765615082441741</v>
      </c>
      <c r="AZ14" s="167">
        <v>75.025815082441724</v>
      </c>
      <c r="BA14" s="166">
        <v>136.29678608244174</v>
      </c>
      <c r="BB14" s="167">
        <v>86.144615082441732</v>
      </c>
      <c r="BC14" s="167">
        <v>80.525615082441718</v>
      </c>
      <c r="BD14" s="166">
        <v>108.23741508244174</v>
      </c>
      <c r="BE14" s="167">
        <v>69.333255082441724</v>
      </c>
      <c r="BF14" s="166">
        <v>109.14179508244172</v>
      </c>
      <c r="BG14" s="2025">
        <v>62.518125082441721</v>
      </c>
      <c r="BH14" s="2025">
        <v>85.146460282441709</v>
      </c>
      <c r="BI14" s="2026">
        <v>59.93008648244173</v>
      </c>
    </row>
    <row r="15" spans="1:61" ht="17.100000000000001" customHeight="1">
      <c r="S15" s="941"/>
      <c r="T15" s="942" t="s">
        <v>530</v>
      </c>
      <c r="U15" s="335"/>
      <c r="V15" s="958"/>
      <c r="W15" s="969"/>
      <c r="X15" s="969"/>
      <c r="Y15" s="969"/>
      <c r="Z15" s="969"/>
      <c r="AA15" s="968">
        <v>55.218353827764979</v>
      </c>
      <c r="AB15" s="167">
        <v>62.959934559951492</v>
      </c>
      <c r="AC15" s="167">
        <v>85.893876205984029</v>
      </c>
      <c r="AD15" s="166">
        <v>231.66186190107106</v>
      </c>
      <c r="AE15" s="166">
        <v>353.02778207009885</v>
      </c>
      <c r="AF15" s="166">
        <v>415.41081935470197</v>
      </c>
      <c r="AG15" s="166">
        <v>407.46547590584441</v>
      </c>
      <c r="AH15" s="166">
        <v>431.36983548364833</v>
      </c>
      <c r="AI15" s="166">
        <v>408.68065174994837</v>
      </c>
      <c r="AJ15" s="166">
        <v>415.83557681982785</v>
      </c>
      <c r="AK15" s="166">
        <v>432.12237692517482</v>
      </c>
      <c r="AL15" s="166">
        <v>323.5228384333933</v>
      </c>
      <c r="AM15" s="166">
        <v>312.01919255883939</v>
      </c>
      <c r="AN15" s="166">
        <v>304.36027519559201</v>
      </c>
      <c r="AO15" s="166">
        <v>339.77778508788248</v>
      </c>
      <c r="AP15" s="166">
        <v>312.02190680024711</v>
      </c>
      <c r="AQ15" s="166">
        <v>331.11245717022388</v>
      </c>
      <c r="AR15" s="166">
        <v>354.40163969219162</v>
      </c>
      <c r="AS15" s="166">
        <v>312.95300118409796</v>
      </c>
      <c r="AT15" s="166">
        <v>203.2840065633512</v>
      </c>
      <c r="AU15" s="166">
        <v>217.38836854901385</v>
      </c>
      <c r="AV15" s="166">
        <v>177.40624552439127</v>
      </c>
      <c r="AW15" s="166">
        <v>142.88553744943135</v>
      </c>
      <c r="AX15" s="166">
        <v>129.31657127392029</v>
      </c>
      <c r="AY15" s="166">
        <v>129.34190839227378</v>
      </c>
      <c r="AZ15" s="166">
        <v>124.24262676678673</v>
      </c>
      <c r="BA15" s="166">
        <v>141.03231849925442</v>
      </c>
      <c r="BB15" s="166">
        <v>151.83260628279521</v>
      </c>
      <c r="BC15" s="166">
        <v>142.01751897989581</v>
      </c>
      <c r="BD15" s="166">
        <v>131.57139074233567</v>
      </c>
      <c r="BE15" s="166">
        <v>149.819471290103</v>
      </c>
      <c r="BF15" s="166">
        <v>110.20118705358816</v>
      </c>
      <c r="BG15" s="2025">
        <v>95.991993810285692</v>
      </c>
      <c r="BH15" s="2025">
        <v>97.419526446635118</v>
      </c>
      <c r="BI15" s="2026">
        <v>63.94071566160703</v>
      </c>
    </row>
    <row r="16" spans="1:61" ht="17.100000000000001" customHeight="1">
      <c r="S16" s="941"/>
      <c r="T16" s="942" t="s">
        <v>531</v>
      </c>
      <c r="U16" s="335"/>
      <c r="V16" s="958"/>
      <c r="W16" s="968"/>
      <c r="X16" s="968"/>
      <c r="Y16" s="968"/>
      <c r="Z16" s="968"/>
      <c r="AA16" s="1929">
        <v>6.0324324324324331E-4</v>
      </c>
      <c r="AB16" s="168" t="s">
        <v>563</v>
      </c>
      <c r="AC16" s="168">
        <v>1.8097297297297303E-2</v>
      </c>
      <c r="AD16" s="168">
        <v>0.11763243243243243</v>
      </c>
      <c r="AE16" s="168">
        <v>0.20208648648648647</v>
      </c>
      <c r="AF16" s="168">
        <v>0.22319999999999998</v>
      </c>
      <c r="AG16" s="168">
        <v>0.220968</v>
      </c>
      <c r="AH16" s="168">
        <v>0.70307999999999993</v>
      </c>
      <c r="AI16" s="168">
        <v>0.66513599999999984</v>
      </c>
      <c r="AJ16" s="167">
        <v>3.140423999999999</v>
      </c>
      <c r="AK16" s="167">
        <v>1.5400799999999997</v>
      </c>
      <c r="AL16" s="168">
        <v>0.97203599999999968</v>
      </c>
      <c r="AM16" s="167">
        <v>1.5968620800000002</v>
      </c>
      <c r="AN16" s="167">
        <v>1.3853577599999995</v>
      </c>
      <c r="AO16" s="167">
        <v>2.5516223999999994</v>
      </c>
      <c r="AP16" s="167">
        <v>2.495264399999999</v>
      </c>
      <c r="AQ16" s="167">
        <v>2.3705625599999998</v>
      </c>
      <c r="AR16" s="167">
        <v>2.5653782159999992</v>
      </c>
      <c r="AS16" s="167">
        <v>2.3742346864709423</v>
      </c>
      <c r="AT16" s="167">
        <v>1.9255398993783879</v>
      </c>
      <c r="AU16" s="167">
        <v>2.5310879999999987</v>
      </c>
      <c r="AV16" s="167">
        <v>2.7453376799999996</v>
      </c>
      <c r="AW16" s="167">
        <v>2.0012781599999996</v>
      </c>
      <c r="AX16" s="167">
        <v>1.9838462399999999</v>
      </c>
      <c r="AY16" s="167">
        <v>1.8932493599999993</v>
      </c>
      <c r="AZ16" s="167">
        <v>1.6187266716479995</v>
      </c>
      <c r="BA16" s="167">
        <v>1.6206462719999992</v>
      </c>
      <c r="BB16" s="167">
        <v>1.5990177455999994</v>
      </c>
      <c r="BC16" s="167">
        <v>1.8022283999999993</v>
      </c>
      <c r="BD16" s="167">
        <v>1.4784991199999999</v>
      </c>
      <c r="BE16" s="167">
        <v>1.024331759999999</v>
      </c>
      <c r="BF16" s="168">
        <v>0.76729463999999981</v>
      </c>
      <c r="BG16" s="2025">
        <v>1.4328100800602634</v>
      </c>
      <c r="BH16" s="2080">
        <v>0.83600060994046488</v>
      </c>
      <c r="BI16" s="2081">
        <v>0.69647349198005104</v>
      </c>
    </row>
    <row r="17" spans="18:61" ht="17.100000000000001" customHeight="1">
      <c r="S17" s="941"/>
      <c r="T17" s="942" t="s">
        <v>532</v>
      </c>
      <c r="U17" s="335"/>
      <c r="V17" s="959"/>
      <c r="W17" s="970"/>
      <c r="X17" s="970"/>
      <c r="Y17" s="970"/>
      <c r="Z17" s="970"/>
      <c r="AA17" s="970">
        <v>13345.688519774105</v>
      </c>
      <c r="AB17" s="169">
        <v>14536.162197047535</v>
      </c>
      <c r="AC17" s="169">
        <v>14729.278350179851</v>
      </c>
      <c r="AD17" s="169">
        <v>14069.576637581382</v>
      </c>
      <c r="AE17" s="169">
        <v>15430.338909675735</v>
      </c>
      <c r="AF17" s="169">
        <v>17980</v>
      </c>
      <c r="AG17" s="169">
        <v>16529.2</v>
      </c>
      <c r="AH17" s="169">
        <v>15574.400000000003</v>
      </c>
      <c r="AI17" s="169">
        <v>14607.200000000004</v>
      </c>
      <c r="AJ17" s="169">
        <v>14942</v>
      </c>
      <c r="AK17" s="169">
        <v>13144</v>
      </c>
      <c r="AL17" s="169">
        <v>9895.2000000000007</v>
      </c>
      <c r="AM17" s="169">
        <v>6460.4</v>
      </c>
      <c r="AN17" s="169">
        <v>5323.3199999999988</v>
      </c>
      <c r="AO17" s="169">
        <v>1078.8</v>
      </c>
      <c r="AP17" s="169">
        <v>491.04</v>
      </c>
      <c r="AQ17" s="169">
        <v>696.26</v>
      </c>
      <c r="AR17" s="169">
        <v>230.64000000000004</v>
      </c>
      <c r="AS17" s="169">
        <v>497.24</v>
      </c>
      <c r="AT17" s="2029">
        <v>42.159999999999982</v>
      </c>
      <c r="AU17" s="2029">
        <v>44.64</v>
      </c>
      <c r="AV17" s="2029">
        <v>13.640000000000004</v>
      </c>
      <c r="AW17" s="2029">
        <v>14.880000000000003</v>
      </c>
      <c r="AX17" s="2029">
        <v>13.640000000000004</v>
      </c>
      <c r="AY17" s="2029">
        <v>19.84</v>
      </c>
      <c r="AZ17" s="2029">
        <v>24.8</v>
      </c>
      <c r="BA17" s="2029">
        <v>19.840000000000003</v>
      </c>
      <c r="BB17" s="2029">
        <v>32.240000000000009</v>
      </c>
      <c r="BC17" s="2029">
        <v>9.92</v>
      </c>
      <c r="BD17" s="2029">
        <v>11.159999999999998</v>
      </c>
      <c r="BE17" s="169">
        <v>117.8</v>
      </c>
      <c r="BF17" s="169">
        <v>110.36</v>
      </c>
      <c r="BG17" s="2027">
        <v>3.7200000000000006</v>
      </c>
      <c r="BH17" s="2027">
        <v>2.48</v>
      </c>
      <c r="BI17" s="2028">
        <v>3.7200000000000006</v>
      </c>
    </row>
    <row r="18" spans="18:61" ht="17.100000000000001" customHeight="1">
      <c r="S18" s="941"/>
      <c r="T18" s="942" t="s">
        <v>533</v>
      </c>
      <c r="U18" s="335"/>
      <c r="V18" s="958"/>
      <c r="W18" s="966"/>
      <c r="X18" s="966"/>
      <c r="Y18" s="966"/>
      <c r="Z18" s="966"/>
      <c r="AA18" s="966" t="s">
        <v>563</v>
      </c>
      <c r="AB18" s="166" t="s">
        <v>563</v>
      </c>
      <c r="AC18" s="166" t="s">
        <v>563</v>
      </c>
      <c r="AD18" s="166" t="s">
        <v>563</v>
      </c>
      <c r="AE18" s="166" t="s">
        <v>563</v>
      </c>
      <c r="AF18" s="166" t="s">
        <v>563</v>
      </c>
      <c r="AG18" s="168">
        <v>0.22107542011297765</v>
      </c>
      <c r="AH18" s="168">
        <v>0.60094529092046101</v>
      </c>
      <c r="AI18" s="167">
        <v>1.6335386471047944</v>
      </c>
      <c r="AJ18" s="167">
        <v>3.3851380920607719</v>
      </c>
      <c r="AK18" s="167">
        <v>4.1596144124483656</v>
      </c>
      <c r="AL18" s="167">
        <v>4.8144248111593733</v>
      </c>
      <c r="AM18" s="167">
        <v>5.3816473789928905</v>
      </c>
      <c r="AN18" s="167">
        <v>5.8819731422394534</v>
      </c>
      <c r="AO18" s="167">
        <v>6.3027059024178227</v>
      </c>
      <c r="AP18" s="167">
        <v>6.615858680024</v>
      </c>
      <c r="AQ18" s="167">
        <v>6.7390517142960009</v>
      </c>
      <c r="AR18" s="167">
        <v>6.9742077078959994</v>
      </c>
      <c r="AS18" s="167">
        <v>7.102883269943999</v>
      </c>
      <c r="AT18" s="167">
        <v>7.4582364280000011</v>
      </c>
      <c r="AU18" s="167">
        <v>7.7272815079999999</v>
      </c>
      <c r="AV18" s="167">
        <v>7.5614540280000018</v>
      </c>
      <c r="AW18" s="167">
        <v>7.7887157480000004</v>
      </c>
      <c r="AX18" s="167">
        <v>7.7601375479999994</v>
      </c>
      <c r="AY18" s="167">
        <v>9.045303947999999</v>
      </c>
      <c r="AZ18" s="167">
        <v>8.7894704679999975</v>
      </c>
      <c r="BA18" s="167">
        <v>8.4085671079999997</v>
      </c>
      <c r="BB18" s="167">
        <v>8.7980841079999994</v>
      </c>
      <c r="BC18" s="167">
        <v>8.8536997079999971</v>
      </c>
      <c r="BD18" s="167">
        <v>9.0736769080000013</v>
      </c>
      <c r="BE18" s="167">
        <v>9.4146229479999981</v>
      </c>
      <c r="BF18" s="167">
        <v>9.0413981480000025</v>
      </c>
      <c r="BG18" s="2025">
        <v>9.2075361079999958</v>
      </c>
      <c r="BH18" s="2025">
        <v>9.2223482279999995</v>
      </c>
      <c r="BI18" s="2026">
        <v>9.4370837079999976</v>
      </c>
    </row>
    <row r="19" spans="18:61" ht="16.5" customHeight="1">
      <c r="S19" s="941"/>
      <c r="T19" s="942" t="s">
        <v>534</v>
      </c>
      <c r="U19" s="335"/>
      <c r="V19" s="957"/>
      <c r="W19" s="966"/>
      <c r="X19" s="966"/>
      <c r="Y19" s="966"/>
      <c r="Z19" s="966"/>
      <c r="AA19" s="966" t="s">
        <v>563</v>
      </c>
      <c r="AB19" s="166" t="s">
        <v>563</v>
      </c>
      <c r="AC19" s="166" t="s">
        <v>563</v>
      </c>
      <c r="AD19" s="166" t="s">
        <v>563</v>
      </c>
      <c r="AE19" s="166" t="s">
        <v>563</v>
      </c>
      <c r="AF19" s="166" t="s">
        <v>563</v>
      </c>
      <c r="AG19" s="166" t="s">
        <v>563</v>
      </c>
      <c r="AH19" s="167" t="s">
        <v>563</v>
      </c>
      <c r="AI19" s="167" t="s">
        <v>563</v>
      </c>
      <c r="AJ19" s="167" t="s">
        <v>563</v>
      </c>
      <c r="AK19" s="167" t="s">
        <v>563</v>
      </c>
      <c r="AL19" s="167" t="s">
        <v>563</v>
      </c>
      <c r="AM19" s="167" t="s">
        <v>563</v>
      </c>
      <c r="AN19" s="167" t="s">
        <v>563</v>
      </c>
      <c r="AO19" s="167" t="s">
        <v>563</v>
      </c>
      <c r="AP19" s="167" t="s">
        <v>563</v>
      </c>
      <c r="AQ19" s="167" t="s">
        <v>563</v>
      </c>
      <c r="AR19" s="167" t="s">
        <v>563</v>
      </c>
      <c r="AS19" s="167" t="s">
        <v>563</v>
      </c>
      <c r="AT19" s="167" t="s">
        <v>563</v>
      </c>
      <c r="AU19" s="167" t="s">
        <v>563</v>
      </c>
      <c r="AV19" s="168">
        <v>0.85930000000000006</v>
      </c>
      <c r="AW19" s="167">
        <v>1.1322999999999999</v>
      </c>
      <c r="AX19" s="167">
        <v>1.131</v>
      </c>
      <c r="AY19" s="167">
        <v>1.1439999999999997</v>
      </c>
      <c r="AZ19" s="167">
        <v>1.131</v>
      </c>
      <c r="BA19" s="167">
        <v>1.0777000000000001</v>
      </c>
      <c r="BB19" s="167">
        <v>1.2141999999999997</v>
      </c>
      <c r="BC19" s="167">
        <v>1.5158</v>
      </c>
      <c r="BD19" s="167">
        <v>1.2427999999999999</v>
      </c>
      <c r="BE19" s="167">
        <v>1.1492</v>
      </c>
      <c r="BF19" s="167">
        <v>1.651</v>
      </c>
      <c r="BG19" s="2025">
        <v>1.1180000000000003</v>
      </c>
      <c r="BH19" s="2025">
        <v>1.7290000000000001</v>
      </c>
      <c r="BI19" s="2081">
        <v>0.97499999999999998</v>
      </c>
    </row>
    <row r="20" spans="18:61" ht="16.5" customHeight="1">
      <c r="R20" s="27"/>
      <c r="S20" s="941"/>
      <c r="T20" s="942" t="s">
        <v>535</v>
      </c>
      <c r="U20" s="335"/>
      <c r="V20" s="958"/>
      <c r="W20" s="968"/>
      <c r="X20" s="968"/>
      <c r="Y20" s="968"/>
      <c r="Z20" s="968"/>
      <c r="AA20" s="968">
        <v>6.4626728898803369</v>
      </c>
      <c r="AB20" s="167">
        <v>6.0169591519014123</v>
      </c>
      <c r="AC20" s="167">
        <v>4.9555680511762814</v>
      </c>
      <c r="AD20" s="167">
        <v>4.669768221562423</v>
      </c>
      <c r="AE20" s="167">
        <v>4.678760073080193</v>
      </c>
      <c r="AF20" s="167">
        <v>5.4351334654574028</v>
      </c>
      <c r="AG20" s="167">
        <v>5.4065711135774235</v>
      </c>
      <c r="AH20" s="167">
        <v>6.7608144764793723</v>
      </c>
      <c r="AI20" s="167">
        <v>6.497582431066979</v>
      </c>
      <c r="AJ20" s="167">
        <v>6.4242371324122169</v>
      </c>
      <c r="AK20" s="167">
        <v>6.4818907686143969</v>
      </c>
      <c r="AL20" s="167">
        <v>4.8374398057467412</v>
      </c>
      <c r="AM20" s="167">
        <v>4.612114585360243</v>
      </c>
      <c r="AN20" s="167">
        <v>4.4202884196477941</v>
      </c>
      <c r="AO20" s="167">
        <v>4.5430007462432567</v>
      </c>
      <c r="AP20" s="167">
        <v>4.3963101489337388</v>
      </c>
      <c r="AQ20" s="167">
        <v>4.3959575273055904</v>
      </c>
      <c r="AR20" s="167">
        <v>4.4687738935181276</v>
      </c>
      <c r="AS20" s="167">
        <v>4.1180916843250577</v>
      </c>
      <c r="AT20" s="167">
        <v>2.896610364420789</v>
      </c>
      <c r="AU20" s="167">
        <v>3.2922518312027145</v>
      </c>
      <c r="AV20" s="167">
        <v>2.9717187712162891</v>
      </c>
      <c r="AW20" s="167">
        <v>2.9614927439999996</v>
      </c>
      <c r="AX20" s="167">
        <v>2.3085762000000001</v>
      </c>
      <c r="AY20" s="167">
        <v>2.4449339160000005</v>
      </c>
      <c r="AZ20" s="167">
        <v>2.4075140640000003</v>
      </c>
      <c r="BA20" s="167">
        <v>2.5077624839999992</v>
      </c>
      <c r="BB20" s="167">
        <v>2.2852250160000005</v>
      </c>
      <c r="BC20" s="167">
        <v>2.466386784</v>
      </c>
      <c r="BD20" s="167">
        <v>4.8987857879999996</v>
      </c>
      <c r="BE20" s="167">
        <v>5.3143696800000004</v>
      </c>
      <c r="BF20" s="167">
        <v>5.5235757840000002</v>
      </c>
      <c r="BG20" s="2025">
        <v>5.7398424480000001</v>
      </c>
      <c r="BH20" s="2025">
        <v>5.7421711679999996</v>
      </c>
      <c r="BI20" s="2026">
        <v>5.3392557360000001</v>
      </c>
    </row>
    <row r="21" spans="18:61" ht="17.100000000000001" customHeight="1">
      <c r="S21" s="944" t="s">
        <v>14</v>
      </c>
      <c r="T21" s="1309"/>
      <c r="U21" s="945"/>
      <c r="V21" s="960"/>
      <c r="W21" s="1435"/>
      <c r="X21" s="1435"/>
      <c r="Y21" s="1435"/>
      <c r="Z21" s="1435"/>
      <c r="AA21" s="1435">
        <f t="shared" ref="AA21:BB21" si="5">SUM(AA22:AA27)</f>
        <v>6162.6906868954839</v>
      </c>
      <c r="AB21" s="1436">
        <f t="shared" si="5"/>
        <v>7030.7685898338186</v>
      </c>
      <c r="AC21" s="1436">
        <f t="shared" si="5"/>
        <v>7112.9847887185633</v>
      </c>
      <c r="AD21" s="1436">
        <f t="shared" si="5"/>
        <v>10133.720279921263</v>
      </c>
      <c r="AE21" s="1436">
        <f t="shared" si="5"/>
        <v>12408.127704069446</v>
      </c>
      <c r="AF21" s="1436">
        <f t="shared" si="5"/>
        <v>16209.872738396924</v>
      </c>
      <c r="AG21" s="1436">
        <f t="shared" si="5"/>
        <v>16721.201051221935</v>
      </c>
      <c r="AH21" s="1436">
        <f t="shared" si="5"/>
        <v>18239.370171503382</v>
      </c>
      <c r="AI21" s="1436">
        <f t="shared" si="5"/>
        <v>15045.094792517497</v>
      </c>
      <c r="AJ21" s="1436">
        <f t="shared" si="5"/>
        <v>11795.997382279167</v>
      </c>
      <c r="AK21" s="1436">
        <f t="shared" si="5"/>
        <v>10483.235625125959</v>
      </c>
      <c r="AL21" s="1436">
        <f t="shared" si="5"/>
        <v>8711.171775201974</v>
      </c>
      <c r="AM21" s="1436">
        <f t="shared" si="5"/>
        <v>8213.4960225755785</v>
      </c>
      <c r="AN21" s="1436">
        <f t="shared" si="5"/>
        <v>7958.2040790190695</v>
      </c>
      <c r="AO21" s="1436">
        <f t="shared" si="5"/>
        <v>8326.0536432026056</v>
      </c>
      <c r="AP21" s="1436">
        <f t="shared" si="5"/>
        <v>7801.8504708007222</v>
      </c>
      <c r="AQ21" s="1436">
        <f t="shared" si="5"/>
        <v>8177.3695888700558</v>
      </c>
      <c r="AR21" s="1436">
        <f t="shared" si="5"/>
        <v>7182.0837738055061</v>
      </c>
      <c r="AS21" s="1436">
        <f t="shared" si="5"/>
        <v>5198.6039045662583</v>
      </c>
      <c r="AT21" s="1436">
        <f t="shared" si="5"/>
        <v>3667.45735808261</v>
      </c>
      <c r="AU21" s="1436">
        <f t="shared" si="5"/>
        <v>3842.8022881747288</v>
      </c>
      <c r="AV21" s="1436">
        <f t="shared" si="5"/>
        <v>3400.3638206043383</v>
      </c>
      <c r="AW21" s="1436">
        <f t="shared" si="5"/>
        <v>3123.6942093698258</v>
      </c>
      <c r="AX21" s="1436">
        <f t="shared" si="5"/>
        <v>2984.6712263424438</v>
      </c>
      <c r="AY21" s="1436">
        <f t="shared" si="5"/>
        <v>3065.5847464537369</v>
      </c>
      <c r="AZ21" s="1436">
        <f t="shared" si="5"/>
        <v>3016.5629381918975</v>
      </c>
      <c r="BA21" s="1436">
        <f t="shared" si="5"/>
        <v>3075.8096309588027</v>
      </c>
      <c r="BB21" s="1436">
        <f t="shared" si="5"/>
        <v>3191.8789200963956</v>
      </c>
      <c r="BC21" s="1436">
        <f t="shared" ref="BC21:BH21" si="6">SUM(BC22:BC27)</f>
        <v>3200.1951663654518</v>
      </c>
      <c r="BD21" s="1436">
        <f t="shared" si="6"/>
        <v>3156.3455017575825</v>
      </c>
      <c r="BE21" s="1436">
        <f t="shared" si="6"/>
        <v>3214.1757339196442</v>
      </c>
      <c r="BF21" s="1436">
        <f t="shared" si="6"/>
        <v>2904.8387080504704</v>
      </c>
      <c r="BG21" s="1437">
        <f t="shared" si="6"/>
        <v>3048.5233249292114</v>
      </c>
      <c r="BH21" s="1655">
        <f t="shared" si="6"/>
        <v>3054.5569587395416</v>
      </c>
      <c r="BI21" s="1438">
        <f t="shared" ref="BI21" si="7">SUM(BI22:BI27)</f>
        <v>2481.3175228519544</v>
      </c>
    </row>
    <row r="22" spans="18:61" ht="17.100000000000001" customHeight="1">
      <c r="S22" s="946"/>
      <c r="T22" s="942" t="s">
        <v>530</v>
      </c>
      <c r="U22" s="335"/>
      <c r="V22" s="958"/>
      <c r="W22" s="972"/>
      <c r="X22" s="972"/>
      <c r="Y22" s="972"/>
      <c r="Z22" s="972"/>
      <c r="AA22" s="972">
        <v>1286.2390092410303</v>
      </c>
      <c r="AB22" s="171">
        <v>1483.7374667787644</v>
      </c>
      <c r="AC22" s="171">
        <v>1531.7706613186351</v>
      </c>
      <c r="AD22" s="171">
        <v>2166.3556744490893</v>
      </c>
      <c r="AE22" s="171">
        <v>2640.9682924819517</v>
      </c>
      <c r="AF22" s="171">
        <v>3443.3285582316448</v>
      </c>
      <c r="AG22" s="171">
        <v>4020.6187551861253</v>
      </c>
      <c r="AH22" s="171">
        <v>5062.9994152464606</v>
      </c>
      <c r="AI22" s="171">
        <v>5137.103352931038</v>
      </c>
      <c r="AJ22" s="171">
        <v>5469.716365435158</v>
      </c>
      <c r="AK22" s="171">
        <v>5904.7928409858259</v>
      </c>
      <c r="AL22" s="171">
        <v>4552.2667730338208</v>
      </c>
      <c r="AM22" s="171">
        <v>4598.7607396428839</v>
      </c>
      <c r="AN22" s="171">
        <v>4589.1181925042765</v>
      </c>
      <c r="AO22" s="171">
        <v>4874.2167009618879</v>
      </c>
      <c r="AP22" s="171">
        <v>4126.4179321877727</v>
      </c>
      <c r="AQ22" s="171">
        <v>4455.9432627957785</v>
      </c>
      <c r="AR22" s="171">
        <v>3994.0884080049564</v>
      </c>
      <c r="AS22" s="171">
        <v>2982.6303472068471</v>
      </c>
      <c r="AT22" s="171">
        <v>1868.8099122333736</v>
      </c>
      <c r="AU22" s="171">
        <v>1972.9148065913591</v>
      </c>
      <c r="AV22" s="171">
        <v>1657.0109439464698</v>
      </c>
      <c r="AW22" s="171">
        <v>1451.8942655125347</v>
      </c>
      <c r="AX22" s="171">
        <v>1393.2566220576418</v>
      </c>
      <c r="AY22" s="171">
        <v>1461.3934113714904</v>
      </c>
      <c r="AZ22" s="171">
        <v>1429.1105681046358</v>
      </c>
      <c r="BA22" s="171">
        <v>1550.8475619794181</v>
      </c>
      <c r="BB22" s="171">
        <v>1655.3109102700403</v>
      </c>
      <c r="BC22" s="171">
        <v>1626.7855878416322</v>
      </c>
      <c r="BD22" s="171">
        <v>1549.0989078779917</v>
      </c>
      <c r="BE22" s="171">
        <v>1675.0393919293615</v>
      </c>
      <c r="BF22" s="171">
        <v>1412.547761604123</v>
      </c>
      <c r="BG22" s="1152">
        <v>1451.5634299240517</v>
      </c>
      <c r="BH22" s="1152">
        <v>1230.5563331200335</v>
      </c>
      <c r="BI22" s="973">
        <v>1297.0027013474385</v>
      </c>
    </row>
    <row r="23" spans="18:61" ht="17.100000000000001" customHeight="1">
      <c r="S23" s="946"/>
      <c r="T23" s="942" t="s">
        <v>531</v>
      </c>
      <c r="U23" s="335"/>
      <c r="V23" s="958"/>
      <c r="W23" s="974"/>
      <c r="X23" s="974"/>
      <c r="Y23" s="974"/>
      <c r="Z23" s="974"/>
      <c r="AA23" s="974">
        <v>28.14389917714286</v>
      </c>
      <c r="AB23" s="172">
        <v>32.587672731428576</v>
      </c>
      <c r="AC23" s="172">
        <v>33.328301657142859</v>
      </c>
      <c r="AD23" s="172">
        <v>48.140880171428577</v>
      </c>
      <c r="AE23" s="172">
        <v>59.250314057142873</v>
      </c>
      <c r="AF23" s="172">
        <v>77.7660372</v>
      </c>
      <c r="AG23" s="172">
        <v>75.057992010000007</v>
      </c>
      <c r="AH23" s="171">
        <v>139.62553604999999</v>
      </c>
      <c r="AI23" s="171">
        <v>153.33759702000003</v>
      </c>
      <c r="AJ23" s="171">
        <v>191.59357653000001</v>
      </c>
      <c r="AK23" s="171">
        <v>192.46240710000001</v>
      </c>
      <c r="AL23" s="171">
        <v>129.29287216500001</v>
      </c>
      <c r="AM23" s="171">
        <v>163.33219483920004</v>
      </c>
      <c r="AN23" s="171">
        <v>151.1150979924</v>
      </c>
      <c r="AO23" s="171">
        <v>161.16709017599999</v>
      </c>
      <c r="AP23" s="171">
        <v>136.88725640849998</v>
      </c>
      <c r="AQ23" s="171">
        <v>141.8322686544</v>
      </c>
      <c r="AR23" s="172">
        <v>96.068001055975714</v>
      </c>
      <c r="AS23" s="172">
        <v>75.015641167052237</v>
      </c>
      <c r="AT23" s="172">
        <v>35.340333826992641</v>
      </c>
      <c r="AU23" s="172">
        <v>41.737028328000001</v>
      </c>
      <c r="AV23" s="172">
        <v>53.063797925699994</v>
      </c>
      <c r="AW23" s="172">
        <v>61.214403397757117</v>
      </c>
      <c r="AX23" s="172">
        <v>67.86414392399999</v>
      </c>
      <c r="AY23" s="172">
        <v>80.5257774297</v>
      </c>
      <c r="AZ23" s="172">
        <v>77.581838298751492</v>
      </c>
      <c r="BA23" s="172">
        <v>63.902193407030353</v>
      </c>
      <c r="BB23" s="172">
        <v>75.515943976974015</v>
      </c>
      <c r="BC23" s="172">
        <v>71.213827268699973</v>
      </c>
      <c r="BD23" s="172">
        <v>67.471028765100016</v>
      </c>
      <c r="BE23" s="172">
        <v>69.316087049100119</v>
      </c>
      <c r="BF23" s="172">
        <v>70.180135854299976</v>
      </c>
      <c r="BG23" s="1153">
        <v>51.509792364019283</v>
      </c>
      <c r="BH23" s="1153">
        <v>30.054379455800341</v>
      </c>
      <c r="BI23" s="975">
        <v>25.038353273887473</v>
      </c>
    </row>
    <row r="24" spans="18:61" ht="17.100000000000001" customHeight="1">
      <c r="S24" s="946"/>
      <c r="T24" s="942" t="s">
        <v>528</v>
      </c>
      <c r="U24" s="335"/>
      <c r="V24" s="958"/>
      <c r="W24" s="972"/>
      <c r="X24" s="972"/>
      <c r="Y24" s="972"/>
      <c r="Z24" s="972"/>
      <c r="AA24" s="972">
        <v>4228.3622589957113</v>
      </c>
      <c r="AB24" s="171">
        <v>4895.9984051529282</v>
      </c>
      <c r="AC24" s="171">
        <v>5007.2710961791317</v>
      </c>
      <c r="AD24" s="171">
        <v>7232.7249167031905</v>
      </c>
      <c r="AE24" s="171">
        <v>8901.815282096235</v>
      </c>
      <c r="AF24" s="171">
        <v>11683.632557751307</v>
      </c>
      <c r="AG24" s="171">
        <v>11370.361514043461</v>
      </c>
      <c r="AH24" s="171">
        <v>11360.254664478651</v>
      </c>
      <c r="AI24" s="171">
        <v>8138.4077161362638</v>
      </c>
      <c r="AJ24" s="171">
        <v>4630.7928833048627</v>
      </c>
      <c r="AK24" s="171">
        <v>2833.579336058011</v>
      </c>
      <c r="AL24" s="171">
        <v>2777.5801426357948</v>
      </c>
      <c r="AM24" s="171">
        <v>2262.0420259199254</v>
      </c>
      <c r="AN24" s="171">
        <v>2065.672515326914</v>
      </c>
      <c r="AO24" s="171">
        <v>2249.8723025681206</v>
      </c>
      <c r="AP24" s="171">
        <v>2541.5373278741467</v>
      </c>
      <c r="AQ24" s="171">
        <v>2541.0994780572778</v>
      </c>
      <c r="AR24" s="171">
        <v>2160.0958428639847</v>
      </c>
      <c r="AS24" s="171">
        <v>1505.579684</v>
      </c>
      <c r="AT24" s="171">
        <v>1311.8949323283141</v>
      </c>
      <c r="AU24" s="171">
        <v>1567.2776840000001</v>
      </c>
      <c r="AV24" s="171">
        <v>1469.1936839999998</v>
      </c>
      <c r="AW24" s="171">
        <v>1450.2096839999999</v>
      </c>
      <c r="AX24" s="171">
        <v>1394.8396839999998</v>
      </c>
      <c r="AY24" s="171">
        <v>1410.659684</v>
      </c>
      <c r="AZ24" s="171">
        <v>1394.0486839999999</v>
      </c>
      <c r="BA24" s="171">
        <v>1349.7526930522765</v>
      </c>
      <c r="BB24" s="171">
        <v>1365.8416361903992</v>
      </c>
      <c r="BC24" s="171">
        <v>1383.9238906383362</v>
      </c>
      <c r="BD24" s="171">
        <v>1429.1690852069703</v>
      </c>
      <c r="BE24" s="171">
        <v>1342.6336809825746</v>
      </c>
      <c r="BF24" s="171">
        <v>1279.3536839999999</v>
      </c>
      <c r="BG24" s="1152">
        <v>1406.2854539999998</v>
      </c>
      <c r="BH24" s="1152">
        <v>1681.8935839999999</v>
      </c>
      <c r="BI24" s="973">
        <v>1072.317344</v>
      </c>
    </row>
    <row r="25" spans="18:61" ht="17.100000000000001" customHeight="1">
      <c r="S25" s="946"/>
      <c r="T25" s="942" t="s">
        <v>536</v>
      </c>
      <c r="U25" s="942"/>
      <c r="V25" s="958"/>
      <c r="W25" s="972"/>
      <c r="X25" s="972"/>
      <c r="Y25" s="972"/>
      <c r="Z25" s="972"/>
      <c r="AA25" s="972">
        <v>303.84076190476196</v>
      </c>
      <c r="AB25" s="171">
        <v>351.81561904761912</v>
      </c>
      <c r="AC25" s="171">
        <v>359.81142857142862</v>
      </c>
      <c r="AD25" s="171">
        <v>519.7276190476191</v>
      </c>
      <c r="AE25" s="171">
        <v>639.66476190476214</v>
      </c>
      <c r="AF25" s="171">
        <v>839.56000000000017</v>
      </c>
      <c r="AG25" s="171">
        <v>1098.1199999999999</v>
      </c>
      <c r="AH25" s="171">
        <v>1530.55</v>
      </c>
      <c r="AI25" s="171">
        <v>1492.9599999999996</v>
      </c>
      <c r="AJ25" s="171">
        <v>1425.3429999999998</v>
      </c>
      <c r="AK25" s="171">
        <v>1498.6399999999999</v>
      </c>
      <c r="AL25" s="171">
        <v>1207.2079999999999</v>
      </c>
      <c r="AM25" s="171">
        <v>1146.5730000000001</v>
      </c>
      <c r="AN25" s="171">
        <v>1109.422</v>
      </c>
      <c r="AO25" s="171">
        <v>998.19800000000009</v>
      </c>
      <c r="AP25" s="171">
        <v>954.60559999999998</v>
      </c>
      <c r="AQ25" s="171">
        <v>995.71595999999988</v>
      </c>
      <c r="AR25" s="171">
        <v>888.53287</v>
      </c>
      <c r="AS25" s="171">
        <v>592.13199999999995</v>
      </c>
      <c r="AT25" s="171">
        <v>418.18129999999996</v>
      </c>
      <c r="AU25" s="171">
        <v>227.12069999999997</v>
      </c>
      <c r="AV25" s="171">
        <v>186.75630000000001</v>
      </c>
      <c r="AW25" s="171">
        <v>134.03400000000002</v>
      </c>
      <c r="AX25" s="171">
        <v>100.47459999999998</v>
      </c>
      <c r="AY25" s="172">
        <v>96.986999999999995</v>
      </c>
      <c r="AZ25" s="171">
        <v>103.7188</v>
      </c>
      <c r="BA25" s="172">
        <v>87.935001187771562</v>
      </c>
      <c r="BB25" s="172">
        <v>73.430100652945043</v>
      </c>
      <c r="BC25" s="172">
        <v>79.289699184373035</v>
      </c>
      <c r="BD25" s="172">
        <v>58.25629995502532</v>
      </c>
      <c r="BE25" s="172">
        <v>67.131899803802369</v>
      </c>
      <c r="BF25" s="172">
        <v>71.852699999999999</v>
      </c>
      <c r="BG25" s="1153">
        <v>66.666315187291744</v>
      </c>
      <c r="BH25" s="1153">
        <v>36.71122260204082</v>
      </c>
      <c r="BI25" s="975">
        <v>32.140400000000007</v>
      </c>
    </row>
    <row r="26" spans="18:61" ht="17.100000000000001" customHeight="1">
      <c r="S26" s="946"/>
      <c r="T26" s="942" t="s">
        <v>535</v>
      </c>
      <c r="U26" s="942"/>
      <c r="V26" s="959"/>
      <c r="W26" s="970"/>
      <c r="X26" s="970"/>
      <c r="Y26" s="970"/>
      <c r="Z26" s="970"/>
      <c r="AA26" s="976">
        <v>14.624403329842119</v>
      </c>
      <c r="AB26" s="2029">
        <v>13.615796274383356</v>
      </c>
      <c r="AC26" s="2029">
        <v>11.2139709287102</v>
      </c>
      <c r="AD26" s="2029">
        <v>10.567233572342062</v>
      </c>
      <c r="AE26" s="2029">
        <v>10.587581262147596</v>
      </c>
      <c r="AF26" s="2029">
        <v>12.299181051672155</v>
      </c>
      <c r="AG26" s="2029">
        <v>12.234547213466334</v>
      </c>
      <c r="AH26" s="2029">
        <v>15.299068887904131</v>
      </c>
      <c r="AI26" s="2029">
        <v>14.70340024320479</v>
      </c>
      <c r="AJ26" s="2029">
        <v>14.537426930281196</v>
      </c>
      <c r="AK26" s="2029">
        <v>14.667891529622574</v>
      </c>
      <c r="AL26" s="2029">
        <v>10.946658141068834</v>
      </c>
      <c r="AM26" s="2029">
        <v>10.470062412598967</v>
      </c>
      <c r="AN26" s="2029">
        <v>10.085225455047752</v>
      </c>
      <c r="AO26" s="2029">
        <v>10.424165694347504</v>
      </c>
      <c r="AP26" s="2029">
        <v>10.194113016896095</v>
      </c>
      <c r="AQ26" s="2029">
        <v>10.48662818566056</v>
      </c>
      <c r="AR26" s="2029">
        <v>11.29242415454525</v>
      </c>
      <c r="AS26" s="2029">
        <v>11.288425385719021</v>
      </c>
      <c r="AT26" s="2029">
        <v>9.2181148699696216</v>
      </c>
      <c r="AU26" s="2029">
        <v>11.139499893701712</v>
      </c>
      <c r="AV26" s="2029">
        <v>11.772756332550021</v>
      </c>
      <c r="AW26" s="2029">
        <v>6.7015714836000004</v>
      </c>
      <c r="AX26" s="2029">
        <v>14.036526859842603</v>
      </c>
      <c r="AY26" s="2029">
        <v>13.188570633371928</v>
      </c>
      <c r="AZ26" s="2029">
        <v>12.103047788510086</v>
      </c>
      <c r="BA26" s="2029">
        <v>23.372181332306322</v>
      </c>
      <c r="BB26" s="2029">
        <v>21.780329006037405</v>
      </c>
      <c r="BC26" s="2029">
        <v>38.982161432410635</v>
      </c>
      <c r="BD26" s="2029">
        <v>52.350179952494578</v>
      </c>
      <c r="BE26" s="2029">
        <v>60.05467415480571</v>
      </c>
      <c r="BF26" s="2029">
        <v>70.904426592047656</v>
      </c>
      <c r="BG26" s="2027">
        <v>72.49833345384944</v>
      </c>
      <c r="BH26" s="2027">
        <v>75.341439561666689</v>
      </c>
      <c r="BI26" s="2028">
        <v>54.818724230628149</v>
      </c>
    </row>
    <row r="27" spans="18:61" ht="17.100000000000001" customHeight="1">
      <c r="S27" s="1311"/>
      <c r="T27" s="942" t="s">
        <v>537</v>
      </c>
      <c r="U27" s="942"/>
      <c r="V27" s="957"/>
      <c r="W27" s="970"/>
      <c r="X27" s="970"/>
      <c r="Y27" s="970"/>
      <c r="Z27" s="970"/>
      <c r="AA27" s="970">
        <v>301.48035424699503</v>
      </c>
      <c r="AB27" s="169">
        <v>253.01362984869516</v>
      </c>
      <c r="AC27" s="169">
        <v>169.58933006351498</v>
      </c>
      <c r="AD27" s="169">
        <v>156.20395597759261</v>
      </c>
      <c r="AE27" s="169">
        <v>155.84147226720765</v>
      </c>
      <c r="AF27" s="169">
        <v>153.28640416229911</v>
      </c>
      <c r="AG27" s="169">
        <v>144.808242768882</v>
      </c>
      <c r="AH27" s="169">
        <v>130.64148684036454</v>
      </c>
      <c r="AI27" s="169">
        <v>108.58272618699003</v>
      </c>
      <c r="AJ27" s="2029">
        <v>64.014130078866003</v>
      </c>
      <c r="AK27" s="2029">
        <v>39.093149452500015</v>
      </c>
      <c r="AL27" s="2029">
        <v>33.877329226290009</v>
      </c>
      <c r="AM27" s="2029">
        <v>32.317999760970011</v>
      </c>
      <c r="AN27" s="2029">
        <v>32.791047740431203</v>
      </c>
      <c r="AO27" s="2029">
        <v>32.175383802249605</v>
      </c>
      <c r="AP27" s="2029">
        <v>32.208241313407505</v>
      </c>
      <c r="AQ27" s="2029">
        <v>32.291991176940009</v>
      </c>
      <c r="AR27" s="2029">
        <v>32.006227726043996</v>
      </c>
      <c r="AS27" s="2029">
        <v>31.957806806639997</v>
      </c>
      <c r="AT27" s="2029">
        <v>24.012764823959998</v>
      </c>
      <c r="AU27" s="2029">
        <v>22.612569361668001</v>
      </c>
      <c r="AV27" s="2029">
        <v>22.56633839961864</v>
      </c>
      <c r="AW27" s="2029">
        <v>19.640284975933874</v>
      </c>
      <c r="AX27" s="2029">
        <v>14.199649500959996</v>
      </c>
      <c r="AY27" s="2029">
        <v>2.8303030191744001</v>
      </c>
      <c r="AZ27" s="169" t="s">
        <v>563</v>
      </c>
      <c r="BA27" s="169" t="s">
        <v>563</v>
      </c>
      <c r="BB27" s="169" t="s">
        <v>563</v>
      </c>
      <c r="BC27" s="169" t="s">
        <v>563</v>
      </c>
      <c r="BD27" s="169" t="s">
        <v>563</v>
      </c>
      <c r="BE27" s="169" t="s">
        <v>563</v>
      </c>
      <c r="BF27" s="169" t="s">
        <v>563</v>
      </c>
      <c r="BG27" s="1151" t="s">
        <v>563</v>
      </c>
      <c r="BH27" s="1151" t="s">
        <v>563</v>
      </c>
      <c r="BI27" s="971" t="s">
        <v>563</v>
      </c>
    </row>
    <row r="28" spans="18:61" ht="17.100000000000001" customHeight="1">
      <c r="S28" s="947" t="s">
        <v>218</v>
      </c>
      <c r="T28" s="25"/>
      <c r="U28" s="948"/>
      <c r="V28" s="961"/>
      <c r="W28" s="1439"/>
      <c r="X28" s="1439"/>
      <c r="Y28" s="1439"/>
      <c r="Z28" s="1439"/>
      <c r="AA28" s="1439">
        <f>SUM(AA29:AA34)</f>
        <v>13763.755119005244</v>
      </c>
      <c r="AB28" s="1440">
        <f t="shared" ref="AB28:BB28" si="8">SUM(AB29:AB34)</f>
        <v>15222.436626109769</v>
      </c>
      <c r="AC28" s="1440">
        <f t="shared" si="8"/>
        <v>16757.194079639088</v>
      </c>
      <c r="AD28" s="1440">
        <f t="shared" si="8"/>
        <v>16825.370768865592</v>
      </c>
      <c r="AE28" s="1440">
        <f t="shared" si="8"/>
        <v>16091.87778663608</v>
      </c>
      <c r="AF28" s="1440">
        <f t="shared" si="8"/>
        <v>17624.353862770593</v>
      </c>
      <c r="AG28" s="1440">
        <f t="shared" si="8"/>
        <v>18257.766930874175</v>
      </c>
      <c r="AH28" s="1440">
        <f t="shared" si="8"/>
        <v>15807.56107879089</v>
      </c>
      <c r="AI28" s="1440">
        <f t="shared" si="8"/>
        <v>14479.710877179068</v>
      </c>
      <c r="AJ28" s="1440">
        <f t="shared" si="8"/>
        <v>10321.247185902483</v>
      </c>
      <c r="AK28" s="1440">
        <f t="shared" si="8"/>
        <v>8189.233844270454</v>
      </c>
      <c r="AL28" s="1440">
        <f t="shared" si="8"/>
        <v>6933.2149250840885</v>
      </c>
      <c r="AM28" s="1440">
        <f t="shared" si="8"/>
        <v>6604.5269957008459</v>
      </c>
      <c r="AN28" s="1440">
        <f t="shared" si="8"/>
        <v>6235.2948712733923</v>
      </c>
      <c r="AO28" s="1440">
        <f t="shared" si="8"/>
        <v>6164.5408192982741</v>
      </c>
      <c r="AP28" s="1440">
        <f t="shared" si="8"/>
        <v>5827.9273063935862</v>
      </c>
      <c r="AQ28" s="1440">
        <f t="shared" si="8"/>
        <v>5879.6829728524717</v>
      </c>
      <c r="AR28" s="1440">
        <f t="shared" si="8"/>
        <v>5352.2294632054982</v>
      </c>
      <c r="AS28" s="1440">
        <f t="shared" si="8"/>
        <v>4697.2872287129112</v>
      </c>
      <c r="AT28" s="1440">
        <f t="shared" si="8"/>
        <v>2728.5221488510815</v>
      </c>
      <c r="AU28" s="1440">
        <f t="shared" si="8"/>
        <v>2779.0920860865622</v>
      </c>
      <c r="AV28" s="1440">
        <f t="shared" si="8"/>
        <v>2525.8723139041335</v>
      </c>
      <c r="AW28" s="1440">
        <f t="shared" si="8"/>
        <v>2485.2913495243956</v>
      </c>
      <c r="AX28" s="1440">
        <f t="shared" si="8"/>
        <v>2342.5222739869896</v>
      </c>
      <c r="AY28" s="1440">
        <f t="shared" si="8"/>
        <v>2289.8952300513379</v>
      </c>
      <c r="AZ28" s="1440">
        <f t="shared" si="8"/>
        <v>2373.1696473372185</v>
      </c>
      <c r="BA28" s="1440">
        <f t="shared" si="8"/>
        <v>2407.6623510645732</v>
      </c>
      <c r="BB28" s="1440">
        <f t="shared" si="8"/>
        <v>2324.2904780819067</v>
      </c>
      <c r="BC28" s="1440">
        <f t="shared" ref="BC28:BH28" si="9">SUM(BC29:BC34)</f>
        <v>2271.2458786620673</v>
      </c>
      <c r="BD28" s="1440">
        <f t="shared" si="9"/>
        <v>2204.4205863835941</v>
      </c>
      <c r="BE28" s="1440">
        <f t="shared" si="9"/>
        <v>2241.7014554793327</v>
      </c>
      <c r="BF28" s="1440">
        <f t="shared" si="9"/>
        <v>2233.5937727405812</v>
      </c>
      <c r="BG28" s="1441">
        <f t="shared" si="9"/>
        <v>2144.930347776793</v>
      </c>
      <c r="BH28" s="1441">
        <f t="shared" si="9"/>
        <v>2068.4171914069957</v>
      </c>
      <c r="BI28" s="1442">
        <f t="shared" ref="BI28" si="10">SUM(BI29:BI34)</f>
        <v>2006.5509003273673</v>
      </c>
    </row>
    <row r="29" spans="18:61" ht="17.100000000000001" customHeight="1">
      <c r="S29" s="947"/>
      <c r="T29" s="942" t="s">
        <v>538</v>
      </c>
      <c r="U29" s="942"/>
      <c r="V29" s="957"/>
      <c r="W29" s="970"/>
      <c r="X29" s="970"/>
      <c r="Y29" s="970"/>
      <c r="Z29" s="970"/>
      <c r="AA29" s="970">
        <v>723.11192000000005</v>
      </c>
      <c r="AB29" s="169">
        <v>686.09284000000014</v>
      </c>
      <c r="AC29" s="169">
        <v>724.43920000000003</v>
      </c>
      <c r="AD29" s="169">
        <v>787.07986000000017</v>
      </c>
      <c r="AE29" s="169">
        <v>815.11442</v>
      </c>
      <c r="AF29" s="169">
        <v>826.19326000000012</v>
      </c>
      <c r="AG29" s="169">
        <v>843.03524000000004</v>
      </c>
      <c r="AH29" s="169">
        <v>846.76798000000008</v>
      </c>
      <c r="AI29" s="169">
        <v>851.09010000000023</v>
      </c>
      <c r="AJ29" s="169">
        <v>850.20441397260277</v>
      </c>
      <c r="AK29" s="169">
        <v>839.52058</v>
      </c>
      <c r="AL29" s="169">
        <v>832.73284000000001</v>
      </c>
      <c r="AM29" s="169">
        <v>854.72131999999999</v>
      </c>
      <c r="AN29" s="169">
        <v>831.72609999999986</v>
      </c>
      <c r="AO29" s="169">
        <v>878.32284000000004</v>
      </c>
      <c r="AP29" s="169">
        <v>867.51992696629213</v>
      </c>
      <c r="AQ29" s="169">
        <v>881.57695351520454</v>
      </c>
      <c r="AR29" s="169">
        <v>875.19234440796345</v>
      </c>
      <c r="AS29" s="169">
        <v>872.89006702855067</v>
      </c>
      <c r="AT29" s="169">
        <v>863.45253479584005</v>
      </c>
      <c r="AU29" s="169">
        <v>825.2225448711165</v>
      </c>
      <c r="AV29" s="169">
        <v>832.65384285537277</v>
      </c>
      <c r="AW29" s="169">
        <v>854.15135590591001</v>
      </c>
      <c r="AX29" s="169">
        <v>855.69886357335884</v>
      </c>
      <c r="AY29" s="169">
        <v>854.20260810315494</v>
      </c>
      <c r="AZ29" s="169">
        <v>837.19107974961639</v>
      </c>
      <c r="BA29" s="169">
        <v>816.62823386815751</v>
      </c>
      <c r="BB29" s="169">
        <v>828.8734468457576</v>
      </c>
      <c r="BC29" s="169">
        <v>842.68881936849891</v>
      </c>
      <c r="BD29" s="169">
        <v>844.43199786608659</v>
      </c>
      <c r="BE29" s="169">
        <v>812.12559441417875</v>
      </c>
      <c r="BF29" s="169">
        <v>813.49646553754178</v>
      </c>
      <c r="BG29" s="1151">
        <v>816.10715196069827</v>
      </c>
      <c r="BH29" s="1151">
        <v>820.52450413161478</v>
      </c>
      <c r="BI29" s="971">
        <v>822.25770606131869</v>
      </c>
    </row>
    <row r="30" spans="18:61" ht="17.100000000000001" customHeight="1">
      <c r="S30" s="947"/>
      <c r="T30" s="942" t="s">
        <v>539</v>
      </c>
      <c r="U30" s="942"/>
      <c r="V30" s="957"/>
      <c r="W30" s="970"/>
      <c r="X30" s="970"/>
      <c r="Y30" s="970"/>
      <c r="Z30" s="970"/>
      <c r="AA30" s="970">
        <v>8361.5349999999999</v>
      </c>
      <c r="AB30" s="169">
        <v>9345.244999999999</v>
      </c>
      <c r="AC30" s="169">
        <v>10328.954999999998</v>
      </c>
      <c r="AD30" s="169">
        <v>10328.954999999998</v>
      </c>
      <c r="AE30" s="169">
        <v>9837.0999999999985</v>
      </c>
      <c r="AF30" s="169">
        <v>10820.81</v>
      </c>
      <c r="AG30" s="169">
        <v>11580.800000000001</v>
      </c>
      <c r="AH30" s="169">
        <v>10285.01</v>
      </c>
      <c r="AI30" s="169">
        <v>9093.3250000000007</v>
      </c>
      <c r="AJ30" s="169">
        <v>5006.1578033472815</v>
      </c>
      <c r="AK30" s="169">
        <v>2999.0228033472795</v>
      </c>
      <c r="AL30" s="169">
        <v>2188.7162552301261</v>
      </c>
      <c r="AM30" s="169">
        <v>1666.8304184100421</v>
      </c>
      <c r="AN30" s="169">
        <v>1422.2357322175728</v>
      </c>
      <c r="AO30" s="169">
        <v>1236.8148326359824</v>
      </c>
      <c r="AP30" s="169">
        <v>956.40673640167347</v>
      </c>
      <c r="AQ30" s="169">
        <v>1043.1578221757336</v>
      </c>
      <c r="AR30" s="169">
        <v>932.34920135983498</v>
      </c>
      <c r="AS30" s="169">
        <v>896.18429916318098</v>
      </c>
      <c r="AT30" s="169">
        <v>773.63376569037712</v>
      </c>
      <c r="AU30" s="169">
        <v>705.69526569037703</v>
      </c>
      <c r="AV30" s="169">
        <v>774.76176569037648</v>
      </c>
      <c r="AW30" s="169">
        <v>778.07526569037736</v>
      </c>
      <c r="AX30" s="169">
        <v>699.04476569037672</v>
      </c>
      <c r="AY30" s="169">
        <v>654.230265690377</v>
      </c>
      <c r="AZ30" s="169">
        <v>685.69676569037642</v>
      </c>
      <c r="BA30" s="169">
        <v>675.4977656903767</v>
      </c>
      <c r="BB30" s="169">
        <v>638.97876569037646</v>
      </c>
      <c r="BC30" s="169">
        <v>589.62876569037655</v>
      </c>
      <c r="BD30" s="169">
        <v>590.33376569037603</v>
      </c>
      <c r="BE30" s="169">
        <v>588.82976569037635</v>
      </c>
      <c r="BF30" s="169">
        <v>615.78426569037686</v>
      </c>
      <c r="BG30" s="1151">
        <v>580.98076569037642</v>
      </c>
      <c r="BH30" s="1151">
        <v>662.47876569037635</v>
      </c>
      <c r="BI30" s="971">
        <v>615.47876569037635</v>
      </c>
    </row>
    <row r="31" spans="18:61" ht="17.100000000000001" customHeight="1">
      <c r="S31" s="947"/>
      <c r="T31" s="942" t="s">
        <v>534</v>
      </c>
      <c r="U31" s="942"/>
      <c r="V31" s="958"/>
      <c r="W31" s="972"/>
      <c r="X31" s="972"/>
      <c r="Y31" s="972"/>
      <c r="Z31" s="972"/>
      <c r="AA31" s="972">
        <v>151.04182413706224</v>
      </c>
      <c r="AB31" s="171">
        <v>130.31872008062484</v>
      </c>
      <c r="AC31" s="171">
        <v>110.30612244897961</v>
      </c>
      <c r="AD31" s="171">
        <v>115.842151675485</v>
      </c>
      <c r="AE31" s="171">
        <v>112.52645502645503</v>
      </c>
      <c r="AF31" s="171">
        <v>117.5</v>
      </c>
      <c r="AG31" s="171">
        <v>141</v>
      </c>
      <c r="AH31" s="171">
        <v>188</v>
      </c>
      <c r="AI31" s="171">
        <v>399.5</v>
      </c>
      <c r="AJ31" s="171">
        <v>634.5</v>
      </c>
      <c r="AK31" s="171">
        <v>1008.7845</v>
      </c>
      <c r="AL31" s="171">
        <v>1127.577</v>
      </c>
      <c r="AM31" s="171">
        <v>1117.1665</v>
      </c>
      <c r="AN31" s="171">
        <v>1105.5149246861924</v>
      </c>
      <c r="AO31" s="171">
        <v>1103.5420062761507</v>
      </c>
      <c r="AP31" s="171">
        <v>1137.9182782426778</v>
      </c>
      <c r="AQ31" s="171">
        <v>1033.0141799163182</v>
      </c>
      <c r="AR31" s="171">
        <v>1067.3503347280334</v>
      </c>
      <c r="AS31" s="171">
        <v>633.48950000000002</v>
      </c>
      <c r="AT31" s="171">
        <v>203.76849999999996</v>
      </c>
      <c r="AU31" s="171">
        <v>302.75049999999999</v>
      </c>
      <c r="AV31" s="171">
        <v>182.125</v>
      </c>
      <c r="AW31" s="171">
        <v>190.58500000000001</v>
      </c>
      <c r="AX31" s="171">
        <v>161.11600000000001</v>
      </c>
      <c r="AY31" s="171">
        <v>189.88</v>
      </c>
      <c r="AZ31" s="171">
        <v>242.37899999999999</v>
      </c>
      <c r="BA31" s="171">
        <v>324.6995</v>
      </c>
      <c r="BB31" s="171">
        <v>254.24650000000003</v>
      </c>
      <c r="BC31" s="171">
        <v>281.13049999999998</v>
      </c>
      <c r="BD31" s="171">
        <v>260.87350000000004</v>
      </c>
      <c r="BE31" s="171">
        <v>301.01150000000001</v>
      </c>
      <c r="BF31" s="171">
        <v>324.44099999999997</v>
      </c>
      <c r="BG31" s="1152">
        <v>290.97699999999998</v>
      </c>
      <c r="BH31" s="1152">
        <v>216.74050000000003</v>
      </c>
      <c r="BI31" s="973">
        <v>150.84649999999999</v>
      </c>
    </row>
    <row r="32" spans="18:61" ht="17.100000000000001" customHeight="1">
      <c r="S32" s="947"/>
      <c r="T32" s="942" t="s">
        <v>530</v>
      </c>
      <c r="U32" s="942"/>
      <c r="V32" s="958"/>
      <c r="W32" s="972"/>
      <c r="X32" s="972"/>
      <c r="Y32" s="972"/>
      <c r="Z32" s="972"/>
      <c r="AA32" s="972">
        <v>837.74178123182014</v>
      </c>
      <c r="AB32" s="171">
        <v>936.29963784732854</v>
      </c>
      <c r="AC32" s="171">
        <v>1034.8574944628367</v>
      </c>
      <c r="AD32" s="171">
        <v>1034.8574944628367</v>
      </c>
      <c r="AE32" s="171">
        <v>985.57856615508251</v>
      </c>
      <c r="AF32" s="171">
        <v>1084.136422770591</v>
      </c>
      <c r="AG32" s="171">
        <v>1155.5704908741752</v>
      </c>
      <c r="AH32" s="171">
        <v>1397.679268790889</v>
      </c>
      <c r="AI32" s="171">
        <v>1399.451547179068</v>
      </c>
      <c r="AJ32" s="171">
        <v>1431.5039345825987</v>
      </c>
      <c r="AK32" s="171">
        <v>1591.7307709231743</v>
      </c>
      <c r="AL32" s="171">
        <v>1159.3725098539624</v>
      </c>
      <c r="AM32" s="171">
        <v>1189.4211032908038</v>
      </c>
      <c r="AN32" s="171">
        <v>1196.4785513696279</v>
      </c>
      <c r="AO32" s="171">
        <v>1317.6534413861418</v>
      </c>
      <c r="AP32" s="171">
        <v>1173.6683887829433</v>
      </c>
      <c r="AQ32" s="171">
        <v>988.42973847521625</v>
      </c>
      <c r="AR32" s="171">
        <v>921.84592812841538</v>
      </c>
      <c r="AS32" s="171">
        <v>723.06248110053605</v>
      </c>
      <c r="AT32" s="171">
        <v>442.45577181583565</v>
      </c>
      <c r="AU32" s="171">
        <v>473.24321052506872</v>
      </c>
      <c r="AV32" s="171">
        <v>396.03391491838369</v>
      </c>
      <c r="AW32" s="171">
        <v>358.24980751810853</v>
      </c>
      <c r="AX32" s="171">
        <v>355.958967823254</v>
      </c>
      <c r="AY32" s="171">
        <v>331.19565405780577</v>
      </c>
      <c r="AZ32" s="171">
        <v>356.72637996722528</v>
      </c>
      <c r="BA32" s="171">
        <v>377.73121257961429</v>
      </c>
      <c r="BB32" s="171">
        <v>392.58727938516984</v>
      </c>
      <c r="BC32" s="171">
        <v>338.8082402984399</v>
      </c>
      <c r="BD32" s="171">
        <v>315.7280974434438</v>
      </c>
      <c r="BE32" s="171">
        <v>343.06689238151517</v>
      </c>
      <c r="BF32" s="171">
        <v>300.24819351266297</v>
      </c>
      <c r="BG32" s="1152">
        <v>299.05235513444865</v>
      </c>
      <c r="BH32" s="1152">
        <v>272.77861489324692</v>
      </c>
      <c r="BI32" s="973">
        <v>316.20169528505335</v>
      </c>
    </row>
    <row r="33" spans="1:61" ht="17.100000000000001" customHeight="1">
      <c r="S33" s="947"/>
      <c r="T33" s="942" t="s">
        <v>531</v>
      </c>
      <c r="U33" s="942"/>
      <c r="V33" s="958"/>
      <c r="W33" s="972"/>
      <c r="X33" s="972"/>
      <c r="Y33" s="972"/>
      <c r="Z33" s="972"/>
      <c r="AA33" s="972">
        <v>112.98368454545454</v>
      </c>
      <c r="AB33" s="171">
        <v>126.27588272727272</v>
      </c>
      <c r="AC33" s="171">
        <v>139.5680809090909</v>
      </c>
      <c r="AD33" s="171">
        <v>139.5680809090909</v>
      </c>
      <c r="AE33" s="171">
        <v>132.92198181818182</v>
      </c>
      <c r="AF33" s="171">
        <v>146.21418</v>
      </c>
      <c r="AG33" s="171">
        <v>424.8612</v>
      </c>
      <c r="AH33" s="171">
        <v>552.10383000000013</v>
      </c>
      <c r="AI33" s="171">
        <v>668.34422999999992</v>
      </c>
      <c r="AJ33" s="171">
        <v>894.88103399999989</v>
      </c>
      <c r="AK33" s="171">
        <v>904.17519000000004</v>
      </c>
      <c r="AL33" s="171">
        <v>849.31631999999979</v>
      </c>
      <c r="AM33" s="171">
        <v>930.387654</v>
      </c>
      <c r="AN33" s="171">
        <v>880.33956299999988</v>
      </c>
      <c r="AO33" s="171">
        <v>876.20769900000005</v>
      </c>
      <c r="AP33" s="171">
        <v>733.61397599999998</v>
      </c>
      <c r="AQ33" s="171">
        <v>590.00927876999981</v>
      </c>
      <c r="AR33" s="171">
        <v>376.7316545812501</v>
      </c>
      <c r="AS33" s="171">
        <v>305.01088142064322</v>
      </c>
      <c r="AT33" s="171">
        <v>205.51157654902909</v>
      </c>
      <c r="AU33" s="171">
        <v>277.13056499999993</v>
      </c>
      <c r="AV33" s="171">
        <v>203.99779044000005</v>
      </c>
      <c r="AW33" s="171">
        <v>177.32992041</v>
      </c>
      <c r="AX33" s="171">
        <v>175.05867689999997</v>
      </c>
      <c r="AY33" s="171">
        <v>196.93670220000001</v>
      </c>
      <c r="AZ33" s="171">
        <v>197.12642193000008</v>
      </c>
      <c r="BA33" s="171">
        <v>161.40563892642501</v>
      </c>
      <c r="BB33" s="171">
        <v>167.65698694500006</v>
      </c>
      <c r="BC33" s="171">
        <v>172.03655340000012</v>
      </c>
      <c r="BD33" s="171">
        <v>151.66972521</v>
      </c>
      <c r="BE33" s="171">
        <v>143.04070287000033</v>
      </c>
      <c r="BF33" s="171">
        <v>132.60034800000003</v>
      </c>
      <c r="BG33" s="1152">
        <v>124.07647499126981</v>
      </c>
      <c r="BH33" s="1153">
        <v>72.394806691757523</v>
      </c>
      <c r="BI33" s="975">
        <v>60.312233290619027</v>
      </c>
    </row>
    <row r="34" spans="1:61" ht="17.100000000000001" customHeight="1">
      <c r="S34" s="1312"/>
      <c r="T34" s="942" t="s">
        <v>514</v>
      </c>
      <c r="U34" s="942"/>
      <c r="V34" s="957"/>
      <c r="W34" s="970"/>
      <c r="X34" s="970"/>
      <c r="Y34" s="970"/>
      <c r="Z34" s="970"/>
      <c r="AA34" s="970">
        <v>3577.3409090909086</v>
      </c>
      <c r="AB34" s="169">
        <v>3998.2045454545464</v>
      </c>
      <c r="AC34" s="169">
        <v>4419.0681818181829</v>
      </c>
      <c r="AD34" s="169">
        <v>4419.0681818181829</v>
      </c>
      <c r="AE34" s="169">
        <v>4208.6363636363631</v>
      </c>
      <c r="AF34" s="169">
        <v>4629.5</v>
      </c>
      <c r="AG34" s="169">
        <v>4112.5</v>
      </c>
      <c r="AH34" s="169">
        <v>2538</v>
      </c>
      <c r="AI34" s="169">
        <v>2068</v>
      </c>
      <c r="AJ34" s="169">
        <v>1504</v>
      </c>
      <c r="AK34" s="169">
        <v>846</v>
      </c>
      <c r="AL34" s="169">
        <v>775.5</v>
      </c>
      <c r="AM34" s="169">
        <v>846</v>
      </c>
      <c r="AN34" s="169">
        <v>799</v>
      </c>
      <c r="AO34" s="169">
        <v>752</v>
      </c>
      <c r="AP34" s="169">
        <v>958.79999999999984</v>
      </c>
      <c r="AQ34" s="169">
        <v>1343.4949999999999</v>
      </c>
      <c r="AR34" s="169">
        <v>1178.7599999999998</v>
      </c>
      <c r="AS34" s="169">
        <v>1266.6500000000003</v>
      </c>
      <c r="AT34" s="169">
        <v>239.69999999999996</v>
      </c>
      <c r="AU34" s="169">
        <v>195.05000000000007</v>
      </c>
      <c r="AV34" s="169">
        <v>136.30000000000004</v>
      </c>
      <c r="AW34" s="169">
        <v>126.90000000000003</v>
      </c>
      <c r="AX34" s="2029">
        <v>95.644999999999982</v>
      </c>
      <c r="AY34" s="2029">
        <v>63.450000000000017</v>
      </c>
      <c r="AZ34" s="2029">
        <v>54.049999999999983</v>
      </c>
      <c r="BA34" s="2029">
        <v>51.700000000000017</v>
      </c>
      <c r="BB34" s="2029">
        <v>41.947499215602875</v>
      </c>
      <c r="BC34" s="2029">
        <v>46.952999904751785</v>
      </c>
      <c r="BD34" s="2029">
        <v>41.383500173687935</v>
      </c>
      <c r="BE34" s="2029">
        <v>53.627000123262405</v>
      </c>
      <c r="BF34" s="2029">
        <v>47.023499999999999</v>
      </c>
      <c r="BG34" s="2027">
        <v>33.736599999999989</v>
      </c>
      <c r="BH34" s="2027">
        <v>23.5</v>
      </c>
      <c r="BI34" s="2028">
        <v>41.453999999999994</v>
      </c>
    </row>
    <row r="35" spans="1:61" ht="17.100000000000001" customHeight="1">
      <c r="S35" s="949" t="s">
        <v>219</v>
      </c>
      <c r="T35" s="26"/>
      <c r="U35" s="950"/>
      <c r="V35" s="962"/>
      <c r="W35" s="1443"/>
      <c r="X35" s="1443"/>
      <c r="Y35" s="1443"/>
      <c r="Z35" s="1443"/>
      <c r="AA35" s="2033">
        <f>SUM(AA36:AA38)</f>
        <v>27.969977540117149</v>
      </c>
      <c r="AB35" s="2034">
        <f>SUM(AB36:AB38)</f>
        <v>27.969977540117149</v>
      </c>
      <c r="AC35" s="2034">
        <f>SUM(AC36:AC38)</f>
        <v>27.969977540117149</v>
      </c>
      <c r="AD35" s="2034">
        <f t="shared" ref="AD35:BA35" si="11">SUM(AD36:AD38)</f>
        <v>37.293303386822863</v>
      </c>
      <c r="AE35" s="2034">
        <f t="shared" si="11"/>
        <v>65.263280926939998</v>
      </c>
      <c r="AF35" s="1444">
        <f t="shared" si="11"/>
        <v>172.4815281640557</v>
      </c>
      <c r="AG35" s="1444">
        <f t="shared" si="11"/>
        <v>164.42540966801653</v>
      </c>
      <c r="AH35" s="1444">
        <f t="shared" si="11"/>
        <v>148.48545405226307</v>
      </c>
      <c r="AI35" s="1444">
        <f t="shared" si="11"/>
        <v>164.99213307839256</v>
      </c>
      <c r="AJ35" s="1444">
        <f t="shared" si="11"/>
        <v>275.30148878025642</v>
      </c>
      <c r="AK35" s="1444">
        <f t="shared" si="11"/>
        <v>258.17810110127044</v>
      </c>
      <c r="AL35" s="1444">
        <f t="shared" si="11"/>
        <v>264.98538343032186</v>
      </c>
      <c r="AM35" s="1444">
        <f t="shared" si="11"/>
        <v>332.1376011609118</v>
      </c>
      <c r="AN35" s="1444">
        <f t="shared" si="11"/>
        <v>377.28584676483075</v>
      </c>
      <c r="AO35" s="1444">
        <f t="shared" si="11"/>
        <v>437.96230017126317</v>
      </c>
      <c r="AP35" s="1444">
        <f t="shared" si="11"/>
        <v>1362.55496717186</v>
      </c>
      <c r="AQ35" s="1444">
        <f t="shared" si="11"/>
        <v>1293.6141739175309</v>
      </c>
      <c r="AR35" s="1444">
        <f t="shared" si="11"/>
        <v>1462.3679972000032</v>
      </c>
      <c r="AS35" s="1444">
        <f t="shared" si="11"/>
        <v>1365.0464767653943</v>
      </c>
      <c r="AT35" s="1444">
        <f t="shared" si="11"/>
        <v>1250.504053956726</v>
      </c>
      <c r="AU35" s="1444">
        <f t="shared" si="11"/>
        <v>1423.4198929407041</v>
      </c>
      <c r="AV35" s="1444">
        <f t="shared" si="11"/>
        <v>1668.8751465895884</v>
      </c>
      <c r="AW35" s="1444">
        <f t="shared" si="11"/>
        <v>1398.5930038727408</v>
      </c>
      <c r="AX35" s="1444">
        <f t="shared" si="11"/>
        <v>1504.2852535213401</v>
      </c>
      <c r="AY35" s="1444">
        <f t="shared" si="11"/>
        <v>1041.8021794246881</v>
      </c>
      <c r="AZ35" s="1444">
        <f t="shared" si="11"/>
        <v>524.43295489889135</v>
      </c>
      <c r="BA35" s="1444">
        <f t="shared" si="11"/>
        <v>581.52760842465796</v>
      </c>
      <c r="BB35" s="1444">
        <f t="shared" ref="BB35:BG35" si="12">SUM(BB36:BB38)</f>
        <v>406.84616542730998</v>
      </c>
      <c r="BC35" s="1444">
        <f t="shared" si="12"/>
        <v>276.06154339246029</v>
      </c>
      <c r="BD35" s="1444">
        <f t="shared" si="12"/>
        <v>256.83207867112117</v>
      </c>
      <c r="BE35" s="1444">
        <f t="shared" si="12"/>
        <v>292.79076448579787</v>
      </c>
      <c r="BF35" s="1444">
        <f t="shared" si="12"/>
        <v>331.52627938079831</v>
      </c>
      <c r="BG35" s="1445">
        <f t="shared" si="12"/>
        <v>336.30302931050926</v>
      </c>
      <c r="BH35" s="1445">
        <f t="shared" ref="BH35:BI35" si="13">SUM(BH36:BH38)</f>
        <v>206.09157438430054</v>
      </c>
      <c r="BI35" s="1446">
        <f t="shared" si="13"/>
        <v>179.64896456860436</v>
      </c>
    </row>
    <row r="36" spans="1:61" ht="17.100000000000001" customHeight="1">
      <c r="S36" s="949"/>
      <c r="T36" s="943" t="s">
        <v>530</v>
      </c>
      <c r="U36" s="943"/>
      <c r="V36" s="963"/>
      <c r="W36" s="976"/>
      <c r="X36" s="976"/>
      <c r="Y36" s="976"/>
      <c r="Z36" s="976"/>
      <c r="AA36" s="976">
        <v>22.989261750171202</v>
      </c>
      <c r="AB36" s="2029">
        <v>22.989261750171202</v>
      </c>
      <c r="AC36" s="2029">
        <v>22.989261750171202</v>
      </c>
      <c r="AD36" s="2029">
        <v>30.652349000228266</v>
      </c>
      <c r="AE36" s="2029">
        <v>53.641610750399465</v>
      </c>
      <c r="AF36" s="169">
        <v>141.7671141260557</v>
      </c>
      <c r="AG36" s="169">
        <v>142.32791701686654</v>
      </c>
      <c r="AH36" s="169">
        <v>104.70648775091304</v>
      </c>
      <c r="AI36" s="169">
        <v>99.99600031039256</v>
      </c>
      <c r="AJ36" s="169">
        <v>178.24607124390644</v>
      </c>
      <c r="AK36" s="2029">
        <v>83.865233683770441</v>
      </c>
      <c r="AL36" s="2029">
        <v>98.758917130721855</v>
      </c>
      <c r="AM36" s="169">
        <v>140.28847971091173</v>
      </c>
      <c r="AN36" s="169">
        <v>109.79655056483071</v>
      </c>
      <c r="AO36" s="169">
        <v>152.92972752126303</v>
      </c>
      <c r="AP36" s="169">
        <v>135.66622017186</v>
      </c>
      <c r="AQ36" s="169">
        <v>162.7260102325306</v>
      </c>
      <c r="AR36" s="169">
        <v>206.53403772875353</v>
      </c>
      <c r="AS36" s="169">
        <v>191.47972337469679</v>
      </c>
      <c r="AT36" s="169">
        <v>153.43543883959222</v>
      </c>
      <c r="AU36" s="169">
        <v>160.64766280345441</v>
      </c>
      <c r="AV36" s="169">
        <v>147.27818619208801</v>
      </c>
      <c r="AW36" s="169">
        <v>149.13918233024128</v>
      </c>
      <c r="AX36" s="2029">
        <v>93.231493814840519</v>
      </c>
      <c r="AY36" s="169">
        <v>114.31320015118835</v>
      </c>
      <c r="AZ36" s="169">
        <v>125.32379467149131</v>
      </c>
      <c r="BA36" s="169">
        <v>159.05868679199526</v>
      </c>
      <c r="BB36" s="169">
        <v>167.1863188279585</v>
      </c>
      <c r="BC36" s="169">
        <v>202.02170344512189</v>
      </c>
      <c r="BD36" s="169">
        <v>221.31199124664272</v>
      </c>
      <c r="BE36" s="169">
        <v>260.87522458746793</v>
      </c>
      <c r="BF36" s="169">
        <v>291.45397950829829</v>
      </c>
      <c r="BG36" s="1151">
        <v>303.13038262675923</v>
      </c>
      <c r="BH36" s="1151">
        <v>184.39104258979191</v>
      </c>
      <c r="BI36" s="971">
        <v>160.66548239591927</v>
      </c>
    </row>
    <row r="37" spans="1:61" ht="17.100000000000001" customHeight="1">
      <c r="S37" s="949"/>
      <c r="T37" s="943" t="s">
        <v>513</v>
      </c>
      <c r="U37" s="943"/>
      <c r="V37" s="963"/>
      <c r="W37" s="976"/>
      <c r="X37" s="976"/>
      <c r="Y37" s="976"/>
      <c r="Z37" s="976"/>
      <c r="AA37" s="976">
        <v>2.6108108108108103</v>
      </c>
      <c r="AB37" s="2029">
        <v>2.6108108108108103</v>
      </c>
      <c r="AC37" s="2029">
        <v>2.6108108108108103</v>
      </c>
      <c r="AD37" s="2029">
        <v>3.4810810810810806</v>
      </c>
      <c r="AE37" s="2029">
        <v>6.0918918918918923</v>
      </c>
      <c r="AF37" s="2029">
        <v>16.100000000000001</v>
      </c>
      <c r="AG37" s="2029">
        <v>16.100000000000001</v>
      </c>
      <c r="AH37" s="2029">
        <v>16.100000000000001</v>
      </c>
      <c r="AI37" s="2029">
        <v>32.200000000000003</v>
      </c>
      <c r="AJ37" s="2029">
        <v>48.29999999999999</v>
      </c>
      <c r="AK37" s="169">
        <v>112.7</v>
      </c>
      <c r="AL37" s="169">
        <v>112.7</v>
      </c>
      <c r="AM37" s="169">
        <v>144.90000000000003</v>
      </c>
      <c r="AN37" s="169">
        <v>128.80000000000001</v>
      </c>
      <c r="AO37" s="169">
        <v>130.41</v>
      </c>
      <c r="AP37" s="169">
        <v>1160.81</v>
      </c>
      <c r="AQ37" s="169">
        <v>1051.3300000000002</v>
      </c>
      <c r="AR37" s="169">
        <v>1149.5399999999995</v>
      </c>
      <c r="AS37" s="169">
        <v>1144.71</v>
      </c>
      <c r="AT37" s="169">
        <v>1075.4800000000002</v>
      </c>
      <c r="AU37" s="169">
        <v>1238.0899999999995</v>
      </c>
      <c r="AV37" s="169">
        <v>1498.9100000000003</v>
      </c>
      <c r="AW37" s="169">
        <v>1230.0399999999995</v>
      </c>
      <c r="AX37" s="169">
        <v>1391.0399999999995</v>
      </c>
      <c r="AY37" s="169">
        <v>902.97493999999983</v>
      </c>
      <c r="AZ37" s="169">
        <v>378.35</v>
      </c>
      <c r="BA37" s="169">
        <v>404.11000614166261</v>
      </c>
      <c r="BB37" s="169">
        <v>219.12100406885148</v>
      </c>
      <c r="BC37" s="2029">
        <v>54.256999596953392</v>
      </c>
      <c r="BD37" s="2029">
        <v>18.031999596953387</v>
      </c>
      <c r="BE37" s="2029">
        <v>14.143366818130016</v>
      </c>
      <c r="BF37" s="2029">
        <v>22.356459999999998</v>
      </c>
      <c r="BG37" s="2027">
        <v>19.158999999999999</v>
      </c>
      <c r="BH37" s="2027">
        <v>13.524000000000004</v>
      </c>
      <c r="BI37" s="2028">
        <v>12.171599999999998</v>
      </c>
    </row>
    <row r="38" spans="1:61" ht="17.100000000000001" customHeight="1" thickBot="1">
      <c r="S38" s="949"/>
      <c r="T38" s="951" t="s">
        <v>531</v>
      </c>
      <c r="U38" s="951"/>
      <c r="V38" s="964"/>
      <c r="W38" s="977"/>
      <c r="X38" s="977"/>
      <c r="Y38" s="977"/>
      <c r="Z38" s="977"/>
      <c r="AA38" s="977">
        <v>2.3699049791351356</v>
      </c>
      <c r="AB38" s="2030">
        <v>2.3699049791351356</v>
      </c>
      <c r="AC38" s="2030">
        <v>2.3699049791351356</v>
      </c>
      <c r="AD38" s="2030">
        <v>3.1598733055135138</v>
      </c>
      <c r="AE38" s="2030">
        <v>5.529778284648649</v>
      </c>
      <c r="AF38" s="2030">
        <v>14.614414038000003</v>
      </c>
      <c r="AG38" s="2030">
        <v>5.9974926511500035</v>
      </c>
      <c r="AH38" s="2030">
        <v>27.67896630135002</v>
      </c>
      <c r="AI38" s="2030">
        <v>32.796132768000021</v>
      </c>
      <c r="AJ38" s="2030">
        <v>48.755417536350002</v>
      </c>
      <c r="AK38" s="2030">
        <v>61.612867417500027</v>
      </c>
      <c r="AL38" s="2030">
        <v>53.526466299599996</v>
      </c>
      <c r="AM38" s="2030">
        <v>46.949121450000014</v>
      </c>
      <c r="AN38" s="175">
        <v>138.68929620000003</v>
      </c>
      <c r="AO38" s="175">
        <v>154.62257265000011</v>
      </c>
      <c r="AP38" s="2030">
        <v>66.078747000000106</v>
      </c>
      <c r="AQ38" s="2030">
        <v>79.558163685000125</v>
      </c>
      <c r="AR38" s="175">
        <v>106.29395947125026</v>
      </c>
      <c r="AS38" s="2030">
        <v>28.856753390697655</v>
      </c>
      <c r="AT38" s="2030">
        <v>21.58861511713339</v>
      </c>
      <c r="AU38" s="2030">
        <v>24.682230137250041</v>
      </c>
      <c r="AV38" s="2030">
        <v>22.68696039750003</v>
      </c>
      <c r="AW38" s="2030">
        <v>19.413821542500031</v>
      </c>
      <c r="AX38" s="2030">
        <v>20.013759706500032</v>
      </c>
      <c r="AY38" s="2030">
        <v>24.514039273500043</v>
      </c>
      <c r="AZ38" s="2030">
        <v>20.759160227400038</v>
      </c>
      <c r="BA38" s="2030">
        <v>18.358915491000033</v>
      </c>
      <c r="BB38" s="2030">
        <v>20.538842530500034</v>
      </c>
      <c r="BC38" s="2030">
        <v>19.782840350385026</v>
      </c>
      <c r="BD38" s="2030">
        <v>17.488087827525025</v>
      </c>
      <c r="BE38" s="2030">
        <v>17.772173080199934</v>
      </c>
      <c r="BF38" s="2030">
        <v>17.715839872500034</v>
      </c>
      <c r="BG38" s="2031">
        <v>14.013646683750023</v>
      </c>
      <c r="BH38" s="2031">
        <v>8.1765317945086267</v>
      </c>
      <c r="BI38" s="2032">
        <v>6.8118821726851149</v>
      </c>
    </row>
    <row r="39" spans="1:61" ht="17.100000000000001" customHeight="1" thickTop="1" thickBot="1">
      <c r="B39" s="22" t="s">
        <v>15</v>
      </c>
      <c r="S39" s="952" t="s">
        <v>23</v>
      </c>
      <c r="T39" s="1310"/>
      <c r="U39" s="953"/>
      <c r="V39" s="965"/>
      <c r="W39" s="1447"/>
      <c r="X39" s="1447"/>
      <c r="Y39" s="1447"/>
      <c r="Z39" s="1447"/>
      <c r="AA39" s="1447">
        <f>AA5+AA21+AA28+AA35</f>
        <v>33364.366226122023</v>
      </c>
      <c r="AB39" s="1448">
        <f t="shared" ref="AB39:BD39" si="14">AB5+AB21+AB28+AB35</f>
        <v>36886.31428424309</v>
      </c>
      <c r="AC39" s="1448">
        <f t="shared" si="14"/>
        <v>38867.947169487226</v>
      </c>
      <c r="AD39" s="1448">
        <f t="shared" si="14"/>
        <v>42383.507780483553</v>
      </c>
      <c r="AE39" s="1448">
        <f t="shared" si="14"/>
        <v>46514.617148899779</v>
      </c>
      <c r="AF39" s="1448">
        <f t="shared" si="14"/>
        <v>55555.310357114387</v>
      </c>
      <c r="AG39" s="1448">
        <f t="shared" si="14"/>
        <v>56244.792439864155</v>
      </c>
      <c r="AH39" s="1448">
        <f t="shared" si="14"/>
        <v>55220.524394650405</v>
      </c>
      <c r="AI39" s="1448">
        <f t="shared" si="14"/>
        <v>50160.719258566962</v>
      </c>
      <c r="AJ39" s="1448">
        <f t="shared" si="14"/>
        <v>43406.75802255173</v>
      </c>
      <c r="AK39" s="1448">
        <f t="shared" si="14"/>
        <v>38725.346780509957</v>
      </c>
      <c r="AL39" s="1448">
        <f t="shared" si="14"/>
        <v>32811.160347242294</v>
      </c>
      <c r="AM39" s="1448">
        <f t="shared" si="14"/>
        <v>29333.447935285898</v>
      </c>
      <c r="AN39" s="1448">
        <f t="shared" si="14"/>
        <v>28711.568470096972</v>
      </c>
      <c r="AO39" s="1448">
        <f t="shared" si="14"/>
        <v>25753.853178337053</v>
      </c>
      <c r="AP39" s="1448">
        <f t="shared" si="14"/>
        <v>25780.665695000316</v>
      </c>
      <c r="AQ39" s="1448">
        <f t="shared" si="14"/>
        <v>27136.706570852948</v>
      </c>
      <c r="AR39" s="1448">
        <f t="shared" si="14"/>
        <v>26892.752642085878</v>
      </c>
      <c r="AS39" s="1448">
        <f t="shared" si="14"/>
        <v>25657.684556708347</v>
      </c>
      <c r="AT39" s="1448">
        <f t="shared" si="14"/>
        <v>22766.851764452564</v>
      </c>
      <c r="AU39" s="1448">
        <f t="shared" si="14"/>
        <v>24712.172532590426</v>
      </c>
      <c r="AV39" s="1448">
        <f t="shared" si="14"/>
        <v>26012.333169594898</v>
      </c>
      <c r="AW39" s="1448">
        <f t="shared" si="14"/>
        <v>27294.666748809777</v>
      </c>
      <c r="AX39" s="1448">
        <f t="shared" si="14"/>
        <v>28876.360678612793</v>
      </c>
      <c r="AY39" s="1448">
        <f t="shared" si="14"/>
        <v>30655.68177213395</v>
      </c>
      <c r="AZ39" s="1448">
        <f t="shared" si="14"/>
        <v>32671.22960120704</v>
      </c>
      <c r="BA39" s="1448">
        <f t="shared" si="14"/>
        <v>34486.065279316281</v>
      </c>
      <c r="BB39" s="1448">
        <f t="shared" si="14"/>
        <v>35357.272039238735</v>
      </c>
      <c r="BC39" s="1448">
        <f t="shared" si="14"/>
        <v>36170.262346985488</v>
      </c>
      <c r="BD39" s="1448">
        <f t="shared" si="14"/>
        <v>37596.660283416175</v>
      </c>
      <c r="BE39" s="1448">
        <f>BE5+BE21+BE28+BE35</f>
        <v>38936.048527919666</v>
      </c>
      <c r="BF39" s="1448">
        <f>BF5+BF21+BF28+BF35</f>
        <v>39242.202346972867</v>
      </c>
      <c r="BG39" s="1449">
        <f>BG5+BG21+BG28+BG35</f>
        <v>38519.20998960593</v>
      </c>
      <c r="BH39" s="1449">
        <f>BH5+BH21+BH28+BH35</f>
        <v>37503.126458976083</v>
      </c>
      <c r="BI39" s="1450">
        <f>BI5+BI21+BI28+BI35</f>
        <v>36481.019247649645</v>
      </c>
    </row>
    <row r="40" spans="1:61" s="27" customFormat="1" ht="17.100000000000001" customHeight="1">
      <c r="U40" s="1747" t="s">
        <v>554</v>
      </c>
      <c r="V40" s="163"/>
      <c r="AB40" s="163"/>
      <c r="AC40" s="163"/>
      <c r="AD40" s="163"/>
      <c r="AE40" s="163"/>
      <c r="AF40" s="163"/>
      <c r="AG40" s="163"/>
      <c r="AH40" s="163"/>
      <c r="AI40" s="163"/>
      <c r="AJ40" s="163"/>
      <c r="AK40" s="163"/>
      <c r="AL40" s="163"/>
      <c r="AM40" s="163"/>
      <c r="AN40" s="163"/>
      <c r="AO40" s="163"/>
      <c r="AP40" s="163"/>
      <c r="AQ40" s="163"/>
      <c r="AR40" s="163"/>
      <c r="AS40" s="163"/>
      <c r="AT40" s="163"/>
      <c r="AU40" s="163"/>
      <c r="AV40" s="163"/>
      <c r="AW40" s="163"/>
      <c r="AX40" s="163"/>
      <c r="AY40" s="163"/>
      <c r="AZ40" s="163"/>
      <c r="BA40" s="163"/>
      <c r="BB40" s="163"/>
      <c r="BC40" s="163"/>
      <c r="BD40" s="163"/>
      <c r="BE40" s="163"/>
      <c r="BF40" s="163"/>
      <c r="BG40" s="163"/>
      <c r="BH40" s="163"/>
      <c r="BI40" s="163"/>
    </row>
    <row r="41" spans="1:61">
      <c r="AF41" s="177"/>
    </row>
    <row r="42" spans="1:61" ht="15.75" thickBot="1">
      <c r="S42" s="22" t="s">
        <v>66</v>
      </c>
    </row>
    <row r="43" spans="1:61">
      <c r="S43" s="1389"/>
      <c r="T43" s="1390"/>
      <c r="U43" s="1391"/>
      <c r="V43" s="1355"/>
      <c r="W43" s="1356"/>
      <c r="X43" s="1356"/>
      <c r="Y43" s="1356"/>
      <c r="Z43" s="1356"/>
      <c r="AA43" s="1356">
        <v>1990</v>
      </c>
      <c r="AB43" s="1402">
        <f t="shared" ref="AB43:AP43" si="15">AA43+1</f>
        <v>1991</v>
      </c>
      <c r="AC43" s="1402">
        <f t="shared" si="15"/>
        <v>1992</v>
      </c>
      <c r="AD43" s="1402">
        <f t="shared" si="15"/>
        <v>1993</v>
      </c>
      <c r="AE43" s="1402">
        <f t="shared" si="15"/>
        <v>1994</v>
      </c>
      <c r="AF43" s="1402">
        <v>1995</v>
      </c>
      <c r="AG43" s="1402">
        <f t="shared" si="15"/>
        <v>1996</v>
      </c>
      <c r="AH43" s="1402">
        <f t="shared" si="15"/>
        <v>1997</v>
      </c>
      <c r="AI43" s="1402">
        <f t="shared" si="15"/>
        <v>1998</v>
      </c>
      <c r="AJ43" s="1402">
        <f t="shared" si="15"/>
        <v>1999</v>
      </c>
      <c r="AK43" s="1402">
        <f t="shared" si="15"/>
        <v>2000</v>
      </c>
      <c r="AL43" s="1402">
        <f t="shared" si="15"/>
        <v>2001</v>
      </c>
      <c r="AM43" s="1402">
        <f t="shared" si="15"/>
        <v>2002</v>
      </c>
      <c r="AN43" s="1402">
        <f t="shared" si="15"/>
        <v>2003</v>
      </c>
      <c r="AO43" s="1402">
        <f t="shared" si="15"/>
        <v>2004</v>
      </c>
      <c r="AP43" s="1402">
        <f t="shared" si="15"/>
        <v>2005</v>
      </c>
      <c r="AQ43" s="1402">
        <f t="shared" ref="AQ43:AZ43" si="16">AP43+1</f>
        <v>2006</v>
      </c>
      <c r="AR43" s="1402">
        <f t="shared" si="16"/>
        <v>2007</v>
      </c>
      <c r="AS43" s="1402">
        <f t="shared" si="16"/>
        <v>2008</v>
      </c>
      <c r="AT43" s="1402">
        <f t="shared" si="16"/>
        <v>2009</v>
      </c>
      <c r="AU43" s="1402">
        <f t="shared" si="16"/>
        <v>2010</v>
      </c>
      <c r="AV43" s="1402">
        <f t="shared" si="16"/>
        <v>2011</v>
      </c>
      <c r="AW43" s="1402">
        <f t="shared" si="16"/>
        <v>2012</v>
      </c>
      <c r="AX43" s="1402">
        <f t="shared" si="16"/>
        <v>2013</v>
      </c>
      <c r="AY43" s="1402">
        <f t="shared" si="16"/>
        <v>2014</v>
      </c>
      <c r="AZ43" s="1402">
        <f t="shared" si="16"/>
        <v>2015</v>
      </c>
      <c r="BA43" s="1402">
        <f t="shared" ref="BA43:BI43" si="17">AZ43+1</f>
        <v>2016</v>
      </c>
      <c r="BB43" s="1402">
        <f t="shared" si="17"/>
        <v>2017</v>
      </c>
      <c r="BC43" s="1402">
        <f t="shared" si="17"/>
        <v>2018</v>
      </c>
      <c r="BD43" s="1402">
        <f t="shared" si="17"/>
        <v>2019</v>
      </c>
      <c r="BE43" s="1402">
        <f t="shared" si="17"/>
        <v>2020</v>
      </c>
      <c r="BF43" s="1402">
        <f t="shared" si="17"/>
        <v>2021</v>
      </c>
      <c r="BG43" s="1402">
        <f t="shared" si="17"/>
        <v>2022</v>
      </c>
      <c r="BH43" s="1616">
        <f t="shared" si="17"/>
        <v>2023</v>
      </c>
      <c r="BI43" s="1358">
        <f t="shared" si="17"/>
        <v>2024</v>
      </c>
    </row>
    <row r="44" spans="1:61" ht="17.100000000000001" customHeight="1">
      <c r="A44" s="1411"/>
      <c r="S44" s="941" t="s">
        <v>13</v>
      </c>
      <c r="T44" s="1"/>
      <c r="U44" s="954"/>
      <c r="V44" s="1313"/>
      <c r="W44" s="1404"/>
      <c r="X44" s="1404"/>
      <c r="Y44" s="1404"/>
      <c r="Z44" s="1404"/>
      <c r="AA44" s="1404">
        <f>SUM(AA45,AA50:AA59)</f>
        <v>0.99999999999999989</v>
      </c>
      <c r="AB44" s="178">
        <f t="shared" ref="AB44:BG44" si="18">SUM(AB45,AB50:AB59)</f>
        <v>1</v>
      </c>
      <c r="AC44" s="178">
        <f t="shared" si="18"/>
        <v>0.99999999999999989</v>
      </c>
      <c r="AD44" s="178">
        <f t="shared" si="18"/>
        <v>1</v>
      </c>
      <c r="AE44" s="178">
        <f t="shared" si="18"/>
        <v>1.0000000000000002</v>
      </c>
      <c r="AF44" s="178">
        <f>SUM(AF45,AF50:AF59)</f>
        <v>1</v>
      </c>
      <c r="AG44" s="178">
        <f t="shared" si="18"/>
        <v>1.0000000000000002</v>
      </c>
      <c r="AH44" s="178">
        <f t="shared" si="18"/>
        <v>1</v>
      </c>
      <c r="AI44" s="178">
        <f t="shared" si="18"/>
        <v>0.99999999999999989</v>
      </c>
      <c r="AJ44" s="178">
        <f>SUM(AJ45,AJ50:AJ59)</f>
        <v>1</v>
      </c>
      <c r="AK44" s="178">
        <f t="shared" si="18"/>
        <v>1</v>
      </c>
      <c r="AL44" s="178">
        <f t="shared" si="18"/>
        <v>0.99999999999999978</v>
      </c>
      <c r="AM44" s="178">
        <f t="shared" si="18"/>
        <v>1</v>
      </c>
      <c r="AN44" s="178">
        <f t="shared" si="18"/>
        <v>1.0000000000000002</v>
      </c>
      <c r="AO44" s="178">
        <f t="shared" si="18"/>
        <v>0.99999999999999978</v>
      </c>
      <c r="AP44" s="178">
        <f t="shared" si="18"/>
        <v>0.99999999999999978</v>
      </c>
      <c r="AQ44" s="178">
        <f t="shared" si="18"/>
        <v>1.0000000000000002</v>
      </c>
      <c r="AR44" s="178">
        <f t="shared" si="18"/>
        <v>1</v>
      </c>
      <c r="AS44" s="178">
        <f t="shared" si="18"/>
        <v>1</v>
      </c>
      <c r="AT44" s="178">
        <f t="shared" si="18"/>
        <v>1.0000000000000002</v>
      </c>
      <c r="AU44" s="178">
        <f t="shared" si="18"/>
        <v>1.0000000000000002</v>
      </c>
      <c r="AV44" s="178">
        <f t="shared" si="18"/>
        <v>1.0000000000000002</v>
      </c>
      <c r="AW44" s="178">
        <f t="shared" si="18"/>
        <v>0.99999999999999989</v>
      </c>
      <c r="AX44" s="178">
        <f t="shared" si="18"/>
        <v>0.99999999999999978</v>
      </c>
      <c r="AY44" s="178">
        <f t="shared" si="18"/>
        <v>1</v>
      </c>
      <c r="AZ44" s="178">
        <f t="shared" si="18"/>
        <v>1.0000000000000002</v>
      </c>
      <c r="BA44" s="178">
        <f t="shared" si="18"/>
        <v>0.99999999999999989</v>
      </c>
      <c r="BB44" s="178">
        <f>SUM(BB45,BB50:BB59)</f>
        <v>1</v>
      </c>
      <c r="BC44" s="178">
        <f t="shared" si="18"/>
        <v>1</v>
      </c>
      <c r="BD44" s="178">
        <f t="shared" si="18"/>
        <v>1.0000000000000002</v>
      </c>
      <c r="BE44" s="178">
        <f t="shared" si="18"/>
        <v>0.99999999999999944</v>
      </c>
      <c r="BF44" s="178">
        <f t="shared" si="18"/>
        <v>1.0000000000000002</v>
      </c>
      <c r="BG44" s="178">
        <f t="shared" si="18"/>
        <v>1.0000000000000002</v>
      </c>
      <c r="BH44" s="1638">
        <f>SUM(BH45,BH50:BH59)</f>
        <v>1.0000000000000002</v>
      </c>
      <c r="BI44" s="1359">
        <f>SUM(BI45,BI50:BI59)</f>
        <v>1.0000000000000002</v>
      </c>
    </row>
    <row r="45" spans="1:61" ht="17.100000000000001" customHeight="1">
      <c r="S45" s="941"/>
      <c r="T45" s="108" t="s">
        <v>525</v>
      </c>
      <c r="U45" s="1488"/>
      <c r="V45" s="1314"/>
      <c r="W45" s="1335"/>
      <c r="X45" s="1335"/>
      <c r="Y45" s="1335"/>
      <c r="Z45" s="1335"/>
      <c r="AA45" s="1335" t="str">
        <f t="shared" ref="AA45:BD45" si="19">IF(AA6="NO","-",AA6/AA$5)</f>
        <v>-</v>
      </c>
      <c r="AB45" s="1403" t="str">
        <f t="shared" si="19"/>
        <v>-</v>
      </c>
      <c r="AC45" s="2096">
        <f t="shared" si="19"/>
        <v>2.4917703467342841E-4</v>
      </c>
      <c r="AD45" s="1405">
        <f t="shared" si="19"/>
        <v>4.1651093925106518E-3</v>
      </c>
      <c r="AE45" s="1405">
        <f t="shared" si="19"/>
        <v>1.8461108291263292E-2</v>
      </c>
      <c r="AF45" s="1405">
        <f t="shared" si="19"/>
        <v>3.8416630281705146E-2</v>
      </c>
      <c r="AG45" s="1405">
        <f t="shared" si="19"/>
        <v>5.6195395708481886E-2</v>
      </c>
      <c r="AH45" s="1405">
        <f t="shared" si="19"/>
        <v>7.3831185562012958E-2</v>
      </c>
      <c r="AI45" s="1405">
        <f t="shared" si="19"/>
        <v>9.2769238698971052E-2</v>
      </c>
      <c r="AJ45" s="1405">
        <f t="shared" si="19"/>
        <v>0.10722232324408243</v>
      </c>
      <c r="AK45" s="1405">
        <f t="shared" si="19"/>
        <v>0.13471108423064801</v>
      </c>
      <c r="AL45" s="1405">
        <f t="shared" si="19"/>
        <v>0.18817035294943085</v>
      </c>
      <c r="AM45" s="1405">
        <f t="shared" si="19"/>
        <v>0.27404546994198975</v>
      </c>
      <c r="AN45" s="1405">
        <f t="shared" si="19"/>
        <v>0.33683626003625156</v>
      </c>
      <c r="AO45" s="1405">
        <f t="shared" si="19"/>
        <v>0.54459347943796932</v>
      </c>
      <c r="AP45" s="1405">
        <f t="shared" si="19"/>
        <v>0.661646722325967</v>
      </c>
      <c r="AQ45" s="1405">
        <f t="shared" si="19"/>
        <v>0.70242335514518672</v>
      </c>
      <c r="AR45" s="1405">
        <f t="shared" si="19"/>
        <v>0.76244086478375095</v>
      </c>
      <c r="AS45" s="1405">
        <f t="shared" si="19"/>
        <v>0.76658620817280365</v>
      </c>
      <c r="AT45" s="1405">
        <f t="shared" si="19"/>
        <v>0.81815609837145353</v>
      </c>
      <c r="AU45" s="1405">
        <f t="shared" si="19"/>
        <v>0.84145574290557679</v>
      </c>
      <c r="AV45" s="1405">
        <f t="shared" si="19"/>
        <v>0.85106409624906854</v>
      </c>
      <c r="AW45" s="1405">
        <f t="shared" si="19"/>
        <v>0.86440699158322154</v>
      </c>
      <c r="AX45" s="1405">
        <f t="shared" si="19"/>
        <v>0.87229467441274755</v>
      </c>
      <c r="AY45" s="1405">
        <f t="shared" si="19"/>
        <v>0.87857676629417003</v>
      </c>
      <c r="AZ45" s="1405">
        <f t="shared" si="19"/>
        <v>0.88551838846404674</v>
      </c>
      <c r="BA45" s="1405">
        <f t="shared" si="19"/>
        <v>0.88296600077199294</v>
      </c>
      <c r="BB45" s="1405">
        <f t="shared" si="19"/>
        <v>0.88349965885635973</v>
      </c>
      <c r="BC45" s="1405">
        <f t="shared" si="19"/>
        <v>0.88672634068424805</v>
      </c>
      <c r="BD45" s="1405">
        <f t="shared" si="19"/>
        <v>0.88902289804109424</v>
      </c>
      <c r="BE45" s="1405">
        <f>IF(BE6="NO","-",BE6/BE$5)</f>
        <v>0.88912775201810346</v>
      </c>
      <c r="BF45" s="1405">
        <f>IF(BF6="NO","-",BF6/BF$5)</f>
        <v>0.89251812057981772</v>
      </c>
      <c r="BG45" s="1405">
        <f>IF(BG6="NO","-",BG6/BG$5)</f>
        <v>0.89917306437123334</v>
      </c>
      <c r="BH45" s="1639">
        <f>IF(BH6="NO","-",BH6/BH$5)</f>
        <v>0.89919082036394149</v>
      </c>
      <c r="BI45" s="1406">
        <f>IF(BI6="NO","-",BI6/BI$5)</f>
        <v>0.90100023904095738</v>
      </c>
    </row>
    <row r="46" spans="1:61" ht="17.100000000000001" customHeight="1">
      <c r="S46" s="941"/>
      <c r="T46" s="113"/>
      <c r="U46" s="1419" t="s">
        <v>500</v>
      </c>
      <c r="V46" s="957"/>
      <c r="W46" s="1452"/>
      <c r="X46" s="1452"/>
      <c r="Y46" s="1452"/>
      <c r="Z46" s="1452"/>
      <c r="AA46" s="1452" t="str">
        <f t="shared" ref="AA46" si="20">IF(AA7="NO","-",AA7/AA$6)</f>
        <v>-</v>
      </c>
      <c r="AB46" s="1453" t="str">
        <f>IF(AB7="NO","-",AB7/AB$6)</f>
        <v>-</v>
      </c>
      <c r="AC46" s="1454">
        <f>IF(AC7="NO","-",AC7/AC$6)</f>
        <v>4.2523607244299003E-2</v>
      </c>
      <c r="AD46" s="1454">
        <f t="shared" ref="AD46:BH46" si="21">IF(AD7="NO","-",AD7/AD$6)</f>
        <v>3.51420498391872E-2</v>
      </c>
      <c r="AE46" s="1454">
        <f t="shared" si="21"/>
        <v>3.2985512953553925E-2</v>
      </c>
      <c r="AF46" s="1454">
        <f t="shared" si="21"/>
        <v>3.5894844734777248E-2</v>
      </c>
      <c r="AG46" s="1454">
        <f t="shared" si="21"/>
        <v>4.3431569042453044E-2</v>
      </c>
      <c r="AH46" s="1454">
        <f t="shared" si="21"/>
        <v>5.6041138686833254E-2</v>
      </c>
      <c r="AI46" s="1454">
        <f t="shared" si="21"/>
        <v>6.971543772121172E-2</v>
      </c>
      <c r="AJ46" s="1454">
        <f t="shared" si="21"/>
        <v>8.0692817450068552E-2</v>
      </c>
      <c r="AK46" s="1454">
        <f t="shared" si="21"/>
        <v>9.388847440398139E-2</v>
      </c>
      <c r="AL46" s="1454">
        <f t="shared" si="21"/>
        <v>0.1124686173503472</v>
      </c>
      <c r="AM46" s="1454">
        <f t="shared" si="21"/>
        <v>0.16423196792882624</v>
      </c>
      <c r="AN46" s="1454">
        <f t="shared" si="21"/>
        <v>0.24550440009885721</v>
      </c>
      <c r="AO46" s="1454">
        <f t="shared" si="21"/>
        <v>0.32894519552799439</v>
      </c>
      <c r="AP46" s="1454">
        <f t="shared" si="21"/>
        <v>0.39557945010321477</v>
      </c>
      <c r="AQ46" s="1454">
        <f t="shared" si="21"/>
        <v>0.47590449717415462</v>
      </c>
      <c r="AR46" s="1454">
        <f t="shared" si="21"/>
        <v>0.50591240814599792</v>
      </c>
      <c r="AS46" s="1454">
        <f t="shared" si="21"/>
        <v>0.5135075385308332</v>
      </c>
      <c r="AT46" s="1454">
        <f t="shared" si="21"/>
        <v>0.52796342280655961</v>
      </c>
      <c r="AU46" s="1454">
        <f t="shared" si="21"/>
        <v>0.54406830242600202</v>
      </c>
      <c r="AV46" s="1454">
        <f t="shared" si="21"/>
        <v>0.55890114013172187</v>
      </c>
      <c r="AW46" s="1454">
        <f t="shared" si="21"/>
        <v>0.56051471339276404</v>
      </c>
      <c r="AX46" s="1454">
        <f t="shared" si="21"/>
        <v>0.56014946887487538</v>
      </c>
      <c r="AY46" s="1454">
        <f t="shared" si="21"/>
        <v>0.57225775759126851</v>
      </c>
      <c r="AZ46" s="1454">
        <f t="shared" si="21"/>
        <v>0.58707627164942444</v>
      </c>
      <c r="BA46" s="1454">
        <f t="shared" si="21"/>
        <v>0.58669637178693501</v>
      </c>
      <c r="BB46" s="1454">
        <f t="shared" si="21"/>
        <v>0.5826101770750175</v>
      </c>
      <c r="BC46" s="1454">
        <f t="shared" si="21"/>
        <v>0.58942664567828529</v>
      </c>
      <c r="BD46" s="1454">
        <f t="shared" si="21"/>
        <v>0.59669230692726771</v>
      </c>
      <c r="BE46" s="1454">
        <f t="shared" si="21"/>
        <v>0.60276763253039778</v>
      </c>
      <c r="BF46" s="1454">
        <f t="shared" si="21"/>
        <v>0.59924289421880794</v>
      </c>
      <c r="BG46" s="1454">
        <f t="shared" si="21"/>
        <v>0.58609442134508671</v>
      </c>
      <c r="BH46" s="1640">
        <f t="shared" si="21"/>
        <v>0.58590999109450481</v>
      </c>
      <c r="BI46" s="1455">
        <f t="shared" ref="BI46" si="22">IF(BI7="NO","-",BI7/BI$6)</f>
        <v>0.59119151168561745</v>
      </c>
    </row>
    <row r="47" spans="1:61" ht="17.100000000000001" customHeight="1">
      <c r="S47" s="941"/>
      <c r="T47" s="113"/>
      <c r="U47" s="1420" t="s">
        <v>501</v>
      </c>
      <c r="V47" s="957"/>
      <c r="W47" s="1456"/>
      <c r="X47" s="1456"/>
      <c r="Y47" s="1456"/>
      <c r="Z47" s="1456"/>
      <c r="AA47" s="1456" t="str">
        <f>IF(AA8="NO","-",AA8/AA$6)</f>
        <v>-</v>
      </c>
      <c r="AB47" s="1457" t="str">
        <f>IF(AB8="NO","-",AB8/AB$6)</f>
        <v>-</v>
      </c>
      <c r="AC47" s="1457" t="str">
        <f t="shared" ref="AC47:BH47" si="23">IF(AC8="NO","-",AC8/AC$6)</f>
        <v>-</v>
      </c>
      <c r="AD47" s="1457" t="str">
        <f t="shared" si="23"/>
        <v>-</v>
      </c>
      <c r="AE47" s="1457" t="str">
        <f t="shared" si="23"/>
        <v>-</v>
      </c>
      <c r="AF47" s="1457" t="str">
        <f t="shared" si="23"/>
        <v>-</v>
      </c>
      <c r="AG47" s="1457" t="str">
        <f t="shared" si="23"/>
        <v>-</v>
      </c>
      <c r="AH47" s="1457" t="str">
        <f t="shared" si="23"/>
        <v>-</v>
      </c>
      <c r="AI47" s="1458">
        <f t="shared" si="23"/>
        <v>3.0154903370456856E-3</v>
      </c>
      <c r="AJ47" s="1458">
        <f t="shared" si="23"/>
        <v>1.2215354064299735E-2</v>
      </c>
      <c r="AK47" s="1458">
        <f t="shared" si="23"/>
        <v>2.7488804529728808E-2</v>
      </c>
      <c r="AL47" s="1458">
        <f t="shared" si="23"/>
        <v>5.7513151486080702E-2</v>
      </c>
      <c r="AM47" s="1458">
        <f t="shared" si="23"/>
        <v>7.9469197111424403E-2</v>
      </c>
      <c r="AN47" s="1458">
        <f t="shared" si="23"/>
        <v>0.10896751167579836</v>
      </c>
      <c r="AO47" s="1458">
        <f t="shared" si="23"/>
        <v>0.13751468252027771</v>
      </c>
      <c r="AP47" s="1458">
        <f t="shared" si="23"/>
        <v>0.16072743087066269</v>
      </c>
      <c r="AQ47" s="1458">
        <f t="shared" si="23"/>
        <v>0.18201032317577376</v>
      </c>
      <c r="AR47" s="1458">
        <f t="shared" si="23"/>
        <v>0.19194654199502501</v>
      </c>
      <c r="AS47" s="1458">
        <f t="shared" si="23"/>
        <v>0.21015839368272954</v>
      </c>
      <c r="AT47" s="1458">
        <f t="shared" si="23"/>
        <v>0.22170337089348399</v>
      </c>
      <c r="AU47" s="1458">
        <f t="shared" si="23"/>
        <v>0.22986832851440483</v>
      </c>
      <c r="AV47" s="1458">
        <f t="shared" si="23"/>
        <v>0.24715193586139164</v>
      </c>
      <c r="AW47" s="1458">
        <f t="shared" si="23"/>
        <v>0.26320571286784733</v>
      </c>
      <c r="AX47" s="1458">
        <f t="shared" si="23"/>
        <v>0.27498184620975341</v>
      </c>
      <c r="AY47" s="1458">
        <f t="shared" si="23"/>
        <v>0.28241391123011195</v>
      </c>
      <c r="AZ47" s="1458">
        <f t="shared" si="23"/>
        <v>0.28534732923854889</v>
      </c>
      <c r="BA47" s="1458">
        <f t="shared" si="23"/>
        <v>0.29520775125650972</v>
      </c>
      <c r="BB47" s="1458">
        <f t="shared" si="23"/>
        <v>0.30408244655931838</v>
      </c>
      <c r="BC47" s="1458">
        <f t="shared" si="23"/>
        <v>0.30460913215573454</v>
      </c>
      <c r="BD47" s="1458">
        <f t="shared" si="23"/>
        <v>0.30315343725708793</v>
      </c>
      <c r="BE47" s="1458">
        <f t="shared" si="23"/>
        <v>0.30224838254547803</v>
      </c>
      <c r="BF47" s="1458">
        <f t="shared" si="23"/>
        <v>0.30940338236077802</v>
      </c>
      <c r="BG47" s="1458">
        <f t="shared" si="23"/>
        <v>0.3248670971060621</v>
      </c>
      <c r="BH47" s="1641">
        <f t="shared" si="23"/>
        <v>0.32457434613291208</v>
      </c>
      <c r="BI47" s="1459">
        <f t="shared" ref="BI47" si="24">IF(BI8="NO","-",BI8/BI$6)</f>
        <v>0.32309454713618585</v>
      </c>
    </row>
    <row r="48" spans="1:61" ht="17.100000000000001" customHeight="1">
      <c r="S48" s="941"/>
      <c r="T48" s="113"/>
      <c r="U48" s="1420" t="s">
        <v>502</v>
      </c>
      <c r="V48" s="957"/>
      <c r="W48" s="1456"/>
      <c r="X48" s="1456"/>
      <c r="Y48" s="1456"/>
      <c r="Z48" s="1456"/>
      <c r="AA48" s="1456" t="str">
        <f>IF(AA9="NO","-",AA9/AA$6)</f>
        <v>-</v>
      </c>
      <c r="AB48" s="1457" t="str">
        <f t="shared" ref="AB48:BH48" si="25">IF(AB9="NO","-",AB9/AB$6)</f>
        <v>-</v>
      </c>
      <c r="AC48" s="1460">
        <f t="shared" si="25"/>
        <v>0.95747639275570107</v>
      </c>
      <c r="AD48" s="1460">
        <f t="shared" si="25"/>
        <v>0.93366605909450984</v>
      </c>
      <c r="AE48" s="1460">
        <f t="shared" si="25"/>
        <v>0.9492677960954683</v>
      </c>
      <c r="AF48" s="1460">
        <f t="shared" si="25"/>
        <v>0.94982851487108555</v>
      </c>
      <c r="AG48" s="1460">
        <f t="shared" si="25"/>
        <v>0.94206687449806481</v>
      </c>
      <c r="AH48" s="1460">
        <f t="shared" si="25"/>
        <v>0.9308730983248874</v>
      </c>
      <c r="AI48" s="1458">
        <f t="shared" si="25"/>
        <v>0.91416230201539739</v>
      </c>
      <c r="AJ48" s="1458">
        <f t="shared" si="25"/>
        <v>0.89034934107850716</v>
      </c>
      <c r="AK48" s="1458">
        <f t="shared" si="25"/>
        <v>0.85765985684933321</v>
      </c>
      <c r="AL48" s="1458">
        <f t="shared" si="25"/>
        <v>0.8038208017380013</v>
      </c>
      <c r="AM48" s="1458">
        <f t="shared" si="25"/>
        <v>0.72443229602749615</v>
      </c>
      <c r="AN48" s="1458">
        <f t="shared" si="25"/>
        <v>0.60900794799337465</v>
      </c>
      <c r="AO48" s="1458">
        <f t="shared" si="25"/>
        <v>0.49388016989476968</v>
      </c>
      <c r="AP48" s="1458">
        <f t="shared" si="25"/>
        <v>0.40155466951428426</v>
      </c>
      <c r="AQ48" s="1458">
        <f t="shared" si="25"/>
        <v>0.29670327215190012</v>
      </c>
      <c r="AR48" s="1458">
        <f t="shared" si="25"/>
        <v>0.25705936247758665</v>
      </c>
      <c r="AS48" s="1458">
        <f t="shared" si="25"/>
        <v>0.23044107254613547</v>
      </c>
      <c r="AT48" s="1458">
        <f t="shared" si="25"/>
        <v>0.20366712868275619</v>
      </c>
      <c r="AU48" s="1458">
        <f t="shared" si="25"/>
        <v>0.18091492769869749</v>
      </c>
      <c r="AV48" s="1458">
        <f t="shared" si="25"/>
        <v>0.15540416671715249</v>
      </c>
      <c r="AW48" s="1458">
        <f t="shared" si="25"/>
        <v>0.14142585701785271</v>
      </c>
      <c r="AX48" s="1458">
        <f t="shared" si="25"/>
        <v>0.13404061711863841</v>
      </c>
      <c r="AY48" s="1458">
        <f t="shared" si="25"/>
        <v>0.11760411138247212</v>
      </c>
      <c r="AZ48" s="1458">
        <f t="shared" si="25"/>
        <v>0.10319441518434348</v>
      </c>
      <c r="BA48" s="1458">
        <f t="shared" si="25"/>
        <v>9.6401352962919309E-2</v>
      </c>
      <c r="BB48" s="1458">
        <f t="shared" si="25"/>
        <v>9.3591234781781496E-2</v>
      </c>
      <c r="BC48" s="1458">
        <f t="shared" si="25"/>
        <v>8.8057158125996529E-2</v>
      </c>
      <c r="BD48" s="1458">
        <f t="shared" si="25"/>
        <v>8.2626995716668442E-2</v>
      </c>
      <c r="BE48" s="1458">
        <f t="shared" si="25"/>
        <v>7.7150545565747561E-2</v>
      </c>
      <c r="BF48" s="1458">
        <f t="shared" si="25"/>
        <v>7.3538392987264847E-2</v>
      </c>
      <c r="BG48" s="1458">
        <f t="shared" si="25"/>
        <v>7.060148484973508E-2</v>
      </c>
      <c r="BH48" s="1641">
        <f t="shared" si="25"/>
        <v>7.0522503845365028E-2</v>
      </c>
      <c r="BI48" s="1459">
        <f t="shared" ref="BI48" si="26">IF(BI9="NO","-",BI9/BI$6)</f>
        <v>6.6232962855958075E-2</v>
      </c>
    </row>
    <row r="49" spans="18:61" ht="17.100000000000001" customHeight="1">
      <c r="S49" s="941"/>
      <c r="T49" s="116"/>
      <c r="U49" s="1421" t="s">
        <v>503</v>
      </c>
      <c r="V49" s="957"/>
      <c r="W49" s="1461"/>
      <c r="X49" s="1461"/>
      <c r="Y49" s="1461"/>
      <c r="Z49" s="1461"/>
      <c r="AA49" s="1461" t="str">
        <f>IF(AA10="NO","-",AA10/AA$6)</f>
        <v>-</v>
      </c>
      <c r="AB49" s="1462" t="str">
        <f t="shared" ref="AB49:BH49" si="27">IF(AB10="NO","-",AB10/AB$6)</f>
        <v>-</v>
      </c>
      <c r="AC49" s="1462" t="str">
        <f t="shared" si="27"/>
        <v>-</v>
      </c>
      <c r="AD49" s="1463">
        <f>IF(AD10="NO","-",AD10/AD$6)</f>
        <v>3.1191891066302973E-2</v>
      </c>
      <c r="AE49" s="1463">
        <f>IF(AE10="NO","-",AE10/AE$6)</f>
        <v>1.7746690950977778E-2</v>
      </c>
      <c r="AF49" s="1463">
        <f t="shared" si="27"/>
        <v>1.427664039413719E-2</v>
      </c>
      <c r="AG49" s="1463">
        <f t="shared" si="27"/>
        <v>1.450155645948213E-2</v>
      </c>
      <c r="AH49" s="1463">
        <f t="shared" si="27"/>
        <v>1.3085762988279331E-2</v>
      </c>
      <c r="AI49" s="1464">
        <f t="shared" si="27"/>
        <v>1.3106769926345225E-2</v>
      </c>
      <c r="AJ49" s="1464">
        <f t="shared" si="27"/>
        <v>1.6742487407124453E-2</v>
      </c>
      <c r="AK49" s="1464">
        <f t="shared" si="27"/>
        <v>2.0962864216956565E-2</v>
      </c>
      <c r="AL49" s="1464">
        <f t="shared" si="27"/>
        <v>2.6197429425570767E-2</v>
      </c>
      <c r="AM49" s="1464">
        <f t="shared" si="27"/>
        <v>3.1866538932253149E-2</v>
      </c>
      <c r="AN49" s="1464">
        <f t="shared" si="27"/>
        <v>3.6520140231969721E-2</v>
      </c>
      <c r="AO49" s="1464">
        <f t="shared" si="27"/>
        <v>3.9659952056958284E-2</v>
      </c>
      <c r="AP49" s="1464">
        <f t="shared" si="27"/>
        <v>4.2138449511838344E-2</v>
      </c>
      <c r="AQ49" s="1464">
        <f t="shared" si="27"/>
        <v>4.538190749817151E-2</v>
      </c>
      <c r="AR49" s="1464">
        <f t="shared" si="27"/>
        <v>4.5081687381390387E-2</v>
      </c>
      <c r="AS49" s="1464">
        <f t="shared" si="27"/>
        <v>4.5892995240301687E-2</v>
      </c>
      <c r="AT49" s="1464">
        <f t="shared" si="27"/>
        <v>4.6666077617200166E-2</v>
      </c>
      <c r="AU49" s="1464">
        <f t="shared" si="27"/>
        <v>4.5148441360895658E-2</v>
      </c>
      <c r="AV49" s="1464">
        <f t="shared" si="27"/>
        <v>3.8542757289734039E-2</v>
      </c>
      <c r="AW49" s="1464">
        <f t="shared" si="27"/>
        <v>3.4853716721535984E-2</v>
      </c>
      <c r="AX49" s="1464">
        <f t="shared" si="27"/>
        <v>3.0828067796732864E-2</v>
      </c>
      <c r="AY49" s="1464">
        <f t="shared" si="27"/>
        <v>2.7724219796147455E-2</v>
      </c>
      <c r="AZ49" s="1464">
        <f t="shared" si="27"/>
        <v>2.4381983927683253E-2</v>
      </c>
      <c r="BA49" s="1464">
        <f t="shared" si="27"/>
        <v>2.1694523993636E-2</v>
      </c>
      <c r="BB49" s="1464">
        <f t="shared" si="27"/>
        <v>1.9716141583882671E-2</v>
      </c>
      <c r="BC49" s="1464">
        <f t="shared" si="27"/>
        <v>1.7907064039983586E-2</v>
      </c>
      <c r="BD49" s="1464">
        <f t="shared" si="27"/>
        <v>1.7527260098975986E-2</v>
      </c>
      <c r="BE49" s="1464">
        <f t="shared" si="27"/>
        <v>1.7833439358376738E-2</v>
      </c>
      <c r="BF49" s="1464">
        <f t="shared" si="27"/>
        <v>1.7815330433149132E-2</v>
      </c>
      <c r="BG49" s="1464">
        <f t="shared" si="27"/>
        <v>1.8436996699116037E-2</v>
      </c>
      <c r="BH49" s="1642">
        <f t="shared" si="27"/>
        <v>1.8993158927218142E-2</v>
      </c>
      <c r="BI49" s="1465">
        <f t="shared" ref="BI49" si="28">IF(BI10="NO","-",BI10/BI$6)</f>
        <v>1.9480978322238596E-2</v>
      </c>
    </row>
    <row r="50" spans="18:61" ht="17.100000000000001" customHeight="1">
      <c r="S50" s="941"/>
      <c r="T50" s="942" t="s">
        <v>526</v>
      </c>
      <c r="U50" s="335"/>
      <c r="V50" s="1315"/>
      <c r="W50" s="1336"/>
      <c r="X50" s="1336"/>
      <c r="Y50" s="1336"/>
      <c r="Z50" s="1336"/>
      <c r="AA50" s="2085">
        <f t="shared" ref="AA50:BD50" si="29">IF(AA11="NO","-",AA11/AA$5)</f>
        <v>9.1044131931422063E-5</v>
      </c>
      <c r="AB50" s="180" t="str">
        <f t="shared" si="29"/>
        <v>-</v>
      </c>
      <c r="AC50" s="181">
        <f t="shared" si="29"/>
        <v>2.4467209328533227E-3</v>
      </c>
      <c r="AD50" s="181">
        <f t="shared" si="29"/>
        <v>1.5472350896656401E-2</v>
      </c>
      <c r="AE50" s="181">
        <f t="shared" si="29"/>
        <v>2.2786375638716223E-2</v>
      </c>
      <c r="AF50" s="181">
        <f t="shared" si="29"/>
        <v>2.0963401487711239E-2</v>
      </c>
      <c r="AG50" s="181">
        <f t="shared" si="29"/>
        <v>1.9491314251840228E-2</v>
      </c>
      <c r="AH50" s="181">
        <f t="shared" si="29"/>
        <v>2.0244937922305983E-2</v>
      </c>
      <c r="AI50" s="221">
        <f t="shared" si="29"/>
        <v>2.0003984719707709E-2</v>
      </c>
      <c r="AJ50" s="221">
        <f t="shared" si="29"/>
        <v>1.9672400786521556E-2</v>
      </c>
      <c r="AK50" s="221">
        <f t="shared" si="29"/>
        <v>2.2243833832912636E-2</v>
      </c>
      <c r="AL50" s="221">
        <f t="shared" si="29"/>
        <v>2.4283199718322563E-2</v>
      </c>
      <c r="AM50" s="221">
        <f t="shared" si="29"/>
        <v>3.1475531028773436E-2</v>
      </c>
      <c r="AN50" s="221">
        <f t="shared" si="29"/>
        <v>4.6915332976755937E-2</v>
      </c>
      <c r="AO50" s="221">
        <f t="shared" si="29"/>
        <v>7.4843241011603695E-2</v>
      </c>
      <c r="AP50" s="221">
        <f t="shared" si="29"/>
        <v>7.6799273855016392E-2</v>
      </c>
      <c r="AQ50" s="221">
        <f t="shared" si="29"/>
        <v>8.9348841748798494E-2</v>
      </c>
      <c r="AR50" s="221">
        <f t="shared" si="29"/>
        <v>9.7497525714526509E-2</v>
      </c>
      <c r="AS50" s="221">
        <f t="shared" si="29"/>
        <v>9.2160881546054285E-2</v>
      </c>
      <c r="AT50" s="221">
        <f t="shared" si="29"/>
        <v>9.355780331534376E-2</v>
      </c>
      <c r="AU50" s="221">
        <f t="shared" si="29"/>
        <v>9.2284578770226777E-2</v>
      </c>
      <c r="AV50" s="221">
        <f t="shared" si="29"/>
        <v>9.178524615052093E-2</v>
      </c>
      <c r="AW50" s="221">
        <f t="shared" si="29"/>
        <v>9.0103828488409712E-2</v>
      </c>
      <c r="AX50" s="221">
        <f t="shared" si="29"/>
        <v>8.8782389995294711E-2</v>
      </c>
      <c r="AY50" s="221">
        <f t="shared" si="29"/>
        <v>8.5824630535549687E-2</v>
      </c>
      <c r="AZ50" s="221">
        <f t="shared" si="29"/>
        <v>8.1423955539201731E-2</v>
      </c>
      <c r="BA50" s="221">
        <f t="shared" si="29"/>
        <v>8.1737649807914425E-2</v>
      </c>
      <c r="BB50" s="221">
        <f t="shared" si="29"/>
        <v>8.3357614501851238E-2</v>
      </c>
      <c r="BC50" s="221">
        <f t="shared" si="29"/>
        <v>8.4092776090905028E-2</v>
      </c>
      <c r="BD50" s="221">
        <f t="shared" si="29"/>
        <v>8.1609081746316051E-2</v>
      </c>
      <c r="BE50" s="221">
        <f t="shared" ref="BE50:BF58" si="30">IF(BE11="NO","-",BE11/BE$5)</f>
        <v>7.7479875481833549E-2</v>
      </c>
      <c r="BF50" s="221">
        <f t="shared" si="30"/>
        <v>7.6562124982865701E-2</v>
      </c>
      <c r="BG50" s="221">
        <f t="shared" ref="BG50:BH50" si="31">IF(BG11="NO","-",BG11/BG$5)</f>
        <v>7.8552833290490773E-2</v>
      </c>
      <c r="BH50" s="1639">
        <f t="shared" si="31"/>
        <v>8.0476337003753382E-2</v>
      </c>
      <c r="BI50" s="1406">
        <f t="shared" ref="BI50" si="32">IF(BI11="NO","-",BI11/BI$5)</f>
        <v>8.0791955119032755E-2</v>
      </c>
    </row>
    <row r="51" spans="18:61" ht="17.100000000000001" customHeight="1">
      <c r="S51" s="941"/>
      <c r="T51" s="942" t="s">
        <v>527</v>
      </c>
      <c r="U51" s="335"/>
      <c r="V51" s="1316"/>
      <c r="W51" s="1335"/>
      <c r="X51" s="1335"/>
      <c r="Y51" s="1335"/>
      <c r="Z51" s="1335"/>
      <c r="AA51" s="1335" t="str">
        <f t="shared" ref="AA51:BD51" si="33">IF(AA12="NO","-",AA12/AA$5)</f>
        <v>-</v>
      </c>
      <c r="AB51" s="180" t="str">
        <f t="shared" si="33"/>
        <v>-</v>
      </c>
      <c r="AC51" s="181">
        <f t="shared" si="33"/>
        <v>4.5767826681772763E-3</v>
      </c>
      <c r="AD51" s="181">
        <f t="shared" si="33"/>
        <v>3.3394893707419417E-2</v>
      </c>
      <c r="AE51" s="181">
        <f t="shared" si="33"/>
        <v>5.3781219103219875E-2</v>
      </c>
      <c r="AF51" s="181">
        <f t="shared" si="33"/>
        <v>6.3345175968773162E-2</v>
      </c>
      <c r="AG51" s="181">
        <f t="shared" si="33"/>
        <v>9.8725681422890094E-2</v>
      </c>
      <c r="AH51" s="181">
        <f t="shared" si="33"/>
        <v>0.12592159046210033</v>
      </c>
      <c r="AI51" s="181">
        <f t="shared" si="33"/>
        <v>0.13979292559838913</v>
      </c>
      <c r="AJ51" s="181">
        <f t="shared" si="33"/>
        <v>0.13373520761101357</v>
      </c>
      <c r="AK51" s="181">
        <f t="shared" si="33"/>
        <v>0.14322646027204988</v>
      </c>
      <c r="AL51" s="181">
        <f t="shared" si="33"/>
        <v>0.15898284596303663</v>
      </c>
      <c r="AM51" s="181">
        <f t="shared" si="33"/>
        <v>0.18956029304967559</v>
      </c>
      <c r="AN51" s="181">
        <f t="shared" si="33"/>
        <v>0.18360478881733008</v>
      </c>
      <c r="AO51" s="181">
        <f t="shared" si="33"/>
        <v>0.20015599470002274</v>
      </c>
      <c r="AP51" s="181">
        <f t="shared" si="33"/>
        <v>0.14757984058198845</v>
      </c>
      <c r="AQ51" s="181">
        <f t="shared" si="33"/>
        <v>9.1193496545702607E-2</v>
      </c>
      <c r="AR51" s="181">
        <f t="shared" si="33"/>
        <v>6.7172302137767842E-2</v>
      </c>
      <c r="AS51" s="181">
        <f t="shared" si="33"/>
        <v>6.3099981778211023E-2</v>
      </c>
      <c r="AT51" s="181">
        <f t="shared" si="33"/>
        <v>5.4626886321816628E-2</v>
      </c>
      <c r="AU51" s="181">
        <f t="shared" si="33"/>
        <v>3.916226223363687E-2</v>
      </c>
      <c r="AV51" s="181">
        <f t="shared" si="33"/>
        <v>3.3809376450468602E-2</v>
      </c>
      <c r="AW51" s="181">
        <f t="shared" si="33"/>
        <v>2.6981043557378511E-2</v>
      </c>
      <c r="AX51" s="181">
        <f t="shared" si="33"/>
        <v>2.1474617356341794E-2</v>
      </c>
      <c r="AY51" s="181">
        <f t="shared" si="33"/>
        <v>2.0002828944901643E-2</v>
      </c>
      <c r="AZ51" s="181">
        <f t="shared" si="33"/>
        <v>1.9405678882426773E-2</v>
      </c>
      <c r="BA51" s="181">
        <f t="shared" si="33"/>
        <v>1.9742291198453069E-2</v>
      </c>
      <c r="BB51" s="181">
        <f t="shared" si="33"/>
        <v>1.9505087566090824E-2</v>
      </c>
      <c r="BC51" s="181">
        <f t="shared" si="33"/>
        <v>1.7155248377920634E-2</v>
      </c>
      <c r="BD51" s="181">
        <f t="shared" si="33"/>
        <v>1.712729247664898E-2</v>
      </c>
      <c r="BE51" s="181">
        <f t="shared" si="30"/>
        <v>1.8868934190302864E-2</v>
      </c>
      <c r="BF51" s="181">
        <f t="shared" si="30"/>
        <v>1.6828582872774264E-2</v>
      </c>
      <c r="BG51" s="181">
        <f t="shared" ref="BG51:BH51" si="34">IF(BG12="NO","-",BG12/BG$5)</f>
        <v>1.2905116865339508E-2</v>
      </c>
      <c r="BH51" s="1606">
        <f t="shared" si="34"/>
        <v>1.0032849464177708E-2</v>
      </c>
      <c r="BI51" s="1360">
        <f t="shared" ref="BI51" si="35">IF(BI12="NO","-",BI12/BI$5)</f>
        <v>9.7436394573935017E-3</v>
      </c>
    </row>
    <row r="52" spans="18:61" ht="17.100000000000001" customHeight="1">
      <c r="S52" s="941"/>
      <c r="T52" s="942" t="s">
        <v>528</v>
      </c>
      <c r="U52" s="335"/>
      <c r="V52" s="1316"/>
      <c r="W52" s="1335"/>
      <c r="X52" s="1335"/>
      <c r="Y52" s="1335"/>
      <c r="Z52" s="1335"/>
      <c r="AA52" s="1335" t="str">
        <f t="shared" ref="AA52:BD52" si="36">IF(AA13="NO","-",AA13/AA$5)</f>
        <v>-</v>
      </c>
      <c r="AB52" s="180" t="str">
        <f t="shared" si="36"/>
        <v>-</v>
      </c>
      <c r="AC52" s="180" t="str">
        <f t="shared" si="36"/>
        <v>-</v>
      </c>
      <c r="AD52" s="180" t="str">
        <f t="shared" si="36"/>
        <v>-</v>
      </c>
      <c r="AE52" s="180" t="str">
        <f t="shared" si="36"/>
        <v>-</v>
      </c>
      <c r="AF52" s="180" t="str">
        <f t="shared" si="36"/>
        <v>-</v>
      </c>
      <c r="AG52" s="180" t="str">
        <f t="shared" si="36"/>
        <v>-</v>
      </c>
      <c r="AH52" s="180" t="str">
        <f t="shared" si="36"/>
        <v>-</v>
      </c>
      <c r="AI52" s="180" t="str">
        <f t="shared" si="36"/>
        <v>-</v>
      </c>
      <c r="AJ52" s="180" t="str">
        <f t="shared" si="36"/>
        <v>-</v>
      </c>
      <c r="AK52" s="180" t="str">
        <f t="shared" si="36"/>
        <v>-</v>
      </c>
      <c r="AL52" s="180" t="str">
        <f t="shared" si="36"/>
        <v>-</v>
      </c>
      <c r="AM52" s="180" t="str">
        <f t="shared" si="36"/>
        <v>-</v>
      </c>
      <c r="AN52" s="181">
        <f t="shared" si="36"/>
        <v>1.6827275341550546E-4</v>
      </c>
      <c r="AO52" s="181">
        <f t="shared" si="36"/>
        <v>4.0465026111189464E-4</v>
      </c>
      <c r="AP52" s="181">
        <f t="shared" si="36"/>
        <v>5.4138225572097941E-4</v>
      </c>
      <c r="AQ52" s="181">
        <f t="shared" si="36"/>
        <v>6.8368014380169255E-4</v>
      </c>
      <c r="AR52" s="181">
        <f t="shared" si="36"/>
        <v>1.2328904944696806E-3</v>
      </c>
      <c r="AS52" s="181">
        <f t="shared" si="36"/>
        <v>1.6114896633299192E-3</v>
      </c>
      <c r="AT52" s="181">
        <f t="shared" si="36"/>
        <v>2.6180824356244218E-3</v>
      </c>
      <c r="AU52" s="181">
        <f t="shared" si="36"/>
        <v>3.6535853008007992E-3</v>
      </c>
      <c r="AV52" s="181">
        <f t="shared" si="36"/>
        <v>4.7275524800298374E-3</v>
      </c>
      <c r="AW52" s="181">
        <f t="shared" si="36"/>
        <v>4.6906683187376503E-3</v>
      </c>
      <c r="AX52" s="181">
        <f t="shared" si="36"/>
        <v>4.9881994977680798E-3</v>
      </c>
      <c r="AY52" s="181">
        <f t="shared" si="36"/>
        <v>5.1055928974755365E-3</v>
      </c>
      <c r="AZ52" s="181">
        <f t="shared" si="36"/>
        <v>4.7565634578705098E-3</v>
      </c>
      <c r="BA52" s="181">
        <f t="shared" si="36"/>
        <v>4.6190783778884996E-3</v>
      </c>
      <c r="BB52" s="181">
        <f t="shared" si="36"/>
        <v>3.9851530864550644E-3</v>
      </c>
      <c r="BC52" s="181">
        <f t="shared" si="36"/>
        <v>3.9033852247574797E-3</v>
      </c>
      <c r="BD52" s="181">
        <f t="shared" si="36"/>
        <v>3.8707959766912658E-3</v>
      </c>
      <c r="BE52" s="181">
        <f t="shared" si="30"/>
        <v>3.8610948334144597E-3</v>
      </c>
      <c r="BF52" s="181">
        <f t="shared" si="30"/>
        <v>3.8257519806471933E-3</v>
      </c>
      <c r="BG52" s="181">
        <f t="shared" ref="BG52:BH52" si="37">IF(BG13="NO","-",BG13/BG$5)</f>
        <v>3.9209319401306867E-3</v>
      </c>
      <c r="BH52" s="1606">
        <f t="shared" si="37"/>
        <v>4.0037563204690331E-3</v>
      </c>
      <c r="BI52" s="1360">
        <f t="shared" ref="BI52" si="38">IF(BI13="NO","-",BI13/BI$5)</f>
        <v>3.9365725416638858E-3</v>
      </c>
    </row>
    <row r="53" spans="18:61" ht="17.100000000000001" customHeight="1">
      <c r="S53" s="941"/>
      <c r="T53" s="942" t="s">
        <v>529</v>
      </c>
      <c r="U53" s="335"/>
      <c r="V53" s="1317"/>
      <c r="W53" s="1336"/>
      <c r="X53" s="1336"/>
      <c r="Y53" s="1336"/>
      <c r="Z53" s="1336"/>
      <c r="AA53" s="2085">
        <f t="shared" ref="AA53:BD53" si="39">IF(AA14="NO","-",AA14/AA$5)</f>
        <v>1.0137216052389621E-4</v>
      </c>
      <c r="AB53" s="180" t="str">
        <f t="shared" si="39"/>
        <v>-</v>
      </c>
      <c r="AC53" s="181">
        <f t="shared" si="39"/>
        <v>2.7242764788971727E-3</v>
      </c>
      <c r="AD53" s="181">
        <f t="shared" si="39"/>
        <v>1.7227531368626047E-2</v>
      </c>
      <c r="AE53" s="181">
        <f t="shared" si="39"/>
        <v>2.5371257652779287E-2</v>
      </c>
      <c r="AF53" s="181">
        <f t="shared" si="39"/>
        <v>2.3341485669168209E-2</v>
      </c>
      <c r="AG53" s="181">
        <f t="shared" si="39"/>
        <v>2.2678092910290951E-2</v>
      </c>
      <c r="AH53" s="181">
        <f t="shared" si="39"/>
        <v>1.8349365596191762E-2</v>
      </c>
      <c r="AI53" s="181">
        <f t="shared" si="39"/>
        <v>1.3481696397478884E-2</v>
      </c>
      <c r="AJ53" s="181">
        <f t="shared" si="39"/>
        <v>7.9229219598630184E-3</v>
      </c>
      <c r="AK53" s="181">
        <f t="shared" si="39"/>
        <v>1.3356866527782327E-2</v>
      </c>
      <c r="AL53" s="181">
        <f t="shared" si="39"/>
        <v>2.3340853364180656E-2</v>
      </c>
      <c r="AM53" s="181">
        <f t="shared" si="39"/>
        <v>2.6608588900944002E-2</v>
      </c>
      <c r="AN53" s="181">
        <f t="shared" si="39"/>
        <v>3.3673693053139594E-2</v>
      </c>
      <c r="AO53" s="181">
        <f t="shared" si="39"/>
        <v>4.7722181551130387E-2</v>
      </c>
      <c r="AP53" s="181">
        <f t="shared" si="39"/>
        <v>3.7742742143452405E-2</v>
      </c>
      <c r="AQ53" s="181">
        <f t="shared" si="39"/>
        <v>2.8036142202566405E-2</v>
      </c>
      <c r="AR53" s="181">
        <f t="shared" si="39"/>
        <v>2.5204285785300568E-2</v>
      </c>
      <c r="AS53" s="181">
        <f t="shared" si="39"/>
        <v>1.9320997730456094E-2</v>
      </c>
      <c r="AT53" s="181">
        <f t="shared" si="39"/>
        <v>1.3996280529239029E-2</v>
      </c>
      <c r="AU53" s="181">
        <f t="shared" si="39"/>
        <v>6.9092814763765499E-3</v>
      </c>
      <c r="AV53" s="181">
        <f t="shared" si="39"/>
        <v>7.4728488322336559E-3</v>
      </c>
      <c r="AW53" s="181">
        <f t="shared" si="39"/>
        <v>5.3564546960072242E-3</v>
      </c>
      <c r="AX53" s="181">
        <f t="shared" si="39"/>
        <v>5.3772896351642124E-3</v>
      </c>
      <c r="AY53" s="181">
        <f t="shared" si="39"/>
        <v>3.7416159564710896E-3</v>
      </c>
      <c r="AZ53" s="181">
        <f t="shared" si="39"/>
        <v>2.8039629053478949E-3</v>
      </c>
      <c r="BA53" s="181">
        <f t="shared" si="39"/>
        <v>4.7956254552349691E-3</v>
      </c>
      <c r="BB53" s="181">
        <f t="shared" si="39"/>
        <v>2.926678822471896E-3</v>
      </c>
      <c r="BC53" s="181">
        <f t="shared" si="39"/>
        <v>2.6468872555117161E-3</v>
      </c>
      <c r="BD53" s="181">
        <f t="shared" si="39"/>
        <v>3.3846338172076568E-3</v>
      </c>
      <c r="BE53" s="181">
        <f t="shared" si="30"/>
        <v>2.0891451474385602E-3</v>
      </c>
      <c r="BF53" s="181">
        <f t="shared" si="30"/>
        <v>3.2317010506550089E-3</v>
      </c>
      <c r="BG53" s="181">
        <f t="shared" ref="BG53:BH53" si="40">IF(BG14="NO","-",BG14/BG$5)</f>
        <v>1.895094305972053E-3</v>
      </c>
      <c r="BH53" s="1606">
        <f t="shared" si="40"/>
        <v>2.6464318876381282E-3</v>
      </c>
      <c r="BI53" s="1360">
        <f t="shared" ref="BI53" si="41">IF(BI14="NO","-",BI14/BI$5)</f>
        <v>1.8837940804617502E-3</v>
      </c>
    </row>
    <row r="54" spans="18:61" ht="17.100000000000001" customHeight="1">
      <c r="S54" s="941"/>
      <c r="T54" s="942" t="s">
        <v>530</v>
      </c>
      <c r="U54" s="335"/>
      <c r="V54" s="1316"/>
      <c r="W54" s="1336"/>
      <c r="X54" s="1336"/>
      <c r="Y54" s="1336"/>
      <c r="Z54" s="1336"/>
      <c r="AA54" s="1336">
        <f t="shared" ref="AA54:BD54" si="42">IF(AA15="NO","-",AA15/AA$5)</f>
        <v>4.1177149806621233E-3</v>
      </c>
      <c r="AB54" s="181">
        <f t="shared" si="42"/>
        <v>4.3108069131492207E-3</v>
      </c>
      <c r="AC54" s="181">
        <f t="shared" si="42"/>
        <v>5.7378111815061762E-3</v>
      </c>
      <c r="AD54" s="181">
        <f t="shared" si="42"/>
        <v>1.50555666223389E-2</v>
      </c>
      <c r="AE54" s="181">
        <f t="shared" si="42"/>
        <v>1.9667999898938127E-2</v>
      </c>
      <c r="AF54" s="181">
        <f t="shared" si="42"/>
        <v>1.9277854543117829E-2</v>
      </c>
      <c r="AG54" s="181">
        <f t="shared" si="42"/>
        <v>1.9309879642436911E-2</v>
      </c>
      <c r="AH54" s="181">
        <f t="shared" si="42"/>
        <v>2.0516890654623508E-2</v>
      </c>
      <c r="AI54" s="181">
        <f t="shared" si="42"/>
        <v>1.996395973833005E-2</v>
      </c>
      <c r="AJ54" s="181">
        <f t="shared" si="42"/>
        <v>1.9788302197614967E-2</v>
      </c>
      <c r="AK54" s="181">
        <f t="shared" si="42"/>
        <v>2.1830206781146985E-2</v>
      </c>
      <c r="AL54" s="181">
        <f t="shared" si="42"/>
        <v>1.9141337791549324E-2</v>
      </c>
      <c r="AM54" s="181">
        <f t="shared" si="42"/>
        <v>2.1999074376092331E-2</v>
      </c>
      <c r="AN54" s="181">
        <f t="shared" si="42"/>
        <v>2.1523579048583746E-2</v>
      </c>
      <c r="AO54" s="181">
        <f t="shared" si="42"/>
        <v>3.1387388579605255E-2</v>
      </c>
      <c r="AP54" s="181">
        <f t="shared" si="42"/>
        <v>2.8922161396762069E-2</v>
      </c>
      <c r="AQ54" s="181">
        <f t="shared" si="42"/>
        <v>2.8093614292815001E-2</v>
      </c>
      <c r="AR54" s="181">
        <f t="shared" si="42"/>
        <v>2.7481364555393156E-2</v>
      </c>
      <c r="AS54" s="181">
        <f t="shared" si="42"/>
        <v>2.1737758004881775E-2</v>
      </c>
      <c r="AT54" s="181">
        <f t="shared" si="42"/>
        <v>1.3444382030026252E-2</v>
      </c>
      <c r="AU54" s="181">
        <f t="shared" si="42"/>
        <v>1.3043152169863818E-2</v>
      </c>
      <c r="AV54" s="181">
        <f t="shared" si="42"/>
        <v>9.6326279065572281E-3</v>
      </c>
      <c r="AW54" s="181">
        <f t="shared" si="42"/>
        <v>7.0431762379647113E-3</v>
      </c>
      <c r="AX54" s="181">
        <f t="shared" si="42"/>
        <v>5.8660586940438462E-3</v>
      </c>
      <c r="AY54" s="181">
        <f t="shared" si="42"/>
        <v>5.331840122951707E-3</v>
      </c>
      <c r="AZ54" s="181">
        <f t="shared" si="42"/>
        <v>4.6433579739753178E-3</v>
      </c>
      <c r="BA54" s="181">
        <f t="shared" si="42"/>
        <v>4.9622459637216534E-3</v>
      </c>
      <c r="BB54" s="181">
        <f t="shared" si="42"/>
        <v>5.1583639086819951E-3</v>
      </c>
      <c r="BC54" s="181">
        <f t="shared" si="42"/>
        <v>4.6681339926733928E-3</v>
      </c>
      <c r="BD54" s="181">
        <f t="shared" si="42"/>
        <v>4.1142979823045643E-3</v>
      </c>
      <c r="BE54" s="181">
        <f t="shared" si="30"/>
        <v>4.5143505964830083E-3</v>
      </c>
      <c r="BF54" s="181">
        <f t="shared" si="30"/>
        <v>3.2630697682358707E-3</v>
      </c>
      <c r="BG54" s="181">
        <f t="shared" ref="BG54:BH54" si="43">IF(BG15="NO","-",BG15/BG$5)</f>
        <v>2.9097782546883776E-3</v>
      </c>
      <c r="BH54" s="1606">
        <f t="shared" si="43"/>
        <v>3.0278903011561327E-3</v>
      </c>
      <c r="BI54" s="1360">
        <f t="shared" ref="BI54" si="44">IF(BI15="NO","-",BI15/BI$5)</f>
        <v>2.0098609685656457E-3</v>
      </c>
    </row>
    <row r="55" spans="18:61" ht="17.100000000000001" customHeight="1">
      <c r="S55" s="941"/>
      <c r="T55" s="942" t="s">
        <v>531</v>
      </c>
      <c r="U55" s="335"/>
      <c r="V55" s="1316"/>
      <c r="W55" s="1336"/>
      <c r="X55" s="1336"/>
      <c r="Y55" s="1336"/>
      <c r="Z55" s="1336"/>
      <c r="AA55" s="2097">
        <f t="shared" ref="AA55:BD55" si="45">IF(AA16="NO","-",AA16/AA$5)</f>
        <v>4.498474814069715E-8</v>
      </c>
      <c r="AB55" s="2086" t="str">
        <f t="shared" si="45"/>
        <v>-</v>
      </c>
      <c r="AC55" s="2088">
        <f t="shared" si="45"/>
        <v>1.2089205817007912E-6</v>
      </c>
      <c r="AD55" s="2087">
        <f t="shared" si="45"/>
        <v>7.6448618210215533E-6</v>
      </c>
      <c r="AE55" s="2087">
        <f t="shared" si="45"/>
        <v>1.1258708797608895E-5</v>
      </c>
      <c r="AF55" s="2087">
        <f t="shared" si="45"/>
        <v>1.0357980422146644E-5</v>
      </c>
      <c r="AG55" s="2087">
        <f t="shared" si="45"/>
        <v>1.0471722727782636E-5</v>
      </c>
      <c r="AH55" s="2087">
        <f t="shared" si="45"/>
        <v>3.3440018969521793E-5</v>
      </c>
      <c r="AI55" s="2087">
        <f t="shared" si="45"/>
        <v>3.2491746960995123E-5</v>
      </c>
      <c r="AJ55" s="2084">
        <f t="shared" si="45"/>
        <v>1.4944286300825146E-4</v>
      </c>
      <c r="AK55" s="2084">
        <f t="shared" si="45"/>
        <v>7.7802647247148793E-5</v>
      </c>
      <c r="AL55" s="2084">
        <f t="shared" si="45"/>
        <v>5.7510837601584164E-5</v>
      </c>
      <c r="AM55" s="2084">
        <f t="shared" si="45"/>
        <v>1.125875859692731E-4</v>
      </c>
      <c r="AN55" s="2084">
        <f t="shared" si="45"/>
        <v>9.7968952218770855E-5</v>
      </c>
      <c r="AO55" s="2084">
        <f t="shared" si="45"/>
        <v>2.3570924083959823E-4</v>
      </c>
      <c r="AP55" s="2084">
        <f t="shared" si="45"/>
        <v>2.3129286159575987E-4</v>
      </c>
      <c r="AQ55" s="2084">
        <f t="shared" si="45"/>
        <v>2.011330856796803E-4</v>
      </c>
      <c r="AR55" s="2084">
        <f t="shared" si="45"/>
        <v>1.9892711003705157E-4</v>
      </c>
      <c r="AS55" s="2084">
        <f t="shared" si="45"/>
        <v>1.6491466407424305E-4</v>
      </c>
      <c r="AT55" s="2084">
        <f t="shared" si="45"/>
        <v>1.2734742127012212E-4</v>
      </c>
      <c r="AU55" s="2084">
        <f t="shared" si="45"/>
        <v>1.5186353418845792E-4</v>
      </c>
      <c r="AV55" s="2084">
        <f t="shared" si="45"/>
        <v>1.4906361538244279E-4</v>
      </c>
      <c r="AW55" s="2084">
        <f t="shared" si="45"/>
        <v>9.8647876010951949E-5</v>
      </c>
      <c r="AX55" s="2186">
        <f t="shared" si="45"/>
        <v>8.9991239089905724E-5</v>
      </c>
      <c r="AY55" s="2186">
        <f t="shared" si="45"/>
        <v>7.804510561097945E-5</v>
      </c>
      <c r="AZ55" s="2186">
        <f t="shared" si="45"/>
        <v>6.0497170689991994E-5</v>
      </c>
      <c r="BA55" s="2186">
        <f t="shared" si="45"/>
        <v>5.7022713002446002E-5</v>
      </c>
      <c r="BB55" s="2186">
        <f t="shared" si="45"/>
        <v>5.4325059881289393E-5</v>
      </c>
      <c r="BC55" s="2186">
        <f t="shared" si="45"/>
        <v>5.9239477756207947E-5</v>
      </c>
      <c r="BD55" s="802">
        <f t="shared" si="45"/>
        <v>4.623334838929961E-5</v>
      </c>
      <c r="BE55" s="802">
        <f t="shared" si="30"/>
        <v>3.0865098187393996E-5</v>
      </c>
      <c r="BF55" s="802">
        <f t="shared" si="30"/>
        <v>2.2719682156381123E-5</v>
      </c>
      <c r="BG55" s="802">
        <f t="shared" ref="BG55:BH55" si="46">IF(BG16="NO","-",BG16/BG$5)</f>
        <v>4.3432368144133037E-5</v>
      </c>
      <c r="BH55" s="1643">
        <f t="shared" si="46"/>
        <v>2.598368346602425E-5</v>
      </c>
      <c r="BI55" s="1361">
        <f t="shared" ref="BI55" si="47">IF(BI16="NO","-",BI16/BI$5)</f>
        <v>2.1892386919463845E-5</v>
      </c>
    </row>
    <row r="56" spans="18:61" ht="17.100000000000001" customHeight="1">
      <c r="S56" s="941"/>
      <c r="T56" s="942" t="s">
        <v>532</v>
      </c>
      <c r="U56" s="335"/>
      <c r="V56" s="1316"/>
      <c r="W56" s="1336"/>
      <c r="X56" s="1336"/>
      <c r="Y56" s="1336"/>
      <c r="Z56" s="1336"/>
      <c r="AA56" s="1336">
        <f t="shared" ref="AA56:BD56" si="48">IF(AA17="NO","-",AA17/AA$5)</f>
        <v>0.99520789258828679</v>
      </c>
      <c r="AB56" s="181">
        <f t="shared" si="48"/>
        <v>0.99527721760928023</v>
      </c>
      <c r="AC56" s="181">
        <f t="shared" si="48"/>
        <v>0.98393298505360627</v>
      </c>
      <c r="AD56" s="181">
        <f t="shared" si="48"/>
        <v>0.91437341769128755</v>
      </c>
      <c r="AE56" s="181">
        <f t="shared" si="48"/>
        <v>0.85966011608633741</v>
      </c>
      <c r="AF56" s="181">
        <f t="shared" si="48"/>
        <v>0.83439286733959073</v>
      </c>
      <c r="AG56" s="181">
        <f t="shared" si="48"/>
        <v>0.78332246891886947</v>
      </c>
      <c r="AH56" s="181">
        <f t="shared" si="48"/>
        <v>0.74075244842538601</v>
      </c>
      <c r="AI56" s="181">
        <f t="shared" si="48"/>
        <v>0.71355849962811857</v>
      </c>
      <c r="AJ56" s="181">
        <f t="shared" si="48"/>
        <v>0.71104260414176368</v>
      </c>
      <c r="AK56" s="181">
        <f t="shared" si="48"/>
        <v>0.66401615202880626</v>
      </c>
      <c r="AL56" s="181">
        <f t="shared" si="48"/>
        <v>0.5854528435522921</v>
      </c>
      <c r="AM56" s="181">
        <f t="shared" si="48"/>
        <v>0.4554938397659814</v>
      </c>
      <c r="AN56" s="181">
        <f t="shared" si="48"/>
        <v>0.37645155481370191</v>
      </c>
      <c r="AO56" s="181">
        <f t="shared" si="48"/>
        <v>9.9655469797474194E-2</v>
      </c>
      <c r="AP56" s="181">
        <f t="shared" si="48"/>
        <v>4.5515836621554805E-2</v>
      </c>
      <c r="AQ56" s="181">
        <f t="shared" si="48"/>
        <v>5.9074974269117883E-2</v>
      </c>
      <c r="AR56" s="181">
        <f t="shared" si="48"/>
        <v>1.7884516354272184E-2</v>
      </c>
      <c r="AS56" s="181">
        <f t="shared" si="48"/>
        <v>3.4538357994493153E-2</v>
      </c>
      <c r="AT56" s="181">
        <f t="shared" si="48"/>
        <v>2.788291887631922E-3</v>
      </c>
      <c r="AU56" s="181">
        <f t="shared" si="48"/>
        <v>2.6783692096729807E-3</v>
      </c>
      <c r="AV56" s="181">
        <f t="shared" si="48"/>
        <v>7.4061115637203529E-4</v>
      </c>
      <c r="AW56" s="181">
        <f t="shared" si="48"/>
        <v>7.3347145058684179E-4</v>
      </c>
      <c r="AX56" s="194">
        <f t="shared" si="48"/>
        <v>6.1873772091647307E-4</v>
      </c>
      <c r="AY56" s="194">
        <f t="shared" si="48"/>
        <v>8.1786104252100898E-4</v>
      </c>
      <c r="AZ56" s="194">
        <f t="shared" si="48"/>
        <v>9.2685804181155543E-4</v>
      </c>
      <c r="BA56" s="194">
        <f t="shared" si="48"/>
        <v>6.9807375336283708E-4</v>
      </c>
      <c r="BB56" s="194">
        <f t="shared" si="48"/>
        <v>1.0953223848779599E-3</v>
      </c>
      <c r="BC56" s="803">
        <f t="shared" si="48"/>
        <v>3.260716673544724E-4</v>
      </c>
      <c r="BD56" s="803">
        <f t="shared" si="48"/>
        <v>3.4897833961820927E-4</v>
      </c>
      <c r="BE56" s="194">
        <f t="shared" si="30"/>
        <v>3.5495419633137376E-3</v>
      </c>
      <c r="BF56" s="194">
        <f t="shared" si="30"/>
        <v>3.2677722377654319E-3</v>
      </c>
      <c r="BG56" s="803">
        <f t="shared" ref="BG56:BH56" si="49">IF(BG17="NO","-",BG17/BG$5)</f>
        <v>1.127633115823553E-4</v>
      </c>
      <c r="BH56" s="1644">
        <f t="shared" si="49"/>
        <v>7.7080727250102303E-5</v>
      </c>
      <c r="BI56" s="1362">
        <f t="shared" ref="BI56" si="50">IF(BI17="NO","-",BI17/BI$5)</f>
        <v>1.1693148451188746E-4</v>
      </c>
    </row>
    <row r="57" spans="18:61" ht="17.100000000000001" customHeight="1">
      <c r="S57" s="941"/>
      <c r="T57" s="942" t="s">
        <v>533</v>
      </c>
      <c r="U57" s="335"/>
      <c r="V57" s="1316"/>
      <c r="W57" s="1335"/>
      <c r="X57" s="1335"/>
      <c r="Y57" s="1335"/>
      <c r="Z57" s="1335"/>
      <c r="AA57" s="1335" t="str">
        <f t="shared" ref="AA57:BD57" si="51">IF(AA18="NO","-",AA18/AA$5)</f>
        <v>-</v>
      </c>
      <c r="AB57" s="180" t="str">
        <f t="shared" si="51"/>
        <v>-</v>
      </c>
      <c r="AC57" s="180" t="str">
        <f t="shared" si="51"/>
        <v>-</v>
      </c>
      <c r="AD57" s="180" t="str">
        <f t="shared" si="51"/>
        <v>-</v>
      </c>
      <c r="AE57" s="180" t="str">
        <f t="shared" si="51"/>
        <v>-</v>
      </c>
      <c r="AF57" s="180" t="str">
        <f t="shared" si="51"/>
        <v>-</v>
      </c>
      <c r="AG57" s="2087">
        <f t="shared" si="51"/>
        <v>1.0476813390858236E-5</v>
      </c>
      <c r="AH57" s="2087">
        <f t="shared" si="51"/>
        <v>2.858226934065115E-5</v>
      </c>
      <c r="AI57" s="2084">
        <f t="shared" si="51"/>
        <v>7.9798002773470849E-5</v>
      </c>
      <c r="AJ57" s="2084">
        <f t="shared" si="51"/>
        <v>1.6108803402211034E-4</v>
      </c>
      <c r="AK57" s="2084">
        <f t="shared" si="51"/>
        <v>2.1013779337169259E-4</v>
      </c>
      <c r="AL57" s="2084">
        <f t="shared" si="51"/>
        <v>2.848470668366442E-4</v>
      </c>
      <c r="AM57" s="2084">
        <f t="shared" si="51"/>
        <v>3.7943582888427986E-4</v>
      </c>
      <c r="AN57" s="2084">
        <f t="shared" si="51"/>
        <v>4.1595807405312449E-4</v>
      </c>
      <c r="AO57" s="181">
        <f t="shared" si="51"/>
        <v>5.8222016842858894E-4</v>
      </c>
      <c r="AP57" s="181">
        <f t="shared" si="51"/>
        <v>6.1324198189815007E-4</v>
      </c>
      <c r="AQ57" s="181">
        <f t="shared" si="51"/>
        <v>5.7178253327821646E-4</v>
      </c>
      <c r="AR57" s="181">
        <f t="shared" si="51"/>
        <v>5.4080095304351848E-4</v>
      </c>
      <c r="AS57" s="2084">
        <f t="shared" si="51"/>
        <v>4.9336723749179867E-4</v>
      </c>
      <c r="AT57" s="2084">
        <f t="shared" si="51"/>
        <v>4.9325759317441398E-4</v>
      </c>
      <c r="AU57" s="2084">
        <f t="shared" si="51"/>
        <v>4.6363156060713704E-4</v>
      </c>
      <c r="AV57" s="2084">
        <f t="shared" si="51"/>
        <v>4.1056431169582581E-4</v>
      </c>
      <c r="AW57" s="2084">
        <f t="shared" si="51"/>
        <v>3.8392477405202539E-4</v>
      </c>
      <c r="AX57" s="803">
        <f t="shared" si="51"/>
        <v>3.5201538273078197E-4</v>
      </c>
      <c r="AY57" s="803">
        <f t="shared" si="51"/>
        <v>3.7287307040477204E-4</v>
      </c>
      <c r="AZ57" s="803">
        <f t="shared" si="51"/>
        <v>3.2849158816657147E-4</v>
      </c>
      <c r="BA57" s="803">
        <f t="shared" si="51"/>
        <v>2.9585685491355119E-4</v>
      </c>
      <c r="BB57" s="803">
        <f t="shared" si="51"/>
        <v>2.9890628001028025E-4</v>
      </c>
      <c r="BC57" s="803">
        <f t="shared" si="51"/>
        <v>2.9102224052856499E-4</v>
      </c>
      <c r="BD57" s="803">
        <f t="shared" si="51"/>
        <v>2.8373805569766378E-4</v>
      </c>
      <c r="BE57" s="803">
        <f t="shared" si="30"/>
        <v>2.8368080834212633E-4</v>
      </c>
      <c r="BF57" s="803">
        <f t="shared" si="30"/>
        <v>2.677168345289797E-4</v>
      </c>
      <c r="BG57" s="803">
        <f t="shared" ref="BG57:BH57" si="52">IF(BG18="NO","-",BG18/BG$5)</f>
        <v>2.7910544705704045E-4</v>
      </c>
      <c r="BH57" s="1644">
        <f t="shared" si="52"/>
        <v>2.8663923724513396E-4</v>
      </c>
      <c r="BI57" s="1362">
        <f t="shared" ref="BI57" si="53">IF(BI18="NO","-",BI18/BI$5)</f>
        <v>2.9663769017187824E-4</v>
      </c>
    </row>
    <row r="58" spans="18:61" ht="17.100000000000001" customHeight="1">
      <c r="S58" s="941"/>
      <c r="T58" s="942" t="s">
        <v>534</v>
      </c>
      <c r="U58" s="335"/>
      <c r="V58" s="1316"/>
      <c r="W58" s="1337"/>
      <c r="X58" s="1337"/>
      <c r="Y58" s="1337"/>
      <c r="Z58" s="1337"/>
      <c r="AA58" s="1337" t="str">
        <f t="shared" ref="AA58:BD58" si="54">IF(AA19="NO","-",AA19/AA$5)</f>
        <v>-</v>
      </c>
      <c r="AB58" s="183" t="str">
        <f t="shared" si="54"/>
        <v>-</v>
      </c>
      <c r="AC58" s="183" t="str">
        <f t="shared" si="54"/>
        <v>-</v>
      </c>
      <c r="AD58" s="183" t="str">
        <f t="shared" si="54"/>
        <v>-</v>
      </c>
      <c r="AE58" s="183" t="str">
        <f t="shared" si="54"/>
        <v>-</v>
      </c>
      <c r="AF58" s="183" t="str">
        <f t="shared" si="54"/>
        <v>-</v>
      </c>
      <c r="AG58" s="183" t="str">
        <f t="shared" si="54"/>
        <v>-</v>
      </c>
      <c r="AH58" s="183" t="str">
        <f t="shared" si="54"/>
        <v>-</v>
      </c>
      <c r="AI58" s="183" t="str">
        <f t="shared" si="54"/>
        <v>-</v>
      </c>
      <c r="AJ58" s="183" t="str">
        <f t="shared" si="54"/>
        <v>-</v>
      </c>
      <c r="AK58" s="183" t="str">
        <f t="shared" si="54"/>
        <v>-</v>
      </c>
      <c r="AL58" s="183" t="str">
        <f t="shared" si="54"/>
        <v>-</v>
      </c>
      <c r="AM58" s="183" t="str">
        <f t="shared" si="54"/>
        <v>-</v>
      </c>
      <c r="AN58" s="183" t="str">
        <f t="shared" si="54"/>
        <v>-</v>
      </c>
      <c r="AO58" s="183" t="str">
        <f t="shared" si="54"/>
        <v>-</v>
      </c>
      <c r="AP58" s="183" t="str">
        <f t="shared" si="54"/>
        <v>-</v>
      </c>
      <c r="AQ58" s="183" t="str">
        <f t="shared" si="54"/>
        <v>-</v>
      </c>
      <c r="AR58" s="183" t="str">
        <f t="shared" si="54"/>
        <v>-</v>
      </c>
      <c r="AS58" s="183" t="str">
        <f t="shared" si="54"/>
        <v>-</v>
      </c>
      <c r="AT58" s="183" t="str">
        <f t="shared" si="54"/>
        <v>-</v>
      </c>
      <c r="AU58" s="183" t="str">
        <f t="shared" si="54"/>
        <v>-</v>
      </c>
      <c r="AV58" s="184">
        <f t="shared" si="54"/>
        <v>4.6657416911326233E-5</v>
      </c>
      <c r="AW58" s="803">
        <f t="shared" si="54"/>
        <v>5.5813825503997363E-5</v>
      </c>
      <c r="AX58" s="803">
        <f t="shared" si="54"/>
        <v>5.1304425392707539E-5</v>
      </c>
      <c r="AY58" s="184">
        <f t="shared" si="54"/>
        <v>4.7158923016332357E-5</v>
      </c>
      <c r="AZ58" s="184">
        <f t="shared" si="54"/>
        <v>4.2269211503583437E-5</v>
      </c>
      <c r="BA58" s="184">
        <f t="shared" si="54"/>
        <v>3.7919056653181929E-5</v>
      </c>
      <c r="BB58" s="184">
        <f t="shared" si="54"/>
        <v>4.1251254333710243E-5</v>
      </c>
      <c r="BC58" s="184">
        <f t="shared" si="54"/>
        <v>4.9824539654829568E-5</v>
      </c>
      <c r="BD58" s="184">
        <f t="shared" si="54"/>
        <v>3.8862928358199866E-5</v>
      </c>
      <c r="BE58" s="184">
        <f t="shared" si="30"/>
        <v>3.462761990017103E-5</v>
      </c>
      <c r="BF58" s="184">
        <f t="shared" si="30"/>
        <v>4.8886299062619862E-5</v>
      </c>
      <c r="BG58" s="184">
        <f t="shared" ref="BG58:BH58" si="55">IF(BG19="NO","-",BG19/BG$5)</f>
        <v>3.3889618911041192E-5</v>
      </c>
      <c r="BH58" s="1644">
        <f t="shared" si="55"/>
        <v>5.3738942506220516E-5</v>
      </c>
      <c r="BI58" s="1363">
        <f t="shared" ref="BI58" si="56">IF(BI19="NO","-",BI19/BI$5)</f>
        <v>3.0647364892228561E-5</v>
      </c>
    </row>
    <row r="59" spans="18:61" ht="17.100000000000001" customHeight="1">
      <c r="R59" s="27"/>
      <c r="S59" s="941"/>
      <c r="T59" s="942" t="s">
        <v>535</v>
      </c>
      <c r="U59" s="335"/>
      <c r="V59" s="1318"/>
      <c r="W59" s="1338"/>
      <c r="X59" s="1338"/>
      <c r="Y59" s="1338"/>
      <c r="Z59" s="1338"/>
      <c r="AA59" s="2083">
        <f t="shared" ref="AA59:BE59" si="57">IF(AA20="NO","-",AA20/AA$5)</f>
        <v>4.8193115384758951E-4</v>
      </c>
      <c r="AB59" s="803">
        <f t="shared" si="57"/>
        <v>4.1197547757065308E-4</v>
      </c>
      <c r="AC59" s="803">
        <f t="shared" si="57"/>
        <v>3.3103772970456653E-4</v>
      </c>
      <c r="AD59" s="803">
        <f t="shared" si="57"/>
        <v>3.0348545934003415E-4</v>
      </c>
      <c r="AE59" s="803">
        <f t="shared" si="57"/>
        <v>2.6066461994830962E-4</v>
      </c>
      <c r="AF59" s="803">
        <f t="shared" si="57"/>
        <v>2.5222672951147768E-4</v>
      </c>
      <c r="AG59" s="803">
        <f t="shared" si="57"/>
        <v>2.5621860907200041E-4</v>
      </c>
      <c r="AH59" s="803">
        <f t="shared" si="57"/>
        <v>3.2155908906936307E-4</v>
      </c>
      <c r="AI59" s="803">
        <f t="shared" si="57"/>
        <v>3.1740546927009797E-4</v>
      </c>
      <c r="AJ59" s="803">
        <f t="shared" si="57"/>
        <v>3.0570916211046712E-4</v>
      </c>
      <c r="AK59" s="803">
        <f t="shared" si="57"/>
        <v>3.2745588603517751E-4</v>
      </c>
      <c r="AL59" s="803">
        <f t="shared" si="57"/>
        <v>2.8620875674948229E-4</v>
      </c>
      <c r="AM59" s="803">
        <f t="shared" si="57"/>
        <v>3.2517952169005393E-4</v>
      </c>
      <c r="AN59" s="803">
        <f t="shared" si="57"/>
        <v>3.1259147454998267E-4</v>
      </c>
      <c r="AO59" s="803">
        <f t="shared" si="57"/>
        <v>4.1966525181418946E-4</v>
      </c>
      <c r="AP59" s="803">
        <f t="shared" si="57"/>
        <v>4.0750597604380769E-4</v>
      </c>
      <c r="AQ59" s="803">
        <f t="shared" si="57"/>
        <v>3.7298003305333185E-4</v>
      </c>
      <c r="AR59" s="803">
        <f t="shared" si="57"/>
        <v>3.4652211143847345E-4</v>
      </c>
      <c r="AS59" s="803">
        <f t="shared" si="57"/>
        <v>2.860432082040144E-4</v>
      </c>
      <c r="AT59" s="803">
        <f t="shared" si="57"/>
        <v>1.9157009441994862E-4</v>
      </c>
      <c r="AU59" s="803">
        <f t="shared" si="57"/>
        <v>1.9753283904979475E-4</v>
      </c>
      <c r="AV59" s="803">
        <f t="shared" si="57"/>
        <v>1.613554307597492E-4</v>
      </c>
      <c r="AW59" s="803">
        <f t="shared" si="57"/>
        <v>1.4597919212661867E-4</v>
      </c>
      <c r="AX59" s="803">
        <f t="shared" si="57"/>
        <v>1.0472164050953163E-4</v>
      </c>
      <c r="AY59" s="803">
        <f t="shared" si="57"/>
        <v>1.0078710692715389E-4</v>
      </c>
      <c r="AZ59" s="803">
        <f t="shared" si="57"/>
        <v>8.9976764959387901E-5</v>
      </c>
      <c r="BA59" s="803">
        <f t="shared" si="57"/>
        <v>8.823604686231809E-5</v>
      </c>
      <c r="BB59" s="803">
        <f t="shared" si="57"/>
        <v>7.7638278985976862E-5</v>
      </c>
      <c r="BC59" s="803">
        <f t="shared" si="57"/>
        <v>8.1070448689507567E-5</v>
      </c>
      <c r="BD59" s="803">
        <f t="shared" si="57"/>
        <v>1.5318728767397142E-4</v>
      </c>
      <c r="BE59" s="803">
        <f t="shared" si="57"/>
        <v>1.6013224268015451E-4</v>
      </c>
      <c r="BF59" s="803">
        <f>IF(BF20="NO","-",BF20/BF$5)</f>
        <v>1.6355371149101694E-4</v>
      </c>
      <c r="BG59" s="803">
        <f>IF(BG20="NO","-",BG20/BG$5)</f>
        <v>1.7399022645092819E-4</v>
      </c>
      <c r="BH59" s="1644">
        <f>IF(BH20="NO","-",BH20/BH$5)</f>
        <v>1.7847206839677796E-4</v>
      </c>
      <c r="BI59" s="1362">
        <f>IF(BI20="NO","-",BI20/BI$5)</f>
        <v>1.6782986542986295E-4</v>
      </c>
    </row>
    <row r="60" spans="18:61" ht="17.100000000000001" customHeight="1">
      <c r="S60" s="944" t="s">
        <v>14</v>
      </c>
      <c r="T60" s="1309"/>
      <c r="U60" s="945"/>
      <c r="V60" s="1319"/>
      <c r="W60" s="1339"/>
      <c r="X60" s="1339"/>
      <c r="Y60" s="1339"/>
      <c r="Z60" s="1339"/>
      <c r="AA60" s="1339">
        <f t="shared" ref="AA60:BC60" si="58">SUM(AA61:AA66)</f>
        <v>1</v>
      </c>
      <c r="AB60" s="185">
        <f t="shared" si="58"/>
        <v>1</v>
      </c>
      <c r="AC60" s="185">
        <f t="shared" si="58"/>
        <v>1</v>
      </c>
      <c r="AD60" s="185">
        <f t="shared" si="58"/>
        <v>0.99999999999999989</v>
      </c>
      <c r="AE60" s="185">
        <f t="shared" si="58"/>
        <v>1</v>
      </c>
      <c r="AF60" s="185">
        <f t="shared" si="58"/>
        <v>1</v>
      </c>
      <c r="AG60" s="185">
        <f t="shared" si="58"/>
        <v>1</v>
      </c>
      <c r="AH60" s="185">
        <f t="shared" si="58"/>
        <v>0.99999999999999978</v>
      </c>
      <c r="AI60" s="185">
        <f t="shared" si="58"/>
        <v>1</v>
      </c>
      <c r="AJ60" s="185">
        <f t="shared" si="58"/>
        <v>1</v>
      </c>
      <c r="AK60" s="185">
        <f t="shared" si="58"/>
        <v>1</v>
      </c>
      <c r="AL60" s="185">
        <f t="shared" si="58"/>
        <v>1</v>
      </c>
      <c r="AM60" s="185">
        <f t="shared" si="58"/>
        <v>1</v>
      </c>
      <c r="AN60" s="185">
        <f t="shared" si="58"/>
        <v>1</v>
      </c>
      <c r="AO60" s="185">
        <f t="shared" si="58"/>
        <v>1</v>
      </c>
      <c r="AP60" s="185">
        <f t="shared" si="58"/>
        <v>1.0000000000000002</v>
      </c>
      <c r="AQ60" s="185">
        <f t="shared" si="58"/>
        <v>1</v>
      </c>
      <c r="AR60" s="185">
        <f t="shared" si="58"/>
        <v>1</v>
      </c>
      <c r="AS60" s="185">
        <f t="shared" si="58"/>
        <v>1</v>
      </c>
      <c r="AT60" s="185">
        <f t="shared" si="58"/>
        <v>1</v>
      </c>
      <c r="AU60" s="185">
        <f t="shared" si="58"/>
        <v>1.0000000000000002</v>
      </c>
      <c r="AV60" s="185">
        <f t="shared" si="58"/>
        <v>1</v>
      </c>
      <c r="AW60" s="185">
        <f t="shared" si="58"/>
        <v>1</v>
      </c>
      <c r="AX60" s="185">
        <f t="shared" si="58"/>
        <v>1.0000000000000002</v>
      </c>
      <c r="AY60" s="185">
        <f t="shared" si="58"/>
        <v>0.99999999999999978</v>
      </c>
      <c r="AZ60" s="185">
        <f t="shared" si="58"/>
        <v>1</v>
      </c>
      <c r="BA60" s="185">
        <f t="shared" si="58"/>
        <v>1</v>
      </c>
      <c r="BB60" s="185">
        <f t="shared" si="58"/>
        <v>1.0000000000000002</v>
      </c>
      <c r="BC60" s="185">
        <f t="shared" si="58"/>
        <v>1.0000000000000002</v>
      </c>
      <c r="BD60" s="186">
        <f t="shared" ref="BD60:BI60" si="59">SUM(BD61:BD66)</f>
        <v>0.99999999999999967</v>
      </c>
      <c r="BE60" s="186">
        <f t="shared" si="59"/>
        <v>1</v>
      </c>
      <c r="BF60" s="186">
        <f t="shared" si="59"/>
        <v>1</v>
      </c>
      <c r="BG60" s="186">
        <f t="shared" si="59"/>
        <v>1</v>
      </c>
      <c r="BH60" s="1645">
        <f t="shared" si="59"/>
        <v>0.99999999999999978</v>
      </c>
      <c r="BI60" s="1364">
        <f t="shared" si="59"/>
        <v>0.99999999999999989</v>
      </c>
    </row>
    <row r="61" spans="18:61" ht="17.100000000000001" customHeight="1">
      <c r="S61" s="946"/>
      <c r="T61" s="942" t="s">
        <v>530</v>
      </c>
      <c r="U61" s="335"/>
      <c r="V61" s="1315"/>
      <c r="W61" s="1340"/>
      <c r="X61" s="1340"/>
      <c r="Y61" s="1340"/>
      <c r="Z61" s="1340"/>
      <c r="AA61" s="1340">
        <f t="shared" ref="AA61:BD61" si="60">IF(AA22="NO","-",AA22/AA$21)</f>
        <v>0.20871386778767342</v>
      </c>
      <c r="AB61" s="187">
        <f t="shared" si="60"/>
        <v>0.21103488869256534</v>
      </c>
      <c r="AC61" s="187">
        <f t="shared" si="60"/>
        <v>0.21534850794958477</v>
      </c>
      <c r="AD61" s="187">
        <f t="shared" si="60"/>
        <v>0.21377693626904823</v>
      </c>
      <c r="AE61" s="187">
        <f t="shared" si="60"/>
        <v>0.21284180461938698</v>
      </c>
      <c r="AF61" s="187">
        <f t="shared" si="60"/>
        <v>0.21242168978139511</v>
      </c>
      <c r="AG61" s="187">
        <f t="shared" si="60"/>
        <v>0.24045035657844152</v>
      </c>
      <c r="AH61" s="187">
        <f t="shared" si="60"/>
        <v>0.27758630740203583</v>
      </c>
      <c r="AI61" s="187">
        <f t="shared" si="60"/>
        <v>0.3414470579132487</v>
      </c>
      <c r="AJ61" s="187">
        <f t="shared" si="60"/>
        <v>0.46369257199498676</v>
      </c>
      <c r="AK61" s="187">
        <f t="shared" si="60"/>
        <v>0.56326052872773036</v>
      </c>
      <c r="AL61" s="187">
        <f t="shared" si="60"/>
        <v>0.52257800563555912</v>
      </c>
      <c r="AM61" s="187">
        <f t="shared" si="60"/>
        <v>0.5599029605667003</v>
      </c>
      <c r="AN61" s="187">
        <f t="shared" si="60"/>
        <v>0.57665248929755175</v>
      </c>
      <c r="AO61" s="187">
        <f t="shared" si="60"/>
        <v>0.58541740299033518</v>
      </c>
      <c r="AP61" s="187">
        <f t="shared" si="60"/>
        <v>0.52890246328500434</v>
      </c>
      <c r="AQ61" s="187">
        <f t="shared" si="60"/>
        <v>0.54491156531075879</v>
      </c>
      <c r="AR61" s="187">
        <f t="shared" si="60"/>
        <v>0.55611832635149627</v>
      </c>
      <c r="AS61" s="187">
        <f t="shared" si="60"/>
        <v>0.57373679587071769</v>
      </c>
      <c r="AT61" s="187">
        <f t="shared" si="60"/>
        <v>0.50956554630819473</v>
      </c>
      <c r="AU61" s="187">
        <f t="shared" si="60"/>
        <v>0.51340523363965807</v>
      </c>
      <c r="AV61" s="187">
        <f t="shared" si="60"/>
        <v>0.48730401550148633</v>
      </c>
      <c r="AW61" s="187">
        <f t="shared" si="60"/>
        <v>0.46480038319930167</v>
      </c>
      <c r="AX61" s="187">
        <f t="shared" si="60"/>
        <v>0.46680405190390228</v>
      </c>
      <c r="AY61" s="187">
        <f t="shared" si="60"/>
        <v>0.47670951294431763</v>
      </c>
      <c r="AZ61" s="187">
        <f t="shared" si="60"/>
        <v>0.47375459998233377</v>
      </c>
      <c r="BA61" s="187">
        <f t="shared" si="60"/>
        <v>0.50420791533056686</v>
      </c>
      <c r="BB61" s="187">
        <f t="shared" si="60"/>
        <v>0.51860078396083065</v>
      </c>
      <c r="BC61" s="187">
        <f t="shared" si="60"/>
        <v>0.50833949283449997</v>
      </c>
      <c r="BD61" s="188">
        <f t="shared" si="60"/>
        <v>0.49078876409930089</v>
      </c>
      <c r="BE61" s="188">
        <f>IF(BE22="NO","-",BE22/BE$21)</f>
        <v>0.52114119780459967</v>
      </c>
      <c r="BF61" s="188">
        <f>IF(BF22="NO","-",BF22/BF$21)</f>
        <v>0.48627407700447806</v>
      </c>
      <c r="BG61" s="188">
        <f>IF(BG22="NO","-",BG22/BG$21)</f>
        <v>0.47615296824332409</v>
      </c>
      <c r="BH61" s="1646">
        <f t="shared" ref="BH61:BI61" si="61">IF(BH22="NO","-",BH22/BH$21)</f>
        <v>0.40285918702521778</v>
      </c>
      <c r="BI61" s="1365">
        <f t="shared" si="61"/>
        <v>0.52270726716857308</v>
      </c>
    </row>
    <row r="62" spans="18:61" ht="17.100000000000001" customHeight="1">
      <c r="S62" s="946"/>
      <c r="T62" s="942" t="s">
        <v>531</v>
      </c>
      <c r="U62" s="335"/>
      <c r="V62" s="1315"/>
      <c r="W62" s="1340"/>
      <c r="X62" s="1340"/>
      <c r="Y62" s="1340"/>
      <c r="Z62" s="1340"/>
      <c r="AA62" s="1340">
        <f t="shared" ref="AA62:BD62" si="62">IF(AA23="NO","-",AA23/AA$21)</f>
        <v>4.56682001532039E-3</v>
      </c>
      <c r="AB62" s="187">
        <f t="shared" si="62"/>
        <v>4.6350085790832192E-3</v>
      </c>
      <c r="AC62" s="187">
        <f t="shared" si="62"/>
        <v>4.6855578420472209E-3</v>
      </c>
      <c r="AD62" s="187">
        <f t="shared" si="62"/>
        <v>4.750563351034456E-3</v>
      </c>
      <c r="AE62" s="187">
        <f t="shared" si="62"/>
        <v>4.7751212326506585E-3</v>
      </c>
      <c r="AF62" s="187">
        <f t="shared" si="62"/>
        <v>4.7974489655179539E-3</v>
      </c>
      <c r="AG62" s="187">
        <f t="shared" si="62"/>
        <v>4.4887919103463562E-3</v>
      </c>
      <c r="AH62" s="187">
        <f t="shared" si="62"/>
        <v>7.6551731083426625E-3</v>
      </c>
      <c r="AI62" s="187">
        <f t="shared" si="62"/>
        <v>1.0191866461104699E-2</v>
      </c>
      <c r="AJ62" s="187">
        <f t="shared" si="62"/>
        <v>1.6242253225473437E-2</v>
      </c>
      <c r="AK62" s="187">
        <f t="shared" si="62"/>
        <v>1.8359065271671551E-2</v>
      </c>
      <c r="AL62" s="187">
        <f t="shared" si="62"/>
        <v>1.4842190637665651E-2</v>
      </c>
      <c r="AM62" s="187">
        <f t="shared" si="62"/>
        <v>1.9885831123588042E-2</v>
      </c>
      <c r="AN62" s="187">
        <f t="shared" si="62"/>
        <v>1.8988592965440323E-2</v>
      </c>
      <c r="AO62" s="187">
        <f t="shared" si="62"/>
        <v>1.9356960341899414E-2</v>
      </c>
      <c r="AP62" s="187">
        <f t="shared" si="62"/>
        <v>1.7545485769153803E-2</v>
      </c>
      <c r="AQ62" s="187">
        <f t="shared" si="62"/>
        <v>1.7344485547949692E-2</v>
      </c>
      <c r="AR62" s="187">
        <f t="shared" si="62"/>
        <v>1.3376062446717052E-2</v>
      </c>
      <c r="AS62" s="187">
        <f t="shared" si="62"/>
        <v>1.4429958993636987E-2</v>
      </c>
      <c r="AT62" s="187">
        <f t="shared" si="62"/>
        <v>9.6361948828408428E-3</v>
      </c>
      <c r="AU62" s="187">
        <f t="shared" si="62"/>
        <v>1.0861091775768781E-2</v>
      </c>
      <c r="AV62" s="187">
        <f t="shared" si="62"/>
        <v>1.5605329525082728E-2</v>
      </c>
      <c r="AW62" s="187">
        <f t="shared" si="62"/>
        <v>1.9596797668010695E-2</v>
      </c>
      <c r="AX62" s="187">
        <f t="shared" si="62"/>
        <v>2.2737560949774659E-2</v>
      </c>
      <c r="AY62" s="187">
        <f t="shared" si="62"/>
        <v>2.6267672920428014E-2</v>
      </c>
      <c r="AZ62" s="187">
        <f t="shared" si="62"/>
        <v>2.5718620790737882E-2</v>
      </c>
      <c r="BA62" s="187">
        <f t="shared" si="62"/>
        <v>2.0775730969770884E-2</v>
      </c>
      <c r="BB62" s="187">
        <f t="shared" si="62"/>
        <v>2.3658774617520081E-2</v>
      </c>
      <c r="BC62" s="187">
        <f t="shared" si="62"/>
        <v>2.2252963824571814E-2</v>
      </c>
      <c r="BD62" s="188">
        <f t="shared" si="62"/>
        <v>2.1376312804643655E-2</v>
      </c>
      <c r="BE62" s="188">
        <f t="shared" ref="BE62:BF66" si="63">IF(BE23="NO","-",BE23/BE$21)</f>
        <v>2.1565742755630252E-2</v>
      </c>
      <c r="BF62" s="188">
        <f t="shared" si="63"/>
        <v>2.4159735843440375E-2</v>
      </c>
      <c r="BG62" s="188">
        <f t="shared" ref="BG62:BH62" si="64">IF(BG23="NO","-",BG23/BG$21)</f>
        <v>1.689663711699348E-2</v>
      </c>
      <c r="BH62" s="1646">
        <f t="shared" si="64"/>
        <v>9.8391943125533451E-3</v>
      </c>
      <c r="BI62" s="1365">
        <f t="shared" ref="BI62" si="65">IF(BI23="NO","-",BI23/BI$21)</f>
        <v>1.0090749387490367E-2</v>
      </c>
    </row>
    <row r="63" spans="18:61" ht="17.100000000000001" customHeight="1">
      <c r="S63" s="946"/>
      <c r="T63" s="942" t="s">
        <v>528</v>
      </c>
      <c r="U63" s="335"/>
      <c r="V63" s="1315"/>
      <c r="W63" s="1340"/>
      <c r="X63" s="1340"/>
      <c r="Y63" s="1340"/>
      <c r="Z63" s="1340"/>
      <c r="AA63" s="1340">
        <f t="shared" ref="AA63:BD63" si="66">IF(AA24="NO","-",AA24/AA$21)</f>
        <v>0.68612274634958037</v>
      </c>
      <c r="AB63" s="187">
        <f t="shared" si="66"/>
        <v>0.69636745152334067</v>
      </c>
      <c r="AC63" s="187">
        <f t="shared" si="66"/>
        <v>0.70396201382587442</v>
      </c>
      <c r="AD63" s="187">
        <f t="shared" si="66"/>
        <v>0.7137284942662131</v>
      </c>
      <c r="AE63" s="187">
        <f t="shared" si="66"/>
        <v>0.71741809033579984</v>
      </c>
      <c r="AF63" s="187">
        <f t="shared" si="66"/>
        <v>0.72077262704696354</v>
      </c>
      <c r="AG63" s="187">
        <f t="shared" si="66"/>
        <v>0.67999669875463575</v>
      </c>
      <c r="AH63" s="187">
        <f t="shared" si="66"/>
        <v>0.62284248620753113</v>
      </c>
      <c r="AI63" s="187">
        <f t="shared" si="66"/>
        <v>0.54093429309490337</v>
      </c>
      <c r="AJ63" s="187">
        <f t="shared" si="66"/>
        <v>0.39257323761885426</v>
      </c>
      <c r="AK63" s="187">
        <f t="shared" si="66"/>
        <v>0.27029625560132964</v>
      </c>
      <c r="AL63" s="187">
        <f t="shared" si="66"/>
        <v>0.31885264282615927</v>
      </c>
      <c r="AM63" s="187">
        <f t="shared" si="66"/>
        <v>0.27540550573135808</v>
      </c>
      <c r="AN63" s="187">
        <f t="shared" si="66"/>
        <v>0.25956516003061952</v>
      </c>
      <c r="AO63" s="187">
        <f t="shared" si="66"/>
        <v>0.27022073109088329</v>
      </c>
      <c r="AP63" s="187">
        <f t="shared" si="66"/>
        <v>0.32576083550769497</v>
      </c>
      <c r="AQ63" s="187">
        <f t="shared" si="66"/>
        <v>0.31074778392258107</v>
      </c>
      <c r="AR63" s="187">
        <f t="shared" si="66"/>
        <v>0.30076171636180093</v>
      </c>
      <c r="AS63" s="187">
        <f t="shared" si="66"/>
        <v>0.28961230969675444</v>
      </c>
      <c r="AT63" s="187">
        <f t="shared" si="66"/>
        <v>0.35771238878539768</v>
      </c>
      <c r="AU63" s="187">
        <f t="shared" si="66"/>
        <v>0.40784759830681599</v>
      </c>
      <c r="AV63" s="187">
        <f t="shared" si="66"/>
        <v>0.43206955535095759</v>
      </c>
      <c r="AW63" s="187">
        <f t="shared" si="66"/>
        <v>0.46426109177074837</v>
      </c>
      <c r="AX63" s="187">
        <f t="shared" si="66"/>
        <v>0.46733444933206325</v>
      </c>
      <c r="AY63" s="187">
        <f t="shared" si="66"/>
        <v>0.46016006754725952</v>
      </c>
      <c r="AZ63" s="187">
        <f t="shared" si="66"/>
        <v>0.46213147630713153</v>
      </c>
      <c r="BA63" s="187">
        <f t="shared" si="66"/>
        <v>0.4388284240567667</v>
      </c>
      <c r="BB63" s="187">
        <f t="shared" si="66"/>
        <v>0.42791148110002569</v>
      </c>
      <c r="BC63" s="187">
        <f t="shared" si="66"/>
        <v>0.43244984092957556</v>
      </c>
      <c r="BD63" s="188">
        <f t="shared" si="66"/>
        <v>0.45279234621531461</v>
      </c>
      <c r="BE63" s="188">
        <f t="shared" si="63"/>
        <v>0.41772254914800527</v>
      </c>
      <c r="BF63" s="188">
        <f t="shared" si="63"/>
        <v>0.44042159051874341</v>
      </c>
      <c r="BG63" s="188">
        <f t="shared" ref="BG63:BH63" si="67">IF(BG24="NO","-",BG24/BG$21)</f>
        <v>0.46130053934642429</v>
      </c>
      <c r="BH63" s="1646">
        <f t="shared" si="67"/>
        <v>0.55061784956664572</v>
      </c>
      <c r="BI63" s="1365">
        <f t="shared" ref="BI63" si="68">IF(BI24="NO","-",BI24/BI$21)</f>
        <v>0.43215643871627907</v>
      </c>
    </row>
    <row r="64" spans="18:61" ht="17.100000000000001" customHeight="1">
      <c r="S64" s="946"/>
      <c r="T64" s="942" t="s">
        <v>536</v>
      </c>
      <c r="U64" s="942"/>
      <c r="V64" s="1320"/>
      <c r="W64" s="1340"/>
      <c r="X64" s="1340"/>
      <c r="Y64" s="1340"/>
      <c r="Z64" s="1340"/>
      <c r="AA64" s="1340">
        <f t="shared" ref="AA64:BD64" si="69">IF(AA25="NO","-",AA25/AA$21)</f>
        <v>4.9303263353920615E-2</v>
      </c>
      <c r="AB64" s="187">
        <f t="shared" si="69"/>
        <v>5.0039425213955838E-2</v>
      </c>
      <c r="AC64" s="187">
        <f t="shared" si="69"/>
        <v>5.0585153667431125E-2</v>
      </c>
      <c r="AD64" s="187">
        <f t="shared" si="69"/>
        <v>5.1286951355603953E-2</v>
      </c>
      <c r="AE64" s="187">
        <f t="shared" si="69"/>
        <v>5.1552077570492266E-2</v>
      </c>
      <c r="AF64" s="187">
        <f t="shared" si="69"/>
        <v>5.1793127160789078E-2</v>
      </c>
      <c r="AG64" s="187">
        <f t="shared" si="69"/>
        <v>6.5672316039747186E-2</v>
      </c>
      <c r="AH64" s="187">
        <f t="shared" si="69"/>
        <v>8.3914630034280624E-2</v>
      </c>
      <c r="AI64" s="187">
        <f t="shared" si="69"/>
        <v>9.923234254014178E-2</v>
      </c>
      <c r="AJ64" s="187">
        <f t="shared" si="69"/>
        <v>0.12083276672655566</v>
      </c>
      <c r="AK64" s="187">
        <f t="shared" si="69"/>
        <v>0.14295586339851951</v>
      </c>
      <c r="AL64" s="187">
        <f t="shared" si="69"/>
        <v>0.13858158593962636</v>
      </c>
      <c r="AM64" s="187">
        <f t="shared" si="69"/>
        <v>0.13959622027557261</v>
      </c>
      <c r="AN64" s="187">
        <f t="shared" si="69"/>
        <v>0.1394060756653463</v>
      </c>
      <c r="AO64" s="187">
        <f t="shared" si="69"/>
        <v>0.11988849012700385</v>
      </c>
      <c r="AP64" s="187">
        <f t="shared" si="69"/>
        <v>0.12235630554221921</v>
      </c>
      <c r="AQ64" s="187">
        <f t="shared" si="69"/>
        <v>0.12176482292731829</v>
      </c>
      <c r="AR64" s="187">
        <f t="shared" si="69"/>
        <v>0.1237151915772212</v>
      </c>
      <c r="AS64" s="187">
        <f t="shared" si="69"/>
        <v>0.11390211889001457</v>
      </c>
      <c r="AT64" s="187">
        <f t="shared" si="69"/>
        <v>0.11402485677942009</v>
      </c>
      <c r="AU64" s="187">
        <f t="shared" si="69"/>
        <v>5.9102884553521688E-2</v>
      </c>
      <c r="AV64" s="187">
        <f t="shared" si="69"/>
        <v>5.4922446494801332E-2</v>
      </c>
      <c r="AW64" s="187">
        <f t="shared" si="69"/>
        <v>4.2908809574878345E-2</v>
      </c>
      <c r="AX64" s="187">
        <f t="shared" si="69"/>
        <v>3.3663540263068198E-2</v>
      </c>
      <c r="AY64" s="187">
        <f t="shared" si="69"/>
        <v>3.1637357314031E-2</v>
      </c>
      <c r="AZ64" s="187">
        <f t="shared" si="69"/>
        <v>3.4383104919457834E-2</v>
      </c>
      <c r="BA64" s="187">
        <f t="shared" si="69"/>
        <v>2.8589220965655193E-2</v>
      </c>
      <c r="BB64" s="187">
        <f t="shared" si="69"/>
        <v>2.3005290141371475E-2</v>
      </c>
      <c r="BC64" s="187">
        <f t="shared" si="69"/>
        <v>2.477651988782437E-2</v>
      </c>
      <c r="BD64" s="188">
        <f t="shared" si="69"/>
        <v>1.8456883101861259E-2</v>
      </c>
      <c r="BE64" s="188">
        <f t="shared" si="63"/>
        <v>2.0886194583373298E-2</v>
      </c>
      <c r="BF64" s="188">
        <f t="shared" si="63"/>
        <v>2.47355213908667E-2</v>
      </c>
      <c r="BG64" s="188">
        <f t="shared" ref="BG64:BH64" si="70">IF(BG25="NO","-",BG25/BG$21)</f>
        <v>2.186839596801831E-2</v>
      </c>
      <c r="BH64" s="1646">
        <f t="shared" si="70"/>
        <v>1.2018509753764634E-2</v>
      </c>
      <c r="BI64" s="1365">
        <f t="shared" ref="BI64" si="71">IF(BI25="NO","-",BI25/BI$21)</f>
        <v>1.2952957331739939E-2</v>
      </c>
    </row>
    <row r="65" spans="2:61" ht="17.100000000000001" customHeight="1">
      <c r="S65" s="946"/>
      <c r="T65" s="942" t="s">
        <v>535</v>
      </c>
      <c r="U65" s="942"/>
      <c r="V65" s="1314"/>
      <c r="W65" s="1341"/>
      <c r="X65" s="1341"/>
      <c r="Y65" s="1341"/>
      <c r="Z65" s="1341"/>
      <c r="AA65" s="1341">
        <f t="shared" ref="AA65:BD65" si="72">IF(AA26="NO","-",AA26/AA$21)</f>
        <v>2.3730548996950076E-3</v>
      </c>
      <c r="AB65" s="188">
        <f t="shared" si="72"/>
        <v>1.9366013971888077E-3</v>
      </c>
      <c r="AC65" s="188">
        <f t="shared" si="72"/>
        <v>1.5765492633269709E-3</v>
      </c>
      <c r="AD65" s="188">
        <f t="shared" si="72"/>
        <v>1.0427792834660882E-3</v>
      </c>
      <c r="AE65" s="188">
        <f t="shared" si="72"/>
        <v>8.5327790901726678E-4</v>
      </c>
      <c r="AF65" s="188">
        <f t="shared" si="72"/>
        <v>7.5874630542525055E-4</v>
      </c>
      <c r="AG65" s="188">
        <f t="shared" si="72"/>
        <v>7.3167873384144674E-4</v>
      </c>
      <c r="AH65" s="188">
        <f t="shared" si="72"/>
        <v>8.3879370526768052E-4</v>
      </c>
      <c r="AI65" s="188">
        <f t="shared" si="72"/>
        <v>9.7728864098067065E-4</v>
      </c>
      <c r="AJ65" s="188">
        <f t="shared" si="72"/>
        <v>1.2324033703263117E-3</v>
      </c>
      <c r="AK65" s="188">
        <f t="shared" si="72"/>
        <v>1.3991759847948983E-3</v>
      </c>
      <c r="AL65" s="188">
        <f t="shared" si="72"/>
        <v>1.2566229232478922E-3</v>
      </c>
      <c r="AM65" s="187">
        <f t="shared" si="72"/>
        <v>1.274738842488144E-3</v>
      </c>
      <c r="AN65" s="187">
        <f t="shared" si="72"/>
        <v>1.2672740425991764E-3</v>
      </c>
      <c r="AO65" s="187">
        <f t="shared" si="72"/>
        <v>1.2519935783572326E-3</v>
      </c>
      <c r="AP65" s="187">
        <f t="shared" si="72"/>
        <v>1.3066275821420415E-3</v>
      </c>
      <c r="AQ65" s="187">
        <f t="shared" si="72"/>
        <v>1.2823962610095988E-3</v>
      </c>
      <c r="AR65" s="187">
        <f t="shared" si="72"/>
        <v>1.5723047113055093E-3</v>
      </c>
      <c r="AS65" s="187">
        <f t="shared" si="72"/>
        <v>2.1714340220849856E-3</v>
      </c>
      <c r="AT65" s="187">
        <f t="shared" si="72"/>
        <v>2.5134893115128028E-3</v>
      </c>
      <c r="AU65" s="187">
        <f t="shared" si="72"/>
        <v>2.8987959979051643E-3</v>
      </c>
      <c r="AV65" s="187">
        <f t="shared" si="72"/>
        <v>3.4622049150192635E-3</v>
      </c>
      <c r="AW65" s="188">
        <f t="shared" si="72"/>
        <v>2.1453993363044254E-3</v>
      </c>
      <c r="AX65" s="187">
        <f t="shared" si="72"/>
        <v>4.702872040296251E-3</v>
      </c>
      <c r="AY65" s="187">
        <f t="shared" si="72"/>
        <v>4.3021386535239134E-3</v>
      </c>
      <c r="AZ65" s="187">
        <f t="shared" si="72"/>
        <v>4.0121980003389388E-3</v>
      </c>
      <c r="BA65" s="187">
        <f t="shared" si="72"/>
        <v>7.5987086772404244E-3</v>
      </c>
      <c r="BB65" s="187">
        <f t="shared" si="72"/>
        <v>6.8236701802522112E-3</v>
      </c>
      <c r="BC65" s="187">
        <f t="shared" si="72"/>
        <v>1.2181182523528317E-2</v>
      </c>
      <c r="BD65" s="188">
        <f t="shared" si="72"/>
        <v>1.6585693778879355E-2</v>
      </c>
      <c r="BE65" s="188">
        <f t="shared" si="63"/>
        <v>1.868431570839154E-2</v>
      </c>
      <c r="BF65" s="188">
        <f t="shared" si="63"/>
        <v>2.4409075242471507E-2</v>
      </c>
      <c r="BG65" s="188">
        <f t="shared" ref="BG65:BH65" si="73">IF(BG26="NO","-",BG26/BG$21)</f>
        <v>2.3781459325239999E-2</v>
      </c>
      <c r="BH65" s="1646">
        <f t="shared" si="73"/>
        <v>2.4665259341818336E-2</v>
      </c>
      <c r="BI65" s="1365">
        <f t="shared" ref="BI65" si="74">IF(BI26="NO","-",BI26/BI$21)</f>
        <v>2.2092587395917431E-2</v>
      </c>
    </row>
    <row r="66" spans="2:61" ht="17.100000000000001" customHeight="1">
      <c r="S66" s="1311"/>
      <c r="T66" s="942" t="s">
        <v>537</v>
      </c>
      <c r="U66" s="942"/>
      <c r="V66" s="1316"/>
      <c r="W66" s="1340"/>
      <c r="X66" s="1340"/>
      <c r="Y66" s="1340"/>
      <c r="Z66" s="1340"/>
      <c r="AA66" s="1340">
        <f t="shared" ref="AA66:BD66" si="75">IF(AA27="NO","-",AA27/AA$21)</f>
        <v>4.8920247593810154E-2</v>
      </c>
      <c r="AB66" s="187">
        <f t="shared" si="75"/>
        <v>3.5986624593866125E-2</v>
      </c>
      <c r="AC66" s="187">
        <f t="shared" si="75"/>
        <v>2.3842217451735512E-2</v>
      </c>
      <c r="AD66" s="187">
        <f t="shared" si="75"/>
        <v>1.5414275474634108E-2</v>
      </c>
      <c r="AE66" s="187">
        <f t="shared" si="75"/>
        <v>1.2559628332653033E-2</v>
      </c>
      <c r="AF66" s="187">
        <f t="shared" si="75"/>
        <v>9.4563607399090772E-3</v>
      </c>
      <c r="AG66" s="187">
        <f t="shared" si="75"/>
        <v>8.6601579829877016E-3</v>
      </c>
      <c r="AH66" s="187">
        <f t="shared" si="75"/>
        <v>7.1626095425419171E-3</v>
      </c>
      <c r="AI66" s="187">
        <f t="shared" si="75"/>
        <v>7.217151349620767E-3</v>
      </c>
      <c r="AJ66" s="187">
        <f t="shared" si="75"/>
        <v>5.4267670638035942E-3</v>
      </c>
      <c r="AK66" s="187">
        <f t="shared" si="75"/>
        <v>3.7291110159541319E-3</v>
      </c>
      <c r="AL66" s="187">
        <f t="shared" si="75"/>
        <v>3.8889520377417357E-3</v>
      </c>
      <c r="AM66" s="187">
        <f t="shared" si="75"/>
        <v>3.9347434602927788E-3</v>
      </c>
      <c r="AN66" s="187">
        <f t="shared" si="75"/>
        <v>4.1204079984429147E-3</v>
      </c>
      <c r="AO66" s="187">
        <f t="shared" si="75"/>
        <v>3.8644218715210422E-3</v>
      </c>
      <c r="AP66" s="187">
        <f t="shared" si="75"/>
        <v>4.1282823137857314E-3</v>
      </c>
      <c r="AQ66" s="187">
        <f t="shared" si="75"/>
        <v>3.9489460303826253E-3</v>
      </c>
      <c r="AR66" s="187">
        <f t="shared" si="75"/>
        <v>4.4563985514589934E-3</v>
      </c>
      <c r="AS66" s="187">
        <f t="shared" si="75"/>
        <v>6.1473825267913682E-3</v>
      </c>
      <c r="AT66" s="187">
        <f t="shared" si="75"/>
        <v>6.547523932633849E-3</v>
      </c>
      <c r="AU66" s="187">
        <f t="shared" si="75"/>
        <v>5.8843957263303853E-3</v>
      </c>
      <c r="AV66" s="187">
        <f t="shared" si="75"/>
        <v>6.6364482126527215E-3</v>
      </c>
      <c r="AW66" s="187">
        <f t="shared" si="75"/>
        <v>6.2875184507564536E-3</v>
      </c>
      <c r="AX66" s="187">
        <f t="shared" si="75"/>
        <v>4.7575255108955206E-3</v>
      </c>
      <c r="AY66" s="187">
        <f t="shared" si="75"/>
        <v>9.2325062043986542E-4</v>
      </c>
      <c r="AZ66" s="190" t="str">
        <f t="shared" si="75"/>
        <v>-</v>
      </c>
      <c r="BA66" s="190" t="str">
        <f t="shared" si="75"/>
        <v>-</v>
      </c>
      <c r="BB66" s="190" t="str">
        <f t="shared" si="75"/>
        <v>-</v>
      </c>
      <c r="BC66" s="190" t="str">
        <f t="shared" si="75"/>
        <v>-</v>
      </c>
      <c r="BD66" s="190" t="str">
        <f t="shared" si="75"/>
        <v>-</v>
      </c>
      <c r="BE66" s="190" t="str">
        <f t="shared" si="63"/>
        <v>-</v>
      </c>
      <c r="BF66" s="190" t="str">
        <f t="shared" si="63"/>
        <v>-</v>
      </c>
      <c r="BG66" s="190" t="str">
        <f t="shared" ref="BG66:BH66" si="76">IF(BG27="NO","-",BG27/BG$21)</f>
        <v>-</v>
      </c>
      <c r="BH66" s="1647" t="str">
        <f t="shared" si="76"/>
        <v>-</v>
      </c>
      <c r="BI66" s="1366" t="str">
        <f t="shared" ref="BI66" si="77">IF(BI27="NO","-",BI27/BI$21)</f>
        <v>-</v>
      </c>
    </row>
    <row r="67" spans="2:61" ht="17.100000000000001" customHeight="1">
      <c r="S67" s="947" t="s">
        <v>218</v>
      </c>
      <c r="T67" s="25"/>
      <c r="U67" s="948"/>
      <c r="V67" s="1321"/>
      <c r="W67" s="1342"/>
      <c r="X67" s="1342"/>
      <c r="Y67" s="1342"/>
      <c r="Z67" s="1342"/>
      <c r="AA67" s="1342">
        <f>SUM(AA68:AA73)</f>
        <v>1.0000000000000004</v>
      </c>
      <c r="AB67" s="191">
        <f t="shared" ref="AB67:BA67" si="78">SUM(AB68:AB73)</f>
        <v>1.0000000000000002</v>
      </c>
      <c r="AC67" s="191">
        <f t="shared" si="78"/>
        <v>0.99999999999999989</v>
      </c>
      <c r="AD67" s="191">
        <f t="shared" si="78"/>
        <v>1</v>
      </c>
      <c r="AE67" s="191">
        <f t="shared" si="78"/>
        <v>1</v>
      </c>
      <c r="AF67" s="191">
        <f t="shared" si="78"/>
        <v>0.99999999999999978</v>
      </c>
      <c r="AG67" s="191">
        <f t="shared" si="78"/>
        <v>1</v>
      </c>
      <c r="AH67" s="191">
        <f t="shared" si="78"/>
        <v>1</v>
      </c>
      <c r="AI67" s="191">
        <f t="shared" si="78"/>
        <v>1</v>
      </c>
      <c r="AJ67" s="191">
        <f t="shared" si="78"/>
        <v>1</v>
      </c>
      <c r="AK67" s="191">
        <f t="shared" si="78"/>
        <v>1</v>
      </c>
      <c r="AL67" s="191">
        <f t="shared" si="78"/>
        <v>0.99999999999999989</v>
      </c>
      <c r="AM67" s="191">
        <f t="shared" si="78"/>
        <v>1</v>
      </c>
      <c r="AN67" s="191">
        <f t="shared" si="78"/>
        <v>1</v>
      </c>
      <c r="AO67" s="191">
        <f t="shared" si="78"/>
        <v>1</v>
      </c>
      <c r="AP67" s="191">
        <f t="shared" si="78"/>
        <v>1</v>
      </c>
      <c r="AQ67" s="191">
        <f t="shared" si="78"/>
        <v>1.0000000000000002</v>
      </c>
      <c r="AR67" s="191">
        <f t="shared" si="78"/>
        <v>0.99999999999999978</v>
      </c>
      <c r="AS67" s="191">
        <f t="shared" si="78"/>
        <v>1</v>
      </c>
      <c r="AT67" s="191">
        <f t="shared" si="78"/>
        <v>1</v>
      </c>
      <c r="AU67" s="191">
        <f t="shared" si="78"/>
        <v>1</v>
      </c>
      <c r="AV67" s="191">
        <f t="shared" si="78"/>
        <v>0.99999999999999989</v>
      </c>
      <c r="AW67" s="191">
        <f t="shared" si="78"/>
        <v>1</v>
      </c>
      <c r="AX67" s="191">
        <f t="shared" si="78"/>
        <v>1</v>
      </c>
      <c r="AY67" s="191">
        <f t="shared" si="78"/>
        <v>1</v>
      </c>
      <c r="AZ67" s="191">
        <f t="shared" si="78"/>
        <v>0.99999999999999967</v>
      </c>
      <c r="BA67" s="191">
        <f t="shared" si="78"/>
        <v>1.0000000000000002</v>
      </c>
      <c r="BB67" s="191">
        <f t="shared" ref="BB67:BF67" si="79">SUM(BB68:BB73)</f>
        <v>1</v>
      </c>
      <c r="BC67" s="191">
        <f t="shared" si="79"/>
        <v>0.99999999999999989</v>
      </c>
      <c r="BD67" s="192">
        <f t="shared" si="79"/>
        <v>1.0000000000000002</v>
      </c>
      <c r="BE67" s="192">
        <f t="shared" si="79"/>
        <v>1.0000000000000002</v>
      </c>
      <c r="BF67" s="192">
        <f t="shared" si="79"/>
        <v>1.0000000000000002</v>
      </c>
      <c r="BG67" s="192">
        <f>SUM(BG68:BG73)</f>
        <v>1.0000000000000002</v>
      </c>
      <c r="BH67" s="1648">
        <f t="shared" ref="BH67:BI67" si="80">SUM(BH68:BH73)</f>
        <v>1</v>
      </c>
      <c r="BI67" s="1367">
        <f t="shared" si="80"/>
        <v>1</v>
      </c>
    </row>
    <row r="68" spans="2:61" ht="17.100000000000001" customHeight="1">
      <c r="S68" s="947"/>
      <c r="T68" s="942" t="s">
        <v>538</v>
      </c>
      <c r="U68" s="942"/>
      <c r="V68" s="1316"/>
      <c r="W68" s="1343"/>
      <c r="X68" s="1343"/>
      <c r="Y68" s="1343"/>
      <c r="Z68" s="1343"/>
      <c r="AA68" s="1343">
        <f t="shared" ref="AA68:BD68" si="81">IF(AA29="NO","-",AA29/AA$28)</f>
        <v>5.2537400858106952E-2</v>
      </c>
      <c r="AB68" s="193">
        <f t="shared" si="81"/>
        <v>4.5071157584798391E-2</v>
      </c>
      <c r="AC68" s="193">
        <f t="shared" si="81"/>
        <v>4.3231533665903737E-2</v>
      </c>
      <c r="AD68" s="193">
        <f t="shared" si="81"/>
        <v>4.6779347142616758E-2</v>
      </c>
      <c r="AE68" s="193">
        <f t="shared" si="81"/>
        <v>5.0653778931687703E-2</v>
      </c>
      <c r="AF68" s="193">
        <f t="shared" si="81"/>
        <v>4.6877931890895459E-2</v>
      </c>
      <c r="AG68" s="193">
        <f t="shared" si="81"/>
        <v>4.6174060781464681E-2</v>
      </c>
      <c r="AH68" s="193">
        <f t="shared" si="81"/>
        <v>5.3567275544872908E-2</v>
      </c>
      <c r="AI68" s="193">
        <f t="shared" si="81"/>
        <v>5.8778114233024606E-2</v>
      </c>
      <c r="AJ68" s="193">
        <f t="shared" si="81"/>
        <v>8.2374193608488938E-2</v>
      </c>
      <c r="AK68" s="193">
        <f t="shared" si="81"/>
        <v>0.10251515538139935</v>
      </c>
      <c r="AL68" s="193">
        <f t="shared" si="81"/>
        <v>0.12010774929062225</v>
      </c>
      <c r="AM68" s="193">
        <f t="shared" si="81"/>
        <v>0.129414463830093</v>
      </c>
      <c r="AN68" s="193">
        <f t="shared" si="81"/>
        <v>0.13339001878352899</v>
      </c>
      <c r="AO68" s="193">
        <f t="shared" si="81"/>
        <v>0.14247984817464179</v>
      </c>
      <c r="AP68" s="193">
        <f t="shared" si="81"/>
        <v>0.14885565336660439</v>
      </c>
      <c r="AQ68" s="193">
        <f t="shared" si="81"/>
        <v>0.14993613730291244</v>
      </c>
      <c r="AR68" s="193">
        <f t="shared" si="81"/>
        <v>0.16351921202642214</v>
      </c>
      <c r="AS68" s="193">
        <f t="shared" si="81"/>
        <v>0.18582854837849219</v>
      </c>
      <c r="AT68" s="193">
        <f t="shared" si="81"/>
        <v>0.31645428832579581</v>
      </c>
      <c r="AU68" s="193">
        <f t="shared" si="81"/>
        <v>0.29693961887861414</v>
      </c>
      <c r="AV68" s="193">
        <f t="shared" si="81"/>
        <v>0.32965001368908275</v>
      </c>
      <c r="AW68" s="193">
        <f t="shared" si="81"/>
        <v>0.34368258517029276</v>
      </c>
      <c r="AX68" s="193">
        <f t="shared" si="81"/>
        <v>0.36528953132084985</v>
      </c>
      <c r="AY68" s="193">
        <f t="shared" si="81"/>
        <v>0.37303130592747874</v>
      </c>
      <c r="AZ68" s="193">
        <f t="shared" si="81"/>
        <v>0.35277338081960335</v>
      </c>
      <c r="BA68" s="193">
        <f t="shared" si="81"/>
        <v>0.3391788859044445</v>
      </c>
      <c r="BB68" s="193">
        <f t="shared" si="81"/>
        <v>0.35661353632949339</v>
      </c>
      <c r="BC68" s="193">
        <f t="shared" si="81"/>
        <v>0.37102491953222838</v>
      </c>
      <c r="BD68" s="194">
        <f t="shared" si="81"/>
        <v>0.3830630157793064</v>
      </c>
      <c r="BE68" s="194">
        <f>IF(BE29="NO","-",BE29/BE$28)</f>
        <v>0.36228088821958038</v>
      </c>
      <c r="BF68" s="194">
        <f>IF(BF29="NO","-",BF29/BF$28)</f>
        <v>0.36420967656056613</v>
      </c>
      <c r="BG68" s="194">
        <f>IF(BG29="NO","-",BG29/BG$28)</f>
        <v>0.38048188968307911</v>
      </c>
      <c r="BH68" s="1649">
        <f t="shared" ref="BH68:BI68" si="82">IF(BH29="NO","-",BH29/BH$28)</f>
        <v>0.39669197661883232</v>
      </c>
      <c r="BI68" s="1368">
        <f t="shared" si="82"/>
        <v>0.40978661738766153</v>
      </c>
    </row>
    <row r="69" spans="2:61" ht="17.100000000000001" customHeight="1">
      <c r="S69" s="947"/>
      <c r="T69" s="942" t="s">
        <v>539</v>
      </c>
      <c r="U69" s="942"/>
      <c r="V69" s="1315"/>
      <c r="W69" s="1343"/>
      <c r="X69" s="1343"/>
      <c r="Y69" s="1343"/>
      <c r="Z69" s="1343"/>
      <c r="AA69" s="1343">
        <f t="shared" ref="AA69:BD69" si="83">IF(AA30="NO","-",AA30/AA$28)</f>
        <v>0.60750390628893425</v>
      </c>
      <c r="AB69" s="193">
        <f t="shared" si="83"/>
        <v>0.61391255746605533</v>
      </c>
      <c r="AC69" s="193">
        <f t="shared" si="83"/>
        <v>0.61638929231894768</v>
      </c>
      <c r="AD69" s="193">
        <f t="shared" si="83"/>
        <v>0.61389167239708931</v>
      </c>
      <c r="AE69" s="193">
        <f t="shared" si="83"/>
        <v>0.61130839610088727</v>
      </c>
      <c r="AF69" s="193">
        <f t="shared" si="83"/>
        <v>0.61396917494136949</v>
      </c>
      <c r="AG69" s="193">
        <f t="shared" si="83"/>
        <v>0.63429443720286971</v>
      </c>
      <c r="AH69" s="193">
        <f t="shared" si="83"/>
        <v>0.65063863734168748</v>
      </c>
      <c r="AI69" s="193">
        <f t="shared" si="83"/>
        <v>0.62800459740751113</v>
      </c>
      <c r="AJ69" s="193">
        <f t="shared" si="83"/>
        <v>0.48503419336619119</v>
      </c>
      <c r="AK69" s="193">
        <f t="shared" si="83"/>
        <v>0.36621530907259742</v>
      </c>
      <c r="AL69" s="193">
        <f t="shared" si="83"/>
        <v>0.31568562043438753</v>
      </c>
      <c r="AM69" s="193">
        <f t="shared" si="83"/>
        <v>0.25237695591146037</v>
      </c>
      <c r="AN69" s="193">
        <f t="shared" si="83"/>
        <v>0.22809438231541393</v>
      </c>
      <c r="AO69" s="193">
        <f t="shared" si="83"/>
        <v>0.20063373232343562</v>
      </c>
      <c r="AP69" s="193">
        <f t="shared" si="83"/>
        <v>0.16410752676211968</v>
      </c>
      <c r="AQ69" s="193">
        <f t="shared" si="83"/>
        <v>0.17741735855354385</v>
      </c>
      <c r="AR69" s="193">
        <f t="shared" si="83"/>
        <v>0.17419828648404823</v>
      </c>
      <c r="AS69" s="193">
        <f t="shared" si="83"/>
        <v>0.1907876302911844</v>
      </c>
      <c r="AT69" s="193">
        <f t="shared" si="83"/>
        <v>0.28353582030335972</v>
      </c>
      <c r="AU69" s="193">
        <f t="shared" si="83"/>
        <v>0.25393014834715927</v>
      </c>
      <c r="AV69" s="193">
        <f t="shared" si="83"/>
        <v>0.30673037644284568</v>
      </c>
      <c r="AW69" s="193">
        <f t="shared" si="83"/>
        <v>0.31307205323805426</v>
      </c>
      <c r="AX69" s="193">
        <f t="shared" si="83"/>
        <v>0.29841541890681689</v>
      </c>
      <c r="AY69" s="193">
        <f t="shared" si="83"/>
        <v>0.28570314357819315</v>
      </c>
      <c r="AZ69" s="193">
        <f t="shared" si="83"/>
        <v>0.2889371042056571</v>
      </c>
      <c r="BA69" s="193">
        <f t="shared" si="83"/>
        <v>0.28056166820555145</v>
      </c>
      <c r="BB69" s="193">
        <f t="shared" si="83"/>
        <v>0.27491347218256734</v>
      </c>
      <c r="BC69" s="193">
        <f t="shared" si="83"/>
        <v>0.25960587148658326</v>
      </c>
      <c r="BD69" s="194">
        <f t="shared" si="83"/>
        <v>0.2677954331114431</v>
      </c>
      <c r="BE69" s="194">
        <f t="shared" ref="BE69:BF73" si="84">IF(BE30="NO","-",BE30/BE$28)</f>
        <v>0.26267091197675546</v>
      </c>
      <c r="BF69" s="194">
        <f t="shared" si="84"/>
        <v>0.27569214832418704</v>
      </c>
      <c r="BG69" s="194">
        <f t="shared" ref="BG69:BH69" si="85">IF(BG30="NO","-",BG30/BG$28)</f>
        <v>0.27086229923156219</v>
      </c>
      <c r="BH69" s="1649">
        <f t="shared" si="85"/>
        <v>0.32028295280206004</v>
      </c>
      <c r="BI69" s="1368">
        <f t="shared" ref="BI69" si="86">IF(BI30="NO","-",BI30/BI$28)</f>
        <v>0.30673468865901254</v>
      </c>
    </row>
    <row r="70" spans="2:61" ht="17.100000000000001" customHeight="1">
      <c r="S70" s="947"/>
      <c r="T70" s="942" t="s">
        <v>534</v>
      </c>
      <c r="U70" s="942"/>
      <c r="V70" s="1315"/>
      <c r="W70" s="1343"/>
      <c r="X70" s="1343"/>
      <c r="Y70" s="1343"/>
      <c r="Z70" s="1343"/>
      <c r="AA70" s="1343">
        <f t="shared" ref="AA70:BD70" si="87">IF(AA31="NO","-",AA31/AA$28)</f>
        <v>1.0973881969790419E-2</v>
      </c>
      <c r="AB70" s="193">
        <f t="shared" si="87"/>
        <v>8.5609632203756444E-3</v>
      </c>
      <c r="AC70" s="193">
        <f t="shared" si="87"/>
        <v>6.5826129317800054E-3</v>
      </c>
      <c r="AD70" s="193">
        <f t="shared" si="87"/>
        <v>6.8849687336367303E-3</v>
      </c>
      <c r="AE70" s="193">
        <f t="shared" si="87"/>
        <v>6.9927485479603603E-3</v>
      </c>
      <c r="AF70" s="193">
        <f t="shared" si="87"/>
        <v>6.6669110774157311E-3</v>
      </c>
      <c r="AG70" s="193">
        <f t="shared" si="87"/>
        <v>7.7227407126972767E-3</v>
      </c>
      <c r="AH70" s="193">
        <f t="shared" si="87"/>
        <v>1.1893042770034959E-2</v>
      </c>
      <c r="AI70" s="193">
        <f t="shared" si="87"/>
        <v>2.7590329902901379E-2</v>
      </c>
      <c r="AJ70" s="193">
        <f t="shared" si="87"/>
        <v>6.1475128787405332E-2</v>
      </c>
      <c r="AK70" s="193">
        <f t="shared" si="87"/>
        <v>0.12318423422549958</v>
      </c>
      <c r="AL70" s="193">
        <f t="shared" si="87"/>
        <v>0.1626340755600223</v>
      </c>
      <c r="AM70" s="193">
        <f t="shared" si="87"/>
        <v>0.16915162898527161</v>
      </c>
      <c r="AN70" s="193">
        <f t="shared" si="87"/>
        <v>0.17729954196383027</v>
      </c>
      <c r="AO70" s="193">
        <f t="shared" si="87"/>
        <v>0.17901446979172891</v>
      </c>
      <c r="AP70" s="193">
        <f t="shared" si="87"/>
        <v>0.19525265474645045</v>
      </c>
      <c r="AQ70" s="193">
        <f t="shared" si="87"/>
        <v>0.17569215630943472</v>
      </c>
      <c r="AR70" s="193">
        <f t="shared" si="87"/>
        <v>0.1994216320629848</v>
      </c>
      <c r="AS70" s="193">
        <f t="shared" si="87"/>
        <v>0.13486284086008096</v>
      </c>
      <c r="AT70" s="193">
        <f t="shared" si="87"/>
        <v>7.4680903758029688E-2</v>
      </c>
      <c r="AU70" s="193">
        <f t="shared" si="87"/>
        <v>0.10893863557660105</v>
      </c>
      <c r="AV70" s="193">
        <f t="shared" si="87"/>
        <v>7.2103803108913733E-2</v>
      </c>
      <c r="AW70" s="193">
        <f t="shared" si="87"/>
        <v>7.6685174169407469E-2</v>
      </c>
      <c r="AX70" s="193">
        <f t="shared" si="87"/>
        <v>6.8778855078197157E-2</v>
      </c>
      <c r="AY70" s="193">
        <f t="shared" si="87"/>
        <v>8.2920824284062555E-2</v>
      </c>
      <c r="AZ70" s="193">
        <f t="shared" si="87"/>
        <v>0.10213302714028806</v>
      </c>
      <c r="BA70" s="193">
        <f t="shared" si="87"/>
        <v>0.1348608951983781</v>
      </c>
      <c r="BB70" s="193">
        <f t="shared" si="87"/>
        <v>0.10938671495561689</v>
      </c>
      <c r="BC70" s="193">
        <f t="shared" si="87"/>
        <v>0.12377810022295198</v>
      </c>
      <c r="BD70" s="194">
        <f t="shared" si="87"/>
        <v>0.11834107411778866</v>
      </c>
      <c r="BE70" s="194">
        <f t="shared" si="84"/>
        <v>0.13427813916266387</v>
      </c>
      <c r="BF70" s="194">
        <f t="shared" si="84"/>
        <v>0.14525515067223546</v>
      </c>
      <c r="BG70" s="194">
        <f t="shared" ref="BG70:BH70" si="88">IF(BG31="NO","-",BG31/BG$28)</f>
        <v>0.13565801812706685</v>
      </c>
      <c r="BH70" s="1649">
        <f t="shared" si="88"/>
        <v>0.10478567906920509</v>
      </c>
      <c r="BI70" s="1368">
        <f t="shared" ref="BI70" si="89">IF(BI31="NO","-",BI31/BI$28)</f>
        <v>7.51770114455554E-2</v>
      </c>
    </row>
    <row r="71" spans="2:61" ht="17.100000000000001" customHeight="1">
      <c r="S71" s="947"/>
      <c r="T71" s="942" t="s">
        <v>530</v>
      </c>
      <c r="U71" s="942"/>
      <c r="V71" s="1315"/>
      <c r="W71" s="1343"/>
      <c r="X71" s="1343"/>
      <c r="Y71" s="1343"/>
      <c r="Z71" s="1343"/>
      <c r="AA71" s="1343">
        <f t="shared" ref="AA71:BD71" si="90">IF(AA32="NO","-",AA32/AA$28)</f>
        <v>6.0865786552323282E-2</v>
      </c>
      <c r="AB71" s="193">
        <f t="shared" si="90"/>
        <v>6.1507868999196372E-2</v>
      </c>
      <c r="AC71" s="193">
        <f t="shared" si="90"/>
        <v>6.1756012942539434E-2</v>
      </c>
      <c r="AD71" s="193">
        <f t="shared" si="90"/>
        <v>6.1505776525161787E-2</v>
      </c>
      <c r="AE71" s="193">
        <f t="shared" si="90"/>
        <v>6.1246958199843028E-2</v>
      </c>
      <c r="AF71" s="193">
        <f t="shared" si="90"/>
        <v>6.1513541501269087E-2</v>
      </c>
      <c r="AG71" s="193">
        <f t="shared" si="90"/>
        <v>6.3291994867131704E-2</v>
      </c>
      <c r="AH71" s="193">
        <f t="shared" si="90"/>
        <v>8.8418400651708667E-2</v>
      </c>
      <c r="AI71" s="193">
        <f t="shared" si="90"/>
        <v>9.6649136094608859E-2</v>
      </c>
      <c r="AJ71" s="193">
        <f t="shared" si="90"/>
        <v>0.13869486010739593</v>
      </c>
      <c r="AK71" s="193">
        <f t="shared" si="90"/>
        <v>0.19436870422705277</v>
      </c>
      <c r="AL71" s="193">
        <f t="shared" si="90"/>
        <v>0.16722004472404281</v>
      </c>
      <c r="AM71" s="193">
        <f t="shared" si="90"/>
        <v>0.180091792200266</v>
      </c>
      <c r="AN71" s="193">
        <f t="shared" si="90"/>
        <v>0.19188804636680784</v>
      </c>
      <c r="AO71" s="193">
        <f t="shared" si="90"/>
        <v>0.21374721654225884</v>
      </c>
      <c r="AP71" s="193">
        <f t="shared" si="90"/>
        <v>0.20138693004893157</v>
      </c>
      <c r="AQ71" s="193">
        <f t="shared" si="90"/>
        <v>0.16810935947379643</v>
      </c>
      <c r="AR71" s="193">
        <f t="shared" si="90"/>
        <v>0.17223587562262579</v>
      </c>
      <c r="AS71" s="193">
        <f t="shared" si="90"/>
        <v>0.15393192834381136</v>
      </c>
      <c r="AT71" s="193">
        <f t="shared" si="90"/>
        <v>0.16215949428966289</v>
      </c>
      <c r="AU71" s="193">
        <f t="shared" si="90"/>
        <v>0.17028698433360523</v>
      </c>
      <c r="AV71" s="193">
        <f t="shared" si="90"/>
        <v>0.1567909481165542</v>
      </c>
      <c r="AW71" s="193">
        <f t="shared" si="90"/>
        <v>0.14414801209792402</v>
      </c>
      <c r="AX71" s="193">
        <f t="shared" si="90"/>
        <v>0.15195542504593107</v>
      </c>
      <c r="AY71" s="193">
        <f t="shared" si="90"/>
        <v>0.14463354030847106</v>
      </c>
      <c r="AZ71" s="193">
        <f t="shared" si="90"/>
        <v>0.15031642612127838</v>
      </c>
      <c r="BA71" s="193">
        <f t="shared" si="90"/>
        <v>0.15688712016142814</v>
      </c>
      <c r="BB71" s="193">
        <f t="shared" si="90"/>
        <v>0.16890628907499886</v>
      </c>
      <c r="BC71" s="193">
        <f t="shared" si="90"/>
        <v>0.14917285859777679</v>
      </c>
      <c r="BD71" s="194">
        <f t="shared" si="90"/>
        <v>0.14322498138225223</v>
      </c>
      <c r="BE71" s="194">
        <f t="shared" si="84"/>
        <v>0.1530386178511709</v>
      </c>
      <c r="BF71" s="194">
        <f t="shared" si="84"/>
        <v>0.13442381384519334</v>
      </c>
      <c r="BG71" s="194">
        <f t="shared" ref="BG71:BH71" si="91">IF(BG32="NO","-",BG32/BG$28)</f>
        <v>0.13942287470752351</v>
      </c>
      <c r="BH71" s="1649">
        <f t="shared" si="91"/>
        <v>0.13187794803991898</v>
      </c>
      <c r="BI71" s="1368">
        <f t="shared" ref="BI71" si="92">IF(BI32="NO","-",BI32/BI$28)</f>
        <v>0.15758468685417612</v>
      </c>
    </row>
    <row r="72" spans="2:61" ht="17.100000000000001" customHeight="1">
      <c r="S72" s="947"/>
      <c r="T72" s="942" t="s">
        <v>531</v>
      </c>
      <c r="U72" s="942"/>
      <c r="V72" s="1315"/>
      <c r="W72" s="1343"/>
      <c r="X72" s="1343"/>
      <c r="Y72" s="1343"/>
      <c r="Z72" s="1343"/>
      <c r="AA72" s="1343">
        <f t="shared" ref="AA72:BD72" si="93">IF(AA33="NO","-",AA33/AA$28)</f>
        <v>8.2087834002106449E-3</v>
      </c>
      <c r="AB72" s="193">
        <f t="shared" si="93"/>
        <v>8.2953791057787871E-3</v>
      </c>
      <c r="AC72" s="193">
        <f t="shared" si="93"/>
        <v>8.3288455242440489E-3</v>
      </c>
      <c r="AD72" s="193">
        <f t="shared" si="93"/>
        <v>8.2950969001737446E-3</v>
      </c>
      <c r="AE72" s="193">
        <f t="shared" si="93"/>
        <v>8.2601908602966366E-3</v>
      </c>
      <c r="AF72" s="193">
        <f t="shared" si="93"/>
        <v>8.2961441388702782E-3</v>
      </c>
      <c r="AG72" s="193">
        <f t="shared" si="93"/>
        <v>2.3270162315499433E-2</v>
      </c>
      <c r="AH72" s="193">
        <f t="shared" si="93"/>
        <v>3.4926566296223996E-2</v>
      </c>
      <c r="AI72" s="193">
        <f t="shared" si="93"/>
        <v>4.6157291099876332E-2</v>
      </c>
      <c r="AJ72" s="193">
        <f t="shared" si="93"/>
        <v>8.6702800338150421E-2</v>
      </c>
      <c r="AK72" s="193">
        <f t="shared" si="93"/>
        <v>0.11041022972284525</v>
      </c>
      <c r="AL72" s="193">
        <f t="shared" si="93"/>
        <v>0.12249963821649434</v>
      </c>
      <c r="AM72" s="193">
        <f t="shared" si="93"/>
        <v>0.14087120161756125</v>
      </c>
      <c r="AN72" s="193">
        <f t="shared" si="93"/>
        <v>0.14118651662422727</v>
      </c>
      <c r="AO72" s="193">
        <f t="shared" si="93"/>
        <v>0.14213673405438509</v>
      </c>
      <c r="AP72" s="193">
        <f t="shared" si="93"/>
        <v>0.12587905398119523</v>
      </c>
      <c r="AQ72" s="193">
        <f t="shared" si="93"/>
        <v>0.10034712441030855</v>
      </c>
      <c r="AR72" s="193">
        <f t="shared" si="93"/>
        <v>7.0387799546176813E-2</v>
      </c>
      <c r="AS72" s="193">
        <f t="shared" si="93"/>
        <v>6.4933410832579266E-2</v>
      </c>
      <c r="AT72" s="193">
        <f t="shared" si="93"/>
        <v>7.5319739161936183E-2</v>
      </c>
      <c r="AU72" s="193">
        <f t="shared" si="93"/>
        <v>9.971982086791778E-2</v>
      </c>
      <c r="AV72" s="193">
        <f t="shared" si="93"/>
        <v>8.0763302767545411E-2</v>
      </c>
      <c r="AW72" s="193">
        <f t="shared" si="93"/>
        <v>7.1351763423606329E-2</v>
      </c>
      <c r="AX72" s="193">
        <f t="shared" si="93"/>
        <v>7.4730848386789867E-2</v>
      </c>
      <c r="AY72" s="193">
        <f t="shared" si="93"/>
        <v>8.6002494618753728E-2</v>
      </c>
      <c r="AZ72" s="193">
        <f t="shared" si="93"/>
        <v>8.3064614512992352E-2</v>
      </c>
      <c r="BA72" s="193">
        <f t="shared" si="93"/>
        <v>6.7038319910205771E-2</v>
      </c>
      <c r="BB72" s="193">
        <f t="shared" si="93"/>
        <v>7.2132544759791389E-2</v>
      </c>
      <c r="BC72" s="193">
        <f t="shared" si="93"/>
        <v>7.574545539796089E-2</v>
      </c>
      <c r="BD72" s="194">
        <f t="shared" si="93"/>
        <v>6.8802535299680667E-2</v>
      </c>
      <c r="BE72" s="194">
        <f t="shared" si="84"/>
        <v>6.3808988712734091E-2</v>
      </c>
      <c r="BF72" s="194">
        <f t="shared" si="84"/>
        <v>5.9366367160534152E-2</v>
      </c>
      <c r="BG72" s="194">
        <f t="shared" ref="BG72:BH72" si="94">IF(BG33="NO","-",BG33/BG$28)</f>
        <v>5.7846388867533301E-2</v>
      </c>
      <c r="BH72" s="1649">
        <f t="shared" si="94"/>
        <v>3.500009910597994E-2</v>
      </c>
      <c r="BI72" s="1368">
        <f t="shared" ref="BI72" si="95">IF(BI33="NO","-",BI33/BI$28)</f>
        <v>3.0057664263976124E-2</v>
      </c>
    </row>
    <row r="73" spans="2:61" ht="17.100000000000001" customHeight="1">
      <c r="S73" s="1312"/>
      <c r="T73" s="942" t="s">
        <v>514</v>
      </c>
      <c r="U73" s="942"/>
      <c r="V73" s="1316"/>
      <c r="W73" s="1343"/>
      <c r="X73" s="1343"/>
      <c r="Y73" s="1343"/>
      <c r="Z73" s="1343"/>
      <c r="AA73" s="1343">
        <f t="shared" ref="AA73:BD73" si="96">IF(AA34="NO","-",AA34/AA$28)</f>
        <v>0.25991024093063464</v>
      </c>
      <c r="AB73" s="193">
        <f t="shared" si="96"/>
        <v>0.26265207362379561</v>
      </c>
      <c r="AC73" s="193">
        <f t="shared" si="96"/>
        <v>0.26371170261658505</v>
      </c>
      <c r="AD73" s="193">
        <f t="shared" si="96"/>
        <v>0.2626431383013218</v>
      </c>
      <c r="AE73" s="193">
        <f t="shared" si="96"/>
        <v>0.26153792735932502</v>
      </c>
      <c r="AF73" s="193">
        <f t="shared" si="96"/>
        <v>0.26267629645017981</v>
      </c>
      <c r="AG73" s="193">
        <f t="shared" si="96"/>
        <v>0.22524660412033723</v>
      </c>
      <c r="AH73" s="193">
        <f t="shared" si="96"/>
        <v>0.16055607739547192</v>
      </c>
      <c r="AI73" s="193">
        <f t="shared" si="96"/>
        <v>0.14282053126207772</v>
      </c>
      <c r="AJ73" s="193">
        <f t="shared" si="96"/>
        <v>0.1457188237923682</v>
      </c>
      <c r="AK73" s="193">
        <f t="shared" si="96"/>
        <v>0.10330636737060557</v>
      </c>
      <c r="AL73" s="193">
        <f t="shared" si="96"/>
        <v>0.11185287177443075</v>
      </c>
      <c r="AM73" s="193">
        <f t="shared" si="96"/>
        <v>0.12809395745534777</v>
      </c>
      <c r="AN73" s="193">
        <f t="shared" si="96"/>
        <v>0.12814149394619176</v>
      </c>
      <c r="AO73" s="193">
        <f t="shared" si="96"/>
        <v>0.12198799911354989</v>
      </c>
      <c r="AP73" s="193">
        <f t="shared" si="96"/>
        <v>0.16451818109469873</v>
      </c>
      <c r="AQ73" s="193">
        <f t="shared" si="96"/>
        <v>0.22849786395000413</v>
      </c>
      <c r="AR73" s="193">
        <f t="shared" si="96"/>
        <v>0.22023719425774205</v>
      </c>
      <c r="AS73" s="193">
        <f t="shared" si="96"/>
        <v>0.26965564129385189</v>
      </c>
      <c r="AT73" s="193">
        <f t="shared" si="96"/>
        <v>8.7849754161215862E-2</v>
      </c>
      <c r="AU73" s="193">
        <f t="shared" si="96"/>
        <v>7.0184791996102544E-2</v>
      </c>
      <c r="AV73" s="193">
        <f t="shared" si="96"/>
        <v>5.3961555875058041E-2</v>
      </c>
      <c r="AW73" s="193">
        <f t="shared" si="96"/>
        <v>5.1060411900715218E-2</v>
      </c>
      <c r="AX73" s="193">
        <f t="shared" si="96"/>
        <v>4.0829921261415165E-2</v>
      </c>
      <c r="AY73" s="193">
        <f t="shared" si="96"/>
        <v>2.7708691283040713E-2</v>
      </c>
      <c r="AZ73" s="193">
        <f t="shared" si="96"/>
        <v>2.2775447200180578E-2</v>
      </c>
      <c r="BA73" s="193">
        <f t="shared" si="96"/>
        <v>2.1473110619992176E-2</v>
      </c>
      <c r="BB73" s="193">
        <f t="shared" si="96"/>
        <v>1.8047442697532175E-2</v>
      </c>
      <c r="BC73" s="193">
        <f t="shared" si="96"/>
        <v>2.0672794762498631E-2</v>
      </c>
      <c r="BD73" s="194">
        <f t="shared" si="96"/>
        <v>1.8772960309529036E-2</v>
      </c>
      <c r="BE73" s="194">
        <f t="shared" si="84"/>
        <v>2.3922454077095468E-2</v>
      </c>
      <c r="BF73" s="194">
        <f t="shared" si="84"/>
        <v>2.105284343728402E-2</v>
      </c>
      <c r="BG73" s="194">
        <f t="shared" ref="BG73:BH73" si="97">IF(BG34="NO","-",BG34/BG$28)</f>
        <v>1.5728529383235108E-2</v>
      </c>
      <c r="BH73" s="1649">
        <f t="shared" si="97"/>
        <v>1.1361344364003587E-2</v>
      </c>
      <c r="BI73" s="1368">
        <f t="shared" ref="BI73" si="98">IF(BI34="NO","-",BI34/BI$28)</f>
        <v>2.0659331389618275E-2</v>
      </c>
    </row>
    <row r="74" spans="2:61" ht="17.100000000000001" customHeight="1">
      <c r="S74" s="949" t="s">
        <v>219</v>
      </c>
      <c r="T74" s="26"/>
      <c r="U74" s="950"/>
      <c r="V74" s="1322"/>
      <c r="W74" s="1344"/>
      <c r="X74" s="1344"/>
      <c r="Y74" s="1344"/>
      <c r="Z74" s="1344"/>
      <c r="AA74" s="1344">
        <f>SUM(AA75:AA77)</f>
        <v>1</v>
      </c>
      <c r="AB74" s="195">
        <f t="shared" ref="AB74:BA74" si="99">SUM(AB75:AB77)</f>
        <v>1</v>
      </c>
      <c r="AC74" s="195">
        <f t="shared" si="99"/>
        <v>1</v>
      </c>
      <c r="AD74" s="195">
        <f t="shared" si="99"/>
        <v>0.99999999999999989</v>
      </c>
      <c r="AE74" s="195">
        <f t="shared" si="99"/>
        <v>1.0000000000000002</v>
      </c>
      <c r="AF74" s="195">
        <f t="shared" si="99"/>
        <v>1</v>
      </c>
      <c r="AG74" s="195">
        <f t="shared" si="99"/>
        <v>1</v>
      </c>
      <c r="AH74" s="195">
        <f t="shared" si="99"/>
        <v>1</v>
      </c>
      <c r="AI74" s="195">
        <f t="shared" si="99"/>
        <v>1.0000000000000002</v>
      </c>
      <c r="AJ74" s="195">
        <f t="shared" si="99"/>
        <v>1</v>
      </c>
      <c r="AK74" s="195">
        <f t="shared" si="99"/>
        <v>1.0000000000000002</v>
      </c>
      <c r="AL74" s="195">
        <f t="shared" si="99"/>
        <v>1</v>
      </c>
      <c r="AM74" s="195">
        <f t="shared" si="99"/>
        <v>1</v>
      </c>
      <c r="AN74" s="195">
        <f t="shared" si="99"/>
        <v>1</v>
      </c>
      <c r="AO74" s="195">
        <f t="shared" si="99"/>
        <v>1</v>
      </c>
      <c r="AP74" s="195">
        <f t="shared" si="99"/>
        <v>1.0000000000000002</v>
      </c>
      <c r="AQ74" s="195">
        <f t="shared" si="99"/>
        <v>0.99999999999999989</v>
      </c>
      <c r="AR74" s="195">
        <f t="shared" si="99"/>
        <v>1</v>
      </c>
      <c r="AS74" s="195">
        <f t="shared" si="99"/>
        <v>1</v>
      </c>
      <c r="AT74" s="195">
        <f t="shared" si="99"/>
        <v>0.99999999999999989</v>
      </c>
      <c r="AU74" s="195">
        <f t="shared" si="99"/>
        <v>0.99999999999999989</v>
      </c>
      <c r="AV74" s="195">
        <f t="shared" si="99"/>
        <v>0.99999999999999989</v>
      </c>
      <c r="AW74" s="195">
        <f t="shared" si="99"/>
        <v>1</v>
      </c>
      <c r="AX74" s="195">
        <f t="shared" si="99"/>
        <v>1</v>
      </c>
      <c r="AY74" s="195">
        <f t="shared" si="99"/>
        <v>1.0000000000000002</v>
      </c>
      <c r="AZ74" s="195">
        <f t="shared" si="99"/>
        <v>1</v>
      </c>
      <c r="BA74" s="195">
        <f t="shared" si="99"/>
        <v>0.99999999999999989</v>
      </c>
      <c r="BB74" s="195">
        <f t="shared" ref="BB74:BF74" si="100">SUM(BB75:BB77)</f>
        <v>1</v>
      </c>
      <c r="BC74" s="195">
        <f t="shared" si="100"/>
        <v>1</v>
      </c>
      <c r="BD74" s="196">
        <f t="shared" si="100"/>
        <v>0.99999999999999978</v>
      </c>
      <c r="BE74" s="196">
        <f t="shared" si="100"/>
        <v>1</v>
      </c>
      <c r="BF74" s="196">
        <f t="shared" si="100"/>
        <v>1</v>
      </c>
      <c r="BG74" s="196">
        <f>SUM(BG75:BG77)</f>
        <v>1</v>
      </c>
      <c r="BH74" s="1650">
        <f t="shared" ref="BH74:BI74" si="101">SUM(BH75:BH77)</f>
        <v>1</v>
      </c>
      <c r="BI74" s="1369">
        <f t="shared" si="101"/>
        <v>1.0000000000000002</v>
      </c>
    </row>
    <row r="75" spans="2:61" ht="17.100000000000001" customHeight="1">
      <c r="S75" s="949"/>
      <c r="T75" s="943" t="s">
        <v>530</v>
      </c>
      <c r="U75" s="943"/>
      <c r="V75" s="1323"/>
      <c r="W75" s="1343"/>
      <c r="X75" s="1343"/>
      <c r="Y75" s="1343"/>
      <c r="Z75" s="1343"/>
      <c r="AA75" s="1343">
        <f t="shared" ref="AA75:BD75" si="102">IF(AA36="NO","-",AA36/AA$35)</f>
        <v>0.82192635718773321</v>
      </c>
      <c r="AB75" s="193">
        <f t="shared" si="102"/>
        <v>0.82192635718773321</v>
      </c>
      <c r="AC75" s="193">
        <f t="shared" si="102"/>
        <v>0.82192635718773321</v>
      </c>
      <c r="AD75" s="193">
        <f t="shared" si="102"/>
        <v>0.8219263571877331</v>
      </c>
      <c r="AE75" s="193">
        <f t="shared" si="102"/>
        <v>0.82192635718773333</v>
      </c>
      <c r="AF75" s="193">
        <f t="shared" si="102"/>
        <v>0.8219263571877331</v>
      </c>
      <c r="AG75" s="193">
        <f t="shared" si="102"/>
        <v>0.86560779933122267</v>
      </c>
      <c r="AH75" s="193">
        <f t="shared" si="102"/>
        <v>0.70516326612072755</v>
      </c>
      <c r="AI75" s="193">
        <f t="shared" si="102"/>
        <v>0.60606526168663788</v>
      </c>
      <c r="AJ75" s="193">
        <f t="shared" si="102"/>
        <v>0.64745770912332812</v>
      </c>
      <c r="AK75" s="193">
        <f t="shared" si="102"/>
        <v>0.32483480715846724</v>
      </c>
      <c r="AL75" s="193">
        <f t="shared" si="102"/>
        <v>0.37269571571177096</v>
      </c>
      <c r="AM75" s="193">
        <f t="shared" si="102"/>
        <v>0.42238060135487554</v>
      </c>
      <c r="AN75" s="193">
        <f t="shared" si="102"/>
        <v>0.2910168815138961</v>
      </c>
      <c r="AO75" s="193">
        <f t="shared" si="102"/>
        <v>0.34918468430150396</v>
      </c>
      <c r="AP75" s="193">
        <f t="shared" si="102"/>
        <v>9.9567520900423492E-2</v>
      </c>
      <c r="AQ75" s="193">
        <f t="shared" si="102"/>
        <v>0.12579176505135026</v>
      </c>
      <c r="AR75" s="193">
        <f t="shared" si="102"/>
        <v>0.14123260227535364</v>
      </c>
      <c r="AS75" s="193">
        <f t="shared" si="102"/>
        <v>0.1402734094654608</v>
      </c>
      <c r="AT75" s="193">
        <f t="shared" si="102"/>
        <v>0.12269887358949889</v>
      </c>
      <c r="AU75" s="193">
        <f t="shared" si="102"/>
        <v>0.11286034683101522</v>
      </c>
      <c r="AV75" s="193">
        <f t="shared" si="102"/>
        <v>8.8249972739456714E-2</v>
      </c>
      <c r="AW75" s="193">
        <f t="shared" si="102"/>
        <v>0.10663515541495701</v>
      </c>
      <c r="AX75" s="193">
        <f t="shared" si="102"/>
        <v>6.197727033260312E-2</v>
      </c>
      <c r="AY75" s="193">
        <f t="shared" si="102"/>
        <v>0.10972639759144606</v>
      </c>
      <c r="AZ75" s="193">
        <f t="shared" si="102"/>
        <v>0.23897009808556607</v>
      </c>
      <c r="BA75" s="193">
        <f t="shared" si="102"/>
        <v>0.27351871946867801</v>
      </c>
      <c r="BB75" s="193">
        <f t="shared" si="102"/>
        <v>0.41093251709122769</v>
      </c>
      <c r="BC75" s="193">
        <f t="shared" si="102"/>
        <v>0.73179951456664727</v>
      </c>
      <c r="BD75" s="194">
        <f t="shared" si="102"/>
        <v>0.86169917866855461</v>
      </c>
      <c r="BE75" s="194">
        <f>IF(BE36="NO","-",BE36/BE$35)</f>
        <v>0.89099540091580298</v>
      </c>
      <c r="BF75" s="194">
        <f>IF(BF36="NO","-",BF36/BF$35)</f>
        <v>0.87912783280002937</v>
      </c>
      <c r="BG75" s="194">
        <f>IF(BG36="NO","-",BG36/BG$35)</f>
        <v>0.90136084485542456</v>
      </c>
      <c r="BH75" s="1649">
        <f t="shared" ref="BH75:BI75" si="103">IF(BH36="NO","-",BH36/BH$35)</f>
        <v>0.89470442030762753</v>
      </c>
      <c r="BI75" s="1368">
        <f t="shared" si="103"/>
        <v>0.89433013311114484</v>
      </c>
    </row>
    <row r="76" spans="2:61" ht="17.100000000000001" customHeight="1">
      <c r="S76" s="949"/>
      <c r="T76" s="943" t="s">
        <v>513</v>
      </c>
      <c r="U76" s="943"/>
      <c r="V76" s="1323"/>
      <c r="W76" s="1343"/>
      <c r="X76" s="1343"/>
      <c r="Y76" s="1343"/>
      <c r="Z76" s="1343"/>
      <c r="AA76" s="1343">
        <f t="shared" ref="AA76:BD76" si="104">IF(AA37="NO","-",AA37/AA$35)</f>
        <v>9.3343328826994656E-2</v>
      </c>
      <c r="AB76" s="193">
        <f t="shared" si="104"/>
        <v>9.3343328826994656E-2</v>
      </c>
      <c r="AC76" s="193">
        <f t="shared" si="104"/>
        <v>9.3343328826994656E-2</v>
      </c>
      <c r="AD76" s="193">
        <f t="shared" si="104"/>
        <v>9.334332882699467E-2</v>
      </c>
      <c r="AE76" s="193">
        <f t="shared" si="104"/>
        <v>9.3343328826994712E-2</v>
      </c>
      <c r="AF76" s="193">
        <f t="shared" si="104"/>
        <v>9.3343328826994712E-2</v>
      </c>
      <c r="AG76" s="193">
        <f t="shared" si="104"/>
        <v>9.7916739465674682E-2</v>
      </c>
      <c r="AH76" s="193">
        <f t="shared" si="104"/>
        <v>0.10842812922492202</v>
      </c>
      <c r="AI76" s="193">
        <f t="shared" si="104"/>
        <v>0.19516082009013636</v>
      </c>
      <c r="AJ76" s="193">
        <f t="shared" si="104"/>
        <v>0.17544402035018666</v>
      </c>
      <c r="AK76" s="193">
        <f t="shared" si="104"/>
        <v>0.4365203691532048</v>
      </c>
      <c r="AL76" s="193">
        <f t="shared" si="104"/>
        <v>0.42530647744061162</v>
      </c>
      <c r="AM76" s="193">
        <f t="shared" si="104"/>
        <v>0.43626496817443999</v>
      </c>
      <c r="AN76" s="193">
        <f t="shared" si="104"/>
        <v>0.3413857188241769</v>
      </c>
      <c r="AO76" s="193">
        <f t="shared" si="104"/>
        <v>0.29776535548608579</v>
      </c>
      <c r="AP76" s="193">
        <f t="shared" si="104"/>
        <v>0.85193627264035821</v>
      </c>
      <c r="AQ76" s="193">
        <f t="shared" si="104"/>
        <v>0.8127075454161059</v>
      </c>
      <c r="AR76" s="193">
        <f t="shared" si="104"/>
        <v>0.78608120678312465</v>
      </c>
      <c r="AS76" s="193">
        <f t="shared" si="104"/>
        <v>0.83858683164583359</v>
      </c>
      <c r="AT76" s="193">
        <f t="shared" si="104"/>
        <v>0.8600371958787888</v>
      </c>
      <c r="AU76" s="193">
        <f t="shared" si="104"/>
        <v>0.86979956240612621</v>
      </c>
      <c r="AV76" s="193">
        <f t="shared" si="104"/>
        <v>0.89815586448338058</v>
      </c>
      <c r="AW76" s="193">
        <f t="shared" si="104"/>
        <v>0.87948387886539281</v>
      </c>
      <c r="AX76" s="193">
        <f t="shared" si="104"/>
        <v>0.92471823196016323</v>
      </c>
      <c r="AY76" s="193">
        <f t="shared" si="104"/>
        <v>0.86674318583077592</v>
      </c>
      <c r="AZ76" s="193">
        <f t="shared" si="104"/>
        <v>0.7214458902052493</v>
      </c>
      <c r="BA76" s="193">
        <f t="shared" si="104"/>
        <v>0.69491112767007801</v>
      </c>
      <c r="BB76" s="193">
        <f t="shared" si="104"/>
        <v>0.53858441516514965</v>
      </c>
      <c r="BC76" s="193">
        <f t="shared" si="104"/>
        <v>0.1965395068440208</v>
      </c>
      <c r="BD76" s="194">
        <f t="shared" si="104"/>
        <v>7.0209296635580079E-2</v>
      </c>
      <c r="BE76" s="194">
        <f>IF(BE37="NO","-",BE37/BE$35)</f>
        <v>4.8305372073360102E-2</v>
      </c>
      <c r="BF76" s="194">
        <f>IF(BF37="NO","-",BF37/BF$35)</f>
        <v>6.7434955810308117E-2</v>
      </c>
      <c r="BG76" s="194">
        <f t="shared" ref="BG76:BH76" si="105">IF(BG37="NO","-",BG37/BG$35)</f>
        <v>5.6969454123799924E-2</v>
      </c>
      <c r="BH76" s="1649">
        <f t="shared" si="105"/>
        <v>6.5621314410368364E-2</v>
      </c>
      <c r="BI76" s="1368">
        <f t="shared" ref="BI76" si="106">IF(BI37="NO","-",BI37/BI$35)</f>
        <v>6.775212998988317E-2</v>
      </c>
    </row>
    <row r="77" spans="2:61" ht="17.100000000000001" customHeight="1" thickBot="1">
      <c r="S77" s="1370"/>
      <c r="T77" s="1914" t="s">
        <v>531</v>
      </c>
      <c r="U77" s="1914"/>
      <c r="V77" s="1371"/>
      <c r="W77" s="1372"/>
      <c r="X77" s="1372"/>
      <c r="Y77" s="1372"/>
      <c r="Z77" s="1372"/>
      <c r="AA77" s="1372">
        <f t="shared" ref="AA77:BD77" si="107">IF(AA38="NO","-",AA38/AA$35)</f>
        <v>8.4730313985272143E-2</v>
      </c>
      <c r="AB77" s="1373">
        <f t="shared" si="107"/>
        <v>8.4730313985272143E-2</v>
      </c>
      <c r="AC77" s="1373">
        <f t="shared" si="107"/>
        <v>8.4730313985272143E-2</v>
      </c>
      <c r="AD77" s="1373">
        <f t="shared" si="107"/>
        <v>8.4730313985272129E-2</v>
      </c>
      <c r="AE77" s="1373">
        <f t="shared" si="107"/>
        <v>8.4730313985272143E-2</v>
      </c>
      <c r="AF77" s="1373">
        <f t="shared" si="107"/>
        <v>8.4730313985272157E-2</v>
      </c>
      <c r="AG77" s="1373">
        <f t="shared" si="107"/>
        <v>3.6475461203102695E-2</v>
      </c>
      <c r="AH77" s="1373">
        <f t="shared" si="107"/>
        <v>0.18640860465435041</v>
      </c>
      <c r="AI77" s="1373">
        <f t="shared" si="107"/>
        <v>0.19877391822322599</v>
      </c>
      <c r="AJ77" s="1373">
        <f t="shared" si="107"/>
        <v>0.17709827052648527</v>
      </c>
      <c r="AK77" s="1373">
        <f t="shared" si="107"/>
        <v>0.23864482368832809</v>
      </c>
      <c r="AL77" s="1373">
        <f t="shared" si="107"/>
        <v>0.20199780684761742</v>
      </c>
      <c r="AM77" s="1373">
        <f t="shared" si="107"/>
        <v>0.14135443047068441</v>
      </c>
      <c r="AN77" s="1373">
        <f t="shared" si="107"/>
        <v>0.367597399661927</v>
      </c>
      <c r="AO77" s="1373">
        <f t="shared" si="107"/>
        <v>0.3530499602124102</v>
      </c>
      <c r="AP77" s="1373">
        <f t="shared" si="107"/>
        <v>4.8496206459218427E-2</v>
      </c>
      <c r="AQ77" s="1373">
        <f t="shared" si="107"/>
        <v>6.1500689532543749E-2</v>
      </c>
      <c r="AR77" s="1373">
        <f t="shared" si="107"/>
        <v>7.2686190941521803E-2</v>
      </c>
      <c r="AS77" s="1373">
        <f t="shared" si="107"/>
        <v>2.1139758888705708E-2</v>
      </c>
      <c r="AT77" s="1373">
        <f t="shared" si="107"/>
        <v>1.7263930531712188E-2</v>
      </c>
      <c r="AU77" s="1373">
        <f t="shared" si="107"/>
        <v>1.7340090762858432E-2</v>
      </c>
      <c r="AV77" s="1373">
        <f t="shared" si="107"/>
        <v>1.3594162777162641E-2</v>
      </c>
      <c r="AW77" s="1373">
        <f t="shared" si="107"/>
        <v>1.388096571965014E-2</v>
      </c>
      <c r="AX77" s="1373">
        <f t="shared" si="107"/>
        <v>1.3304497707233631E-2</v>
      </c>
      <c r="AY77" s="1373">
        <f t="shared" si="107"/>
        <v>2.3530416577778105E-2</v>
      </c>
      <c r="AZ77" s="1373">
        <f t="shared" si="107"/>
        <v>3.9584011709184685E-2</v>
      </c>
      <c r="BA77" s="1373">
        <f t="shared" si="107"/>
        <v>3.1570152861243893E-2</v>
      </c>
      <c r="BB77" s="1373">
        <f t="shared" si="107"/>
        <v>5.0483067743622739E-2</v>
      </c>
      <c r="BC77" s="1373">
        <f t="shared" si="107"/>
        <v>7.1660978589331931E-2</v>
      </c>
      <c r="BD77" s="1374">
        <f t="shared" si="107"/>
        <v>6.8091524695865144E-2</v>
      </c>
      <c r="BE77" s="1374">
        <f>IF(BE38="NO","-",BE38/BE$35)</f>
        <v>6.0699227010836923E-2</v>
      </c>
      <c r="BF77" s="1374">
        <f>IF(BF38="NO","-",BF38/BF$35)</f>
        <v>5.3437211389662516E-2</v>
      </c>
      <c r="BG77" s="1374">
        <f t="shared" ref="BG77:BH77" si="108">IF(BG38="NO","-",BG38/BG$35)</f>
        <v>4.166970102077551E-2</v>
      </c>
      <c r="BH77" s="1651">
        <f t="shared" si="108"/>
        <v>3.9674265282004129E-2</v>
      </c>
      <c r="BI77" s="1375">
        <f t="shared" ref="BI77" si="109">IF(BI38="NO","-",BI38/BI$35)</f>
        <v>3.7917736898972175E-2</v>
      </c>
    </row>
    <row r="78" spans="2:61" ht="17.100000000000001" customHeight="1">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179"/>
      <c r="AC78" s="179"/>
      <c r="AD78" s="179"/>
      <c r="AE78" s="179"/>
      <c r="AF78" s="179"/>
      <c r="AG78" s="179"/>
      <c r="AH78" s="179"/>
      <c r="AI78" s="179"/>
      <c r="AJ78" s="179"/>
      <c r="AK78" s="179"/>
      <c r="AL78" s="179"/>
      <c r="AM78" s="179"/>
      <c r="AN78" s="179"/>
      <c r="AO78" s="179"/>
      <c r="AP78" s="179"/>
      <c r="AQ78" s="179"/>
      <c r="AR78" s="179"/>
      <c r="AS78" s="179"/>
      <c r="AT78" s="179"/>
      <c r="AU78" s="179"/>
      <c r="AV78" s="179"/>
      <c r="AW78" s="179"/>
      <c r="AX78" s="179"/>
      <c r="AY78" s="179"/>
      <c r="AZ78" s="179"/>
      <c r="BA78" s="179"/>
      <c r="BB78" s="179"/>
      <c r="BC78" s="179"/>
      <c r="BD78" s="179"/>
      <c r="BE78" s="179"/>
      <c r="BF78" s="179"/>
      <c r="BG78" s="179"/>
      <c r="BH78" s="179"/>
      <c r="BI78" s="179"/>
    </row>
    <row r="80" spans="2:61" ht="15.75" thickBot="1">
      <c r="S80" s="22" t="s">
        <v>133</v>
      </c>
    </row>
    <row r="81" spans="1:61">
      <c r="S81" s="1389"/>
      <c r="T81" s="1390"/>
      <c r="U81" s="1391"/>
      <c r="V81" s="1355"/>
      <c r="W81" s="1356"/>
      <c r="X81" s="1356"/>
      <c r="Y81" s="1356"/>
      <c r="Z81" s="1356"/>
      <c r="AA81" s="1356">
        <v>1990</v>
      </c>
      <c r="AB81" s="1357">
        <f>AA81+1</f>
        <v>1991</v>
      </c>
      <c r="AC81" s="1357">
        <f>AB81+1</f>
        <v>1992</v>
      </c>
      <c r="AD81" s="1357">
        <f>AC81+1</f>
        <v>1993</v>
      </c>
      <c r="AE81" s="1357">
        <f>AD81+1</f>
        <v>1994</v>
      </c>
      <c r="AF81" s="1357">
        <v>1995</v>
      </c>
      <c r="AG81" s="1357">
        <f t="shared" ref="AG81:BA81" si="110">AF81+1</f>
        <v>1996</v>
      </c>
      <c r="AH81" s="1357">
        <f t="shared" si="110"/>
        <v>1997</v>
      </c>
      <c r="AI81" s="1357">
        <f t="shared" si="110"/>
        <v>1998</v>
      </c>
      <c r="AJ81" s="1357">
        <f t="shared" si="110"/>
        <v>1999</v>
      </c>
      <c r="AK81" s="1357">
        <f t="shared" si="110"/>
        <v>2000</v>
      </c>
      <c r="AL81" s="1357">
        <f t="shared" si="110"/>
        <v>2001</v>
      </c>
      <c r="AM81" s="1357">
        <f t="shared" si="110"/>
        <v>2002</v>
      </c>
      <c r="AN81" s="1357">
        <f t="shared" si="110"/>
        <v>2003</v>
      </c>
      <c r="AO81" s="1357">
        <f t="shared" si="110"/>
        <v>2004</v>
      </c>
      <c r="AP81" s="1357">
        <f t="shared" si="110"/>
        <v>2005</v>
      </c>
      <c r="AQ81" s="1357">
        <f t="shared" si="110"/>
        <v>2006</v>
      </c>
      <c r="AR81" s="1357">
        <f t="shared" si="110"/>
        <v>2007</v>
      </c>
      <c r="AS81" s="1357">
        <f t="shared" si="110"/>
        <v>2008</v>
      </c>
      <c r="AT81" s="1357">
        <f t="shared" si="110"/>
        <v>2009</v>
      </c>
      <c r="AU81" s="1357">
        <f t="shared" si="110"/>
        <v>2010</v>
      </c>
      <c r="AV81" s="1357">
        <f t="shared" si="110"/>
        <v>2011</v>
      </c>
      <c r="AW81" s="1357">
        <f t="shared" si="110"/>
        <v>2012</v>
      </c>
      <c r="AX81" s="1357">
        <f t="shared" si="110"/>
        <v>2013</v>
      </c>
      <c r="AY81" s="1357">
        <f t="shared" si="110"/>
        <v>2014</v>
      </c>
      <c r="AZ81" s="1357">
        <f t="shared" si="110"/>
        <v>2015</v>
      </c>
      <c r="BA81" s="1357">
        <f t="shared" si="110"/>
        <v>2016</v>
      </c>
      <c r="BB81" s="1357">
        <f t="shared" ref="BB81:BI81" si="111">BA81+1</f>
        <v>2017</v>
      </c>
      <c r="BC81" s="1357">
        <f t="shared" si="111"/>
        <v>2018</v>
      </c>
      <c r="BD81" s="1357">
        <f t="shared" si="111"/>
        <v>2019</v>
      </c>
      <c r="BE81" s="1357">
        <f t="shared" si="111"/>
        <v>2020</v>
      </c>
      <c r="BF81" s="1357">
        <f t="shared" si="111"/>
        <v>2021</v>
      </c>
      <c r="BG81" s="1357">
        <f t="shared" si="111"/>
        <v>2022</v>
      </c>
      <c r="BH81" s="1616">
        <f t="shared" si="111"/>
        <v>2023</v>
      </c>
      <c r="BI81" s="1358">
        <f t="shared" si="111"/>
        <v>2024</v>
      </c>
    </row>
    <row r="82" spans="1:61" ht="17.100000000000001" customHeight="1">
      <c r="S82" s="941" t="s">
        <v>13</v>
      </c>
      <c r="T82" s="1"/>
      <c r="U82" s="954"/>
      <c r="V82" s="1062"/>
      <c r="W82" s="1345"/>
      <c r="X82" s="1345"/>
      <c r="Y82" s="1345"/>
      <c r="Z82" s="1345"/>
      <c r="AA82" s="1345"/>
      <c r="AB82" s="199">
        <f>AB5/AA5-1</f>
        <v>8.9126999625155801E-2</v>
      </c>
      <c r="AC82" s="199">
        <f t="shared" ref="AC82:BI82" si="112">AC5/AB5-1</f>
        <v>2.4967871279007126E-2</v>
      </c>
      <c r="AD82" s="199">
        <f>AD5/AC5-1</f>
        <v>2.7877804075876478E-2</v>
      </c>
      <c r="AE82" s="199">
        <f t="shared" si="112"/>
        <v>0.1665174755304395</v>
      </c>
      <c r="AF82" s="199">
        <f t="shared" si="112"/>
        <v>0.20052281424733631</v>
      </c>
      <c r="AG82" s="199">
        <f t="shared" si="112"/>
        <v>-2.0753233780806624E-2</v>
      </c>
      <c r="AH82" s="199">
        <f t="shared" si="112"/>
        <v>-3.6154644354271515E-3</v>
      </c>
      <c r="AI82" s="199">
        <f t="shared" si="112"/>
        <v>-2.6358306586340974E-2</v>
      </c>
      <c r="AJ82" s="199">
        <f t="shared" si="112"/>
        <v>2.6539621627247323E-2</v>
      </c>
      <c r="AK82" s="199">
        <f t="shared" si="112"/>
        <v>-5.8032761712619507E-2</v>
      </c>
      <c r="AL82" s="199">
        <f t="shared" si="112"/>
        <v>-0.14614573910893847</v>
      </c>
      <c r="AM82" s="199">
        <f t="shared" si="112"/>
        <v>-0.16084102494313457</v>
      </c>
      <c r="AN82" s="199">
        <f t="shared" si="112"/>
        <v>-2.9967412957490058E-3</v>
      </c>
      <c r="AO82" s="199">
        <f t="shared" si="112"/>
        <v>-0.23446276628189733</v>
      </c>
      <c r="AP82" s="199">
        <f t="shared" si="112"/>
        <v>-3.4145453030990369E-3</v>
      </c>
      <c r="AQ82" s="199">
        <f t="shared" si="112"/>
        <v>9.2480171787810983E-2</v>
      </c>
      <c r="AR82" s="199">
        <f t="shared" si="112"/>
        <v>9.4181895546081806E-2</v>
      </c>
      <c r="AS82" s="199">
        <f t="shared" si="112"/>
        <v>0.11636687571941784</v>
      </c>
      <c r="AT82" s="199">
        <f t="shared" si="112"/>
        <v>5.0262830872779052E-2</v>
      </c>
      <c r="AU82" s="199">
        <f t="shared" si="112"/>
        <v>0.10227859804776163</v>
      </c>
      <c r="AV82" s="199">
        <f t="shared" si="112"/>
        <v>0.10502061007762542</v>
      </c>
      <c r="AW82" s="199">
        <f t="shared" si="112"/>
        <v>0.10152814082746486</v>
      </c>
      <c r="AX82" s="199">
        <f t="shared" si="112"/>
        <v>8.664593571040613E-2</v>
      </c>
      <c r="AY82" s="199">
        <f t="shared" si="112"/>
        <v>0.10040959615918021</v>
      </c>
      <c r="AZ82" s="199">
        <f t="shared" si="112"/>
        <v>0.10300203163055244</v>
      </c>
      <c r="BA82" s="199">
        <f t="shared" si="112"/>
        <v>6.2189245587984221E-2</v>
      </c>
      <c r="BB82" s="199">
        <f t="shared" si="112"/>
        <v>3.5649289082137381E-2</v>
      </c>
      <c r="BC82" s="199">
        <f t="shared" si="112"/>
        <v>3.3583429693585076E-2</v>
      </c>
      <c r="BD82" s="199">
        <f t="shared" si="112"/>
        <v>5.1155857338031296E-2</v>
      </c>
      <c r="BE82" s="199">
        <f t="shared" si="112"/>
        <v>3.7784674641963445E-2</v>
      </c>
      <c r="BF82" s="199">
        <f t="shared" si="112"/>
        <v>1.7623054385428327E-2</v>
      </c>
      <c r="BG82" s="199">
        <f>BG5/BF5-1</f>
        <v>-2.3178510400106545E-2</v>
      </c>
      <c r="BH82" s="1626">
        <f t="shared" si="112"/>
        <v>-2.4716764659174273E-2</v>
      </c>
      <c r="BI82" s="1376">
        <f t="shared" si="112"/>
        <v>-1.1206508171892504E-2</v>
      </c>
    </row>
    <row r="83" spans="1:61" ht="17.100000000000001" customHeight="1">
      <c r="S83" s="941"/>
      <c r="T83" s="108" t="s">
        <v>525</v>
      </c>
      <c r="U83" s="1488"/>
      <c r="V83" s="1324"/>
      <c r="W83" s="1346"/>
      <c r="X83" s="1346"/>
      <c r="Y83" s="1346"/>
      <c r="Z83" s="1346"/>
      <c r="AA83" s="1346"/>
      <c r="AB83" s="201" t="str">
        <f t="shared" ref="AB83:BI83" si="113">IF(OR(AB6="NO",AA6="NO"),"-",AB6/AA6-1)</f>
        <v>-</v>
      </c>
      <c r="AC83" s="201" t="str">
        <f t="shared" si="113"/>
        <v>-</v>
      </c>
      <c r="AD83" s="202">
        <f t="shared" si="113"/>
        <v>16.181452944572644</v>
      </c>
      <c r="AE83" s="202">
        <f t="shared" si="113"/>
        <v>4.1703817138971937</v>
      </c>
      <c r="AF83" s="202">
        <f t="shared" si="113"/>
        <v>1.4982271038146928</v>
      </c>
      <c r="AG83" s="202">
        <f t="shared" si="113"/>
        <v>0.43243067183185357</v>
      </c>
      <c r="AH83" s="202">
        <f t="shared" si="113"/>
        <v>0.30907969610194597</v>
      </c>
      <c r="AI83" s="202">
        <f t="shared" si="113"/>
        <v>0.22338545664685783</v>
      </c>
      <c r="AJ83" s="202">
        <f t="shared" si="113"/>
        <v>0.18647047961810648</v>
      </c>
      <c r="AK83" s="202">
        <f t="shared" si="113"/>
        <v>0.18346090758153211</v>
      </c>
      <c r="AL83" s="202">
        <f t="shared" si="113"/>
        <v>0.19270109476776476</v>
      </c>
      <c r="AM83" s="202">
        <f t="shared" si="113"/>
        <v>0.22212512263979733</v>
      </c>
      <c r="AN83" s="202">
        <f t="shared" si="113"/>
        <v>0.22544207345220268</v>
      </c>
      <c r="AO83" s="202">
        <f t="shared" si="113"/>
        <v>0.23771290449843652</v>
      </c>
      <c r="AP83" s="202">
        <f t="shared" si="113"/>
        <v>0.21078845875723329</v>
      </c>
      <c r="AQ83" s="202">
        <f t="shared" si="113"/>
        <v>0.15980864380179738</v>
      </c>
      <c r="AR83" s="202">
        <f t="shared" si="113"/>
        <v>0.18767262586028921</v>
      </c>
      <c r="AS83" s="202">
        <f t="shared" si="113"/>
        <v>0.12243649273730095</v>
      </c>
      <c r="AT83" s="202">
        <f t="shared" si="113"/>
        <v>0.1209162528759351</v>
      </c>
      <c r="AU83" s="202">
        <f t="shared" si="113"/>
        <v>0.13366955090285404</v>
      </c>
      <c r="AV83" s="202">
        <f t="shared" si="113"/>
        <v>0.11763853866505669</v>
      </c>
      <c r="AW83" s="202">
        <f t="shared" si="113"/>
        <v>0.1187977856820206</v>
      </c>
      <c r="AX83" s="202">
        <f t="shared" si="113"/>
        <v>9.6561540943050916E-2</v>
      </c>
      <c r="AY83" s="202">
        <f t="shared" si="113"/>
        <v>0.10833452610894168</v>
      </c>
      <c r="AZ83" s="202">
        <f t="shared" si="113"/>
        <v>0.11171683453671299</v>
      </c>
      <c r="BA83" s="202">
        <f t="shared" si="113"/>
        <v>5.9127627904614455E-2</v>
      </c>
      <c r="BB83" s="202">
        <f t="shared" si="113"/>
        <v>3.6275227810473432E-2</v>
      </c>
      <c r="BC83" s="202">
        <f t="shared" si="113"/>
        <v>3.735824141735633E-2</v>
      </c>
      <c r="BD83" s="202">
        <f t="shared" si="113"/>
        <v>5.387827530014877E-2</v>
      </c>
      <c r="BE83" s="202">
        <f t="shared" si="113"/>
        <v>3.7907074020714138E-2</v>
      </c>
      <c r="BF83" s="202">
        <f t="shared" si="113"/>
        <v>2.1503393519408887E-2</v>
      </c>
      <c r="BG83" s="202">
        <f t="shared" si="113"/>
        <v>-1.5894969643185042E-2</v>
      </c>
      <c r="BH83" s="1627">
        <f t="shared" si="113"/>
        <v>-2.4697505717040324E-2</v>
      </c>
      <c r="BI83" s="1377">
        <f t="shared" si="113"/>
        <v>-9.216784332072403E-3</v>
      </c>
    </row>
    <row r="84" spans="1:61" ht="17.100000000000001" customHeight="1">
      <c r="S84" s="941"/>
      <c r="T84" s="113"/>
      <c r="U84" s="1419" t="s">
        <v>500</v>
      </c>
      <c r="V84" s="1325"/>
      <c r="W84" s="1466"/>
      <c r="X84" s="1466"/>
      <c r="Y84" s="1466"/>
      <c r="Z84" s="1466"/>
      <c r="AA84" s="1466"/>
      <c r="AB84" s="1467" t="str">
        <f t="shared" ref="AB84:AB87" si="114">IF(OR(AB7="NO",AA7="NO"),"-",AB7/AA7-1)</f>
        <v>-</v>
      </c>
      <c r="AC84" s="1467" t="str">
        <f t="shared" ref="AC84:AC87" si="115">IF(OR(AC7="NO",AB7="NO"),"-",AC7/AB7-1)</f>
        <v>-</v>
      </c>
      <c r="AD84" s="1468">
        <f t="shared" ref="AD84:AD85" si="116">IF(OR(AD7="NO",AC7="NO"),"-",AD7/AC7-1)</f>
        <v>13.198971226006933</v>
      </c>
      <c r="AE84" s="1468">
        <f t="shared" ref="AE84:AE87" si="117">IF(OR(AE7="NO",AD7="NO"),"-",AE7/AD7-1)</f>
        <v>3.8530946196654421</v>
      </c>
      <c r="AF84" s="1468">
        <f t="shared" ref="AF84:AF87" si="118">IF(OR(AF7="NO",AE7="NO"),"-",AF7/AE7-1)</f>
        <v>1.7185714568061323</v>
      </c>
      <c r="AG84" s="1468">
        <f t="shared" ref="AG84:AG87" si="119">IF(OR(AG7="NO",AF7="NO"),"-",AG7/AF7-1)</f>
        <v>0.73319350123603821</v>
      </c>
      <c r="AH84" s="1468">
        <f t="shared" ref="AH84:AH87" si="120">IF(OR(AH7="NO",AG7="NO"),"-",AH7/AG7-1)</f>
        <v>0.68914728200717867</v>
      </c>
      <c r="AI84" s="1468">
        <f t="shared" ref="AI84:AI87" si="121">IF(OR(AI7="NO",AH7="NO"),"-",AI7/AH7-1)</f>
        <v>0.52189720998546774</v>
      </c>
      <c r="AJ84" s="1468">
        <f t="shared" ref="AJ84:AJ87" si="122">IF(OR(AJ7="NO",AI7="NO"),"-",AJ7/AI7-1)</f>
        <v>0.37329189848275557</v>
      </c>
      <c r="AK84" s="1468">
        <f t="shared" ref="AK84:AK87" si="123">IF(OR(AK7="NO",AJ7="NO"),"-",AK7/AJ7-1)</f>
        <v>0.37699169072063277</v>
      </c>
      <c r="AL84" s="1468">
        <f t="shared" ref="AL84:AL87" si="124">IF(OR(AL7="NO",AK7="NO"),"-",AL7/AK7-1)</f>
        <v>0.428731736161724</v>
      </c>
      <c r="AM84" s="1468">
        <f t="shared" ref="AM84:AM87" si="125">IF(OR(AM7="NO",AL7="NO"),"-",AM7/AL7-1)</f>
        <v>0.78460461838132844</v>
      </c>
      <c r="AN84" s="1468">
        <f t="shared" ref="AN84:AN87" si="126">IF(OR(AN7="NO",AM7="NO"),"-",AN7/AM7-1)</f>
        <v>0.83186881879880858</v>
      </c>
      <c r="AO84" s="1468">
        <f t="shared" ref="AO84:AO87" si="127">IF(OR(AO7="NO",AN7="NO"),"-",AO7/AN7-1)</f>
        <v>0.65838051462139635</v>
      </c>
      <c r="AP84" s="1468">
        <f t="shared" ref="AP84:AP87" si="128">IF(OR(AP7="NO",AO7="NO"),"-",AP7/AO7-1)</f>
        <v>0.45605723755203442</v>
      </c>
      <c r="AQ84" s="1468">
        <f t="shared" ref="AQ84:AQ87" si="129">IF(OR(AQ7="NO",AP7="NO"),"-",AQ7/AP7-1)</f>
        <v>0.39531552840451001</v>
      </c>
      <c r="AR84" s="1468">
        <f t="shared" ref="AR84:AR87" si="130">IF(OR(AR7="NO",AQ7="NO"),"-",AR7/AQ7-1)</f>
        <v>0.26256070662467157</v>
      </c>
      <c r="AS84" s="1468">
        <f t="shared" ref="AS84:AS87" si="131">IF(OR(AS7="NO",AR7="NO"),"-",AS7/AR7-1)</f>
        <v>0.13928733761433909</v>
      </c>
      <c r="AT84" s="1468">
        <f t="shared" ref="AT84:AT87" si="132">IF(OR(AT7="NO",AS7="NO"),"-",AT7/AS7-1)</f>
        <v>0.15247145785055971</v>
      </c>
      <c r="AU84" s="1468">
        <f t="shared" ref="AU84:AU87" si="133">IF(OR(AU7="NO",AT7="NO"),"-",AU7/AT7-1)</f>
        <v>0.16825075645013166</v>
      </c>
      <c r="AV84" s="1468">
        <f t="shared" ref="AV84:AV87" si="134">IF(OR(AV7="NO",AU7="NO"),"-",AV7/AU7-1)</f>
        <v>0.14810852006951736</v>
      </c>
      <c r="AW84" s="1468">
        <f t="shared" ref="AW84:AW87" si="135">IF(OR(AW7="NO",AV7="NO"),"-",AW7/AV7-1)</f>
        <v>0.12202780627397036</v>
      </c>
      <c r="AX84" s="1468">
        <f t="shared" ref="AX84:AX87" si="136">IF(OR(AX7="NO",AW7="NO"),"-",AX7/AW7-1)</f>
        <v>9.5846995754874209E-2</v>
      </c>
      <c r="AY84" s="1468">
        <f t="shared" ref="AY84:AY87" si="137">IF(OR(AY7="NO",AX7="NO"),"-",AY7/AX7-1)</f>
        <v>0.13229247873081884</v>
      </c>
      <c r="AZ84" s="1468">
        <f t="shared" ref="AZ84:AZ87" si="138">IF(OR(AZ7="NO",AY7="NO"),"-",AZ7/AY7-1)</f>
        <v>0.14050454658209044</v>
      </c>
      <c r="BA84" s="1468">
        <f t="shared" ref="BA84:BA87" si="139">IF(OR(BA7="NO",AZ7="NO"),"-",BA7/AZ7-1)</f>
        <v>5.8442261352378733E-2</v>
      </c>
      <c r="BB84" s="1468">
        <f t="shared" ref="BB84:BB87" si="140">IF(OR(BB7="NO",BA7="NO"),"-",BB7/BA7-1)</f>
        <v>2.9057827874841902E-2</v>
      </c>
      <c r="BC84" s="1468">
        <f t="shared" ref="BC84:BC87" si="141">IF(OR(BC7="NO",BB7="NO"),"-",BC7/BB7-1)</f>
        <v>4.9495207370239269E-2</v>
      </c>
      <c r="BD84" s="1468">
        <f t="shared" ref="BD84:BD87" si="142">IF(OR(BD7="NO",BC7="NO"),"-",BD7/BC7-1)</f>
        <v>6.6869073395442236E-2</v>
      </c>
      <c r="BE84" s="1468">
        <f t="shared" ref="BE84:BE87" si="143">IF(OR(BE7="NO",BD7="NO"),"-",BE7/BD7-1)</f>
        <v>4.8474703848119471E-2</v>
      </c>
      <c r="BF84" s="1468">
        <f t="shared" ref="BF84:BF87" si="144">IF(OR(BF7="NO",BE7="NO"),"-",BF7/BE7-1)</f>
        <v>1.5530059929079965E-2</v>
      </c>
      <c r="BG84" s="1468">
        <f t="shared" ref="BG84:BG87" si="145">IF(OR(BG7="NO",BF7="NO"),"-",BG7/BF7-1)</f>
        <v>-3.7488013835068945E-2</v>
      </c>
      <c r="BH84" s="1628">
        <f t="shared" ref="BH84:BI87" si="146">IF(OR(BH7="NO",BG7="NO"),"-",BH7/BG7-1)</f>
        <v>-2.5004410674437816E-2</v>
      </c>
      <c r="BI84" s="1469">
        <f t="shared" si="146"/>
        <v>-2.8564809200981589E-4</v>
      </c>
    </row>
    <row r="85" spans="1:61" ht="17.100000000000001" customHeight="1">
      <c r="S85" s="941"/>
      <c r="T85" s="113"/>
      <c r="U85" s="1420" t="s">
        <v>501</v>
      </c>
      <c r="V85" s="1325"/>
      <c r="W85" s="1470"/>
      <c r="X85" s="1470"/>
      <c r="Y85" s="1470"/>
      <c r="Z85" s="1470"/>
      <c r="AA85" s="1470"/>
      <c r="AB85" s="1471" t="str">
        <f t="shared" si="114"/>
        <v>-</v>
      </c>
      <c r="AC85" s="1471" t="str">
        <f t="shared" si="115"/>
        <v>-</v>
      </c>
      <c r="AD85" s="1471" t="str">
        <f t="shared" si="116"/>
        <v>-</v>
      </c>
      <c r="AE85" s="1471" t="str">
        <f t="shared" si="117"/>
        <v>-</v>
      </c>
      <c r="AF85" s="1471" t="str">
        <f t="shared" si="118"/>
        <v>-</v>
      </c>
      <c r="AG85" s="1471" t="str">
        <f t="shared" si="119"/>
        <v>-</v>
      </c>
      <c r="AH85" s="1471" t="str">
        <f t="shared" si="120"/>
        <v>-</v>
      </c>
      <c r="AI85" s="1471" t="str">
        <f>IF(OR(AI8="NO",AH8="NO"),"-",AI8/AH8-1)</f>
        <v>-</v>
      </c>
      <c r="AJ85" s="1472">
        <f t="shared" si="122"/>
        <v>3.8062355953605298</v>
      </c>
      <c r="AK85" s="1472">
        <f t="shared" si="123"/>
        <v>1.6631995590010047</v>
      </c>
      <c r="AL85" s="1472">
        <f t="shared" si="124"/>
        <v>1.4954158580016461</v>
      </c>
      <c r="AM85" s="1472">
        <f t="shared" si="125"/>
        <v>0.68867988897097754</v>
      </c>
      <c r="AN85" s="1472">
        <f t="shared" si="126"/>
        <v>0.68031612625567672</v>
      </c>
      <c r="AO85" s="1472">
        <f t="shared" si="127"/>
        <v>0.56196736527989799</v>
      </c>
      <c r="AP85" s="1472">
        <f t="shared" si="128"/>
        <v>0.41517192737003183</v>
      </c>
      <c r="AQ85" s="1472">
        <f t="shared" si="129"/>
        <v>0.31338592881691008</v>
      </c>
      <c r="AR85" s="1472">
        <f t="shared" si="130"/>
        <v>0.25250947077257457</v>
      </c>
      <c r="AS85" s="1472">
        <f t="shared" si="131"/>
        <v>0.22893305538508635</v>
      </c>
      <c r="AT85" s="1472">
        <f t="shared" si="132"/>
        <v>0.18249339175601986</v>
      </c>
      <c r="AU85" s="1472">
        <f t="shared" si="133"/>
        <v>0.17542066998573569</v>
      </c>
      <c r="AV85" s="1472">
        <f t="shared" si="134"/>
        <v>0.20167284553537668</v>
      </c>
      <c r="AW85" s="1472">
        <f t="shared" si="135"/>
        <v>0.19146940002344515</v>
      </c>
      <c r="AX85" s="1472">
        <f t="shared" si="136"/>
        <v>0.14562299475060958</v>
      </c>
      <c r="AY85" s="1472">
        <f t="shared" si="137"/>
        <v>0.13829000999229102</v>
      </c>
      <c r="AZ85" s="1472">
        <f t="shared" si="138"/>
        <v>0.12326417711806115</v>
      </c>
      <c r="BA85" s="1472">
        <f t="shared" si="139"/>
        <v>9.5726692665058177E-2</v>
      </c>
      <c r="BB85" s="1472">
        <f t="shared" si="140"/>
        <v>6.7428294955636403E-2</v>
      </c>
      <c r="BC85" s="1472">
        <f t="shared" si="141"/>
        <v>3.9154996377269935E-2</v>
      </c>
      <c r="BD85" s="1472">
        <f t="shared" si="142"/>
        <v>4.8841902233156986E-2</v>
      </c>
      <c r="BE85" s="1472">
        <f t="shared" si="143"/>
        <v>3.4808436261383413E-2</v>
      </c>
      <c r="BF85" s="1472">
        <f t="shared" si="144"/>
        <v>4.5685017025234975E-2</v>
      </c>
      <c r="BG85" s="1472">
        <f t="shared" si="145"/>
        <v>3.3289752749707802E-2</v>
      </c>
      <c r="BH85" s="1629">
        <f t="shared" si="146"/>
        <v>-2.5576390519042258E-2</v>
      </c>
      <c r="BI85" s="1473">
        <f t="shared" si="146"/>
        <v>-1.3733962063420813E-2</v>
      </c>
    </row>
    <row r="86" spans="1:61" ht="17.100000000000001" customHeight="1">
      <c r="S86" s="941"/>
      <c r="T86" s="113"/>
      <c r="U86" s="1420" t="s">
        <v>502</v>
      </c>
      <c r="V86" s="1325"/>
      <c r="W86" s="1470"/>
      <c r="X86" s="1470"/>
      <c r="Y86" s="1470"/>
      <c r="Z86" s="1470"/>
      <c r="AA86" s="1470"/>
      <c r="AB86" s="1471" t="str">
        <f t="shared" si="114"/>
        <v>-</v>
      </c>
      <c r="AC86" s="1471" t="str">
        <f t="shared" si="115"/>
        <v>-</v>
      </c>
      <c r="AD86" s="1472">
        <f>IF(OR(AD9="NO",AC9="NO"),"-",AD9/AC9-1)</f>
        <v>15.75418796917527</v>
      </c>
      <c r="AE86" s="1474">
        <f t="shared" si="117"/>
        <v>4.2567797733629318</v>
      </c>
      <c r="AF86" s="1474">
        <f t="shared" si="118"/>
        <v>1.4997027704797019</v>
      </c>
      <c r="AG86" s="1472">
        <f t="shared" si="119"/>
        <v>0.4207253886570772</v>
      </c>
      <c r="AH86" s="1472">
        <f t="shared" si="120"/>
        <v>0.2935250199874464</v>
      </c>
      <c r="AI86" s="1472">
        <f t="shared" si="121"/>
        <v>0.20142355312767068</v>
      </c>
      <c r="AJ86" s="1472">
        <f t="shared" si="122"/>
        <v>0.15556417871111128</v>
      </c>
      <c r="AK86" s="1472">
        <f t="shared" si="123"/>
        <v>0.14000973073518552</v>
      </c>
      <c r="AL86" s="1472">
        <f t="shared" si="124"/>
        <v>0.11783003783332768</v>
      </c>
      <c r="AM86" s="1472">
        <f t="shared" si="125"/>
        <v>0.10142323601548831</v>
      </c>
      <c r="AN86" s="1472">
        <f t="shared" si="126"/>
        <v>3.0191456993720056E-2</v>
      </c>
      <c r="AO86" s="1472">
        <f t="shared" si="127"/>
        <v>3.7337961988088697E-3</v>
      </c>
      <c r="AP86" s="1472">
        <f t="shared" si="128"/>
        <v>-1.5555211476573572E-2</v>
      </c>
      <c r="AQ86" s="1472">
        <f t="shared" si="129"/>
        <v>-0.1430332011770824</v>
      </c>
      <c r="AR86" s="1472">
        <f t="shared" si="130"/>
        <v>2.8982140377018517E-2</v>
      </c>
      <c r="AS86" s="1472">
        <f t="shared" si="131"/>
        <v>6.2090980010840457E-3</v>
      </c>
      <c r="AT86" s="1472">
        <f t="shared" si="132"/>
        <v>-9.3181211375832351E-3</v>
      </c>
      <c r="AU86" s="1472">
        <f t="shared" si="133"/>
        <v>7.0242859625959664E-3</v>
      </c>
      <c r="AV86" s="1472">
        <f t="shared" si="134"/>
        <v>-3.9959344419152387E-2</v>
      </c>
      <c r="AW86" s="1472">
        <f t="shared" si="135"/>
        <v>1.8164049344576716E-2</v>
      </c>
      <c r="AX86" s="1472">
        <f t="shared" si="136"/>
        <v>3.9299239586841006E-2</v>
      </c>
      <c r="AY86" s="1472">
        <f t="shared" si="137"/>
        <v>-2.757313522222693E-2</v>
      </c>
      <c r="AZ86" s="1472">
        <f t="shared" si="138"/>
        <v>-2.4498657045215033E-2</v>
      </c>
      <c r="BA86" s="1472">
        <f t="shared" si="139"/>
        <v>-1.0592422971520854E-2</v>
      </c>
      <c r="BB86" s="1472">
        <f t="shared" si="140"/>
        <v>6.0676034480535712E-3</v>
      </c>
      <c r="BC86" s="1472">
        <f t="shared" si="141"/>
        <v>-2.3981050033379359E-2</v>
      </c>
      <c r="BD86" s="1472">
        <f t="shared" si="142"/>
        <v>-1.1110537833634471E-2</v>
      </c>
      <c r="BE86" s="1472">
        <f t="shared" si="143"/>
        <v>-3.0884563662125442E-2</v>
      </c>
      <c r="BF86" s="1472">
        <f t="shared" si="144"/>
        <v>-2.6322919175755577E-2</v>
      </c>
      <c r="BG86" s="1472">
        <f t="shared" si="145"/>
        <v>-5.5197243658602013E-2</v>
      </c>
      <c r="BH86" s="1629">
        <f t="shared" si="146"/>
        <v>-2.5788564506059264E-2</v>
      </c>
      <c r="BI86" s="1473">
        <f t="shared" si="146"/>
        <v>-6.9481309603934616E-2</v>
      </c>
    </row>
    <row r="87" spans="1:61" ht="17.100000000000001" customHeight="1">
      <c r="A87" s="1411"/>
      <c r="S87" s="941"/>
      <c r="T87" s="116"/>
      <c r="U87" s="1421" t="s">
        <v>503</v>
      </c>
      <c r="V87" s="1325"/>
      <c r="W87" s="1475"/>
      <c r="X87" s="1475"/>
      <c r="Y87" s="1475"/>
      <c r="Z87" s="1475"/>
      <c r="AA87" s="1475"/>
      <c r="AB87" s="1476" t="str">
        <f t="shared" si="114"/>
        <v>-</v>
      </c>
      <c r="AC87" s="1476" t="str">
        <f t="shared" si="115"/>
        <v>-</v>
      </c>
      <c r="AD87" s="1477" t="str">
        <f>IF(OR(AD10="NO",AC10="NO"),"-",AD10/AC10-1)</f>
        <v>-</v>
      </c>
      <c r="AE87" s="1478">
        <f t="shared" si="117"/>
        <v>1.9416993724451292</v>
      </c>
      <c r="AF87" s="1478">
        <f t="shared" si="118"/>
        <v>1.009743116763079</v>
      </c>
      <c r="AG87" s="1479">
        <f t="shared" si="119"/>
        <v>0.45499737251867156</v>
      </c>
      <c r="AH87" s="1479">
        <f t="shared" si="120"/>
        <v>0.18127365733612733</v>
      </c>
      <c r="AI87" s="1479">
        <f t="shared" si="121"/>
        <v>0.22534939123298137</v>
      </c>
      <c r="AJ87" s="1479">
        <f t="shared" si="122"/>
        <v>0.51558829334468936</v>
      </c>
      <c r="AK87" s="1479">
        <f t="shared" si="123"/>
        <v>0.48178282643658732</v>
      </c>
      <c r="AL87" s="1479">
        <f t="shared" si="124"/>
        <v>0.49052641054199531</v>
      </c>
      <c r="AM87" s="1479">
        <f t="shared" si="125"/>
        <v>0.48659233576071581</v>
      </c>
      <c r="AN87" s="1479">
        <f t="shared" si="126"/>
        <v>0.40439840246767167</v>
      </c>
      <c r="AO87" s="1479">
        <f t="shared" si="127"/>
        <v>0.34412502637969822</v>
      </c>
      <c r="AP87" s="1479">
        <f t="shared" si="128"/>
        <v>0.28645511889636088</v>
      </c>
      <c r="AQ87" s="1479">
        <f t="shared" si="129"/>
        <v>0.24908080858091064</v>
      </c>
      <c r="AR87" s="1479">
        <f t="shared" si="130"/>
        <v>0.17981567946710619</v>
      </c>
      <c r="AS87" s="1479">
        <f t="shared" si="131"/>
        <v>0.14263630336068323</v>
      </c>
      <c r="AT87" s="1479">
        <f t="shared" si="132"/>
        <v>0.13979845039954508</v>
      </c>
      <c r="AU87" s="1479">
        <f t="shared" si="133"/>
        <v>9.6801270966584418E-2</v>
      </c>
      <c r="AV87" s="1479">
        <f t="shared" si="134"/>
        <v>-4.5883542488569407E-2</v>
      </c>
      <c r="AW87" s="1479">
        <f t="shared" si="135"/>
        <v>1.1714361733769829E-2</v>
      </c>
      <c r="AX87" s="1479">
        <f t="shared" si="136"/>
        <v>-3.0092721600783356E-2</v>
      </c>
      <c r="AY87" s="1479">
        <f t="shared" si="137"/>
        <v>-3.2554030921221333E-3</v>
      </c>
      <c r="AZ87" s="1479">
        <f t="shared" si="138"/>
        <v>-2.2303884794057982E-2</v>
      </c>
      <c r="BA87" s="1479">
        <f t="shared" si="139"/>
        <v>-5.7612792951967418E-2</v>
      </c>
      <c r="BB87" s="1479">
        <f t="shared" si="140"/>
        <v>-5.8225517306809027E-2</v>
      </c>
      <c r="BC87" s="1479">
        <f t="shared" si="141"/>
        <v>-5.782577273381484E-2</v>
      </c>
      <c r="BD87" s="1479">
        <f t="shared" si="142"/>
        <v>3.152580471046651E-2</v>
      </c>
      <c r="BE87" s="1479">
        <f t="shared" si="143"/>
        <v>5.6038009344086648E-2</v>
      </c>
      <c r="BF87" s="1479">
        <f t="shared" si="144"/>
        <v>2.0466110233708701E-2</v>
      </c>
      <c r="BG87" s="1479">
        <f t="shared" si="145"/>
        <v>1.8445392543015027E-2</v>
      </c>
      <c r="BH87" s="1630">
        <f t="shared" si="146"/>
        <v>4.7230347943085782E-3</v>
      </c>
      <c r="BI87" s="1480">
        <f t="shared" si="146"/>
        <v>1.6230444889546058E-2</v>
      </c>
    </row>
    <row r="88" spans="1:61" ht="17.100000000000001" customHeight="1">
      <c r="S88" s="941"/>
      <c r="T88" s="942" t="s">
        <v>526</v>
      </c>
      <c r="U88" s="335"/>
      <c r="V88" s="1325"/>
      <c r="W88" s="1346"/>
      <c r="X88" s="1346"/>
      <c r="Y88" s="1346"/>
      <c r="Z88" s="1346"/>
      <c r="AA88" s="1346"/>
      <c r="AB88" s="201" t="str">
        <f t="shared" ref="AB88:BI88" si="147">IF(OR(AB11="NO",AA11="NO"),"-",AB11/AA11-1)</f>
        <v>-</v>
      </c>
      <c r="AC88" s="201" t="str">
        <f t="shared" si="147"/>
        <v>-</v>
      </c>
      <c r="AD88" s="202">
        <f t="shared" si="147"/>
        <v>5.5000000000000009</v>
      </c>
      <c r="AE88" s="1451">
        <f t="shared" si="147"/>
        <v>0.71794871794871762</v>
      </c>
      <c r="AF88" s="1451">
        <f t="shared" si="147"/>
        <v>0.10447761194029881</v>
      </c>
      <c r="AG88" s="202">
        <f t="shared" si="147"/>
        <v>-8.9517678623608932E-2</v>
      </c>
      <c r="AH88" s="202">
        <f t="shared" si="147"/>
        <v>3.4909334928299396E-2</v>
      </c>
      <c r="AI88" s="202">
        <f t="shared" si="147"/>
        <v>-3.7946491500098656E-2</v>
      </c>
      <c r="AJ88" s="202">
        <f t="shared" si="147"/>
        <v>9.52380952380949E-3</v>
      </c>
      <c r="AK88" s="202">
        <f t="shared" si="147"/>
        <v>6.509433962264155E-2</v>
      </c>
      <c r="AL88" s="202">
        <f t="shared" si="147"/>
        <v>-6.7862415116622499E-2</v>
      </c>
      <c r="AM88" s="202">
        <f t="shared" si="147"/>
        <v>8.7705683923792188E-2</v>
      </c>
      <c r="AN88" s="202">
        <f t="shared" si="147"/>
        <v>0.48606674239304892</v>
      </c>
      <c r="AO88" s="202">
        <f t="shared" si="147"/>
        <v>0.22124866330815829</v>
      </c>
      <c r="AP88" s="202">
        <f t="shared" si="147"/>
        <v>2.26312786658589E-2</v>
      </c>
      <c r="AQ88" s="202">
        <f t="shared" si="147"/>
        <v>0.27099949105044141</v>
      </c>
      <c r="AR88" s="202">
        <f t="shared" si="147"/>
        <v>0.19397213673234925</v>
      </c>
      <c r="AS88" s="202">
        <f t="shared" si="147"/>
        <v>5.5261193974963874E-2</v>
      </c>
      <c r="AT88" s="202">
        <f t="shared" si="147"/>
        <v>6.6182112321802711E-2</v>
      </c>
      <c r="AU88" s="202">
        <f t="shared" si="147"/>
        <v>8.7277731023756022E-2</v>
      </c>
      <c r="AV88" s="202">
        <f t="shared" si="147"/>
        <v>9.9041573889652401E-2</v>
      </c>
      <c r="AW88" s="202">
        <f t="shared" si="147"/>
        <v>8.1349201956804951E-2</v>
      </c>
      <c r="AX88" s="202">
        <f t="shared" si="147"/>
        <v>7.0709478936880732E-2</v>
      </c>
      <c r="AY88" s="202">
        <f t="shared" si="147"/>
        <v>6.3749771020360502E-2</v>
      </c>
      <c r="AZ88" s="202">
        <f t="shared" si="147"/>
        <v>4.6445383134326113E-2</v>
      </c>
      <c r="BA88" s="202">
        <f t="shared" si="147"/>
        <v>6.6281440279616355E-2</v>
      </c>
      <c r="BB88" s="202">
        <f t="shared" si="147"/>
        <v>5.6174901056013526E-2</v>
      </c>
      <c r="BC88" s="202">
        <f t="shared" si="147"/>
        <v>4.2698983697068815E-2</v>
      </c>
      <c r="BD88" s="202">
        <f t="shared" si="147"/>
        <v>2.0109791557900492E-2</v>
      </c>
      <c r="BE88" s="202">
        <f t="shared" si="147"/>
        <v>-1.4724517815761673E-2</v>
      </c>
      <c r="BF88" s="202">
        <f t="shared" si="147"/>
        <v>5.5692912615783463E-3</v>
      </c>
      <c r="BG88" s="202">
        <f t="shared" si="147"/>
        <v>2.2200356152815015E-3</v>
      </c>
      <c r="BH88" s="1627">
        <f t="shared" si="147"/>
        <v>-8.352463729593973E-4</v>
      </c>
      <c r="BI88" s="1377">
        <f t="shared" si="147"/>
        <v>-7.3285839284377152E-3</v>
      </c>
    </row>
    <row r="89" spans="1:61" ht="17.100000000000001" customHeight="1">
      <c r="S89" s="941"/>
      <c r="T89" s="942" t="s">
        <v>527</v>
      </c>
      <c r="U89" s="335"/>
      <c r="V89" s="1324"/>
      <c r="W89" s="1346"/>
      <c r="X89" s="1346"/>
      <c r="Y89" s="1346"/>
      <c r="Z89" s="1346"/>
      <c r="AA89" s="1346"/>
      <c r="AB89" s="201" t="str">
        <f t="shared" ref="AB89:BI89" si="148">IF(OR(AB12="NO",AA12="NO"),"-",AB12/AA12-1)</f>
        <v>-</v>
      </c>
      <c r="AC89" s="201" t="str">
        <f t="shared" si="148"/>
        <v>-</v>
      </c>
      <c r="AD89" s="202">
        <f t="shared" si="148"/>
        <v>6.5000000000000018</v>
      </c>
      <c r="AE89" s="1451">
        <f t="shared" si="148"/>
        <v>0.8786324786324784</v>
      </c>
      <c r="AF89" s="1451">
        <f t="shared" si="148"/>
        <v>0.41401273885350331</v>
      </c>
      <c r="AG89" s="202">
        <f t="shared" si="148"/>
        <v>0.5261904761904761</v>
      </c>
      <c r="AH89" s="202">
        <f t="shared" si="148"/>
        <v>0.2708580343213729</v>
      </c>
      <c r="AI89" s="202">
        <f t="shared" si="148"/>
        <v>8.0896614372345299E-2</v>
      </c>
      <c r="AJ89" s="202">
        <f t="shared" si="148"/>
        <v>-1.794394221596296E-2</v>
      </c>
      <c r="AK89" s="202">
        <f t="shared" si="148"/>
        <v>8.8191108549140473E-3</v>
      </c>
      <c r="AL89" s="202">
        <f t="shared" si="148"/>
        <v>-5.2212976734321348E-2</v>
      </c>
      <c r="AM89" s="202">
        <f t="shared" si="148"/>
        <v>5.5587924264943744E-4</v>
      </c>
      <c r="AN89" s="202">
        <f t="shared" si="148"/>
        <v>-3.4320058174771906E-2</v>
      </c>
      <c r="AO89" s="202">
        <f t="shared" si="148"/>
        <v>-0.16545277777478185</v>
      </c>
      <c r="AP89" s="202">
        <f t="shared" si="148"/>
        <v>-0.2651935169320192</v>
      </c>
      <c r="AQ89" s="202">
        <f t="shared" si="148"/>
        <v>-0.32492753495805415</v>
      </c>
      <c r="AR89" s="202">
        <f t="shared" si="148"/>
        <v>-0.1940355434834955</v>
      </c>
      <c r="AS89" s="202">
        <f t="shared" si="148"/>
        <v>4.8687141483081398E-2</v>
      </c>
      <c r="AT89" s="202">
        <f t="shared" si="148"/>
        <v>-9.0766959778617817E-2</v>
      </c>
      <c r="AU89" s="202">
        <f t="shared" si="148"/>
        <v>-0.20977148034827797</v>
      </c>
      <c r="AV89" s="202">
        <f t="shared" si="148"/>
        <v>-4.6018905425949108E-2</v>
      </c>
      <c r="AW89" s="202">
        <f t="shared" si="148"/>
        <v>-0.12094271271506796</v>
      </c>
      <c r="AX89" s="202">
        <f t="shared" si="148"/>
        <v>-0.13512219712408235</v>
      </c>
      <c r="AY89" s="202">
        <f t="shared" si="148"/>
        <v>2.4991717247063949E-2</v>
      </c>
      <c r="AZ89" s="202">
        <f t="shared" si="148"/>
        <v>7.0073802632925064E-2</v>
      </c>
      <c r="BA89" s="202">
        <f t="shared" si="148"/>
        <v>8.0614057426923624E-2</v>
      </c>
      <c r="BB89" s="202">
        <f t="shared" si="148"/>
        <v>2.3205962684291981E-2</v>
      </c>
      <c r="BC89" s="202">
        <f t="shared" si="148"/>
        <v>-9.0935613817897165E-2</v>
      </c>
      <c r="BD89" s="202">
        <f t="shared" si="148"/>
        <v>4.9442911613113427E-2</v>
      </c>
      <c r="BE89" s="202">
        <f t="shared" si="148"/>
        <v>0.14331501935998636</v>
      </c>
      <c r="BF89" s="202">
        <f t="shared" si="148"/>
        <v>-9.241540983423302E-2</v>
      </c>
      <c r="BG89" s="202">
        <f t="shared" si="148"/>
        <v>-0.25091758615896509</v>
      </c>
      <c r="BH89" s="1627">
        <f t="shared" si="148"/>
        <v>-0.24178370585772413</v>
      </c>
      <c r="BI89" s="1377">
        <f t="shared" si="148"/>
        <v>-3.9709773719814656E-2</v>
      </c>
    </row>
    <row r="90" spans="1:61" ht="16.5" customHeight="1">
      <c r="S90" s="941"/>
      <c r="T90" s="942" t="s">
        <v>528</v>
      </c>
      <c r="U90" s="335"/>
      <c r="V90" s="1324"/>
      <c r="W90" s="1346"/>
      <c r="X90" s="1346"/>
      <c r="Y90" s="1346"/>
      <c r="Z90" s="1346"/>
      <c r="AA90" s="1346"/>
      <c r="AB90" s="201" t="str">
        <f t="shared" ref="AB90:BI90" si="149">IF(OR(AB13="NO",AA13="NO"),"-",AB13/AA13-1)</f>
        <v>-</v>
      </c>
      <c r="AC90" s="201" t="str">
        <f t="shared" si="149"/>
        <v>-</v>
      </c>
      <c r="AD90" s="201" t="str">
        <f t="shared" si="149"/>
        <v>-</v>
      </c>
      <c r="AE90" s="201" t="str">
        <f t="shared" si="149"/>
        <v>-</v>
      </c>
      <c r="AF90" s="201" t="str">
        <f t="shared" si="149"/>
        <v>-</v>
      </c>
      <c r="AG90" s="201" t="str">
        <f t="shared" si="149"/>
        <v>-</v>
      </c>
      <c r="AH90" s="201" t="str">
        <f t="shared" si="149"/>
        <v>-</v>
      </c>
      <c r="AI90" s="201" t="str">
        <f t="shared" si="149"/>
        <v>-</v>
      </c>
      <c r="AJ90" s="201" t="str">
        <f t="shared" si="149"/>
        <v>-</v>
      </c>
      <c r="AK90" s="201" t="str">
        <f t="shared" si="149"/>
        <v>-</v>
      </c>
      <c r="AL90" s="201" t="str">
        <f t="shared" si="149"/>
        <v>-</v>
      </c>
      <c r="AM90" s="201" t="str">
        <f t="shared" si="149"/>
        <v>-</v>
      </c>
      <c r="AN90" s="201" t="str">
        <f t="shared" si="149"/>
        <v>-</v>
      </c>
      <c r="AO90" s="202">
        <f t="shared" si="149"/>
        <v>0.84090909090909061</v>
      </c>
      <c r="AP90" s="202">
        <f t="shared" si="149"/>
        <v>0.33333333333333348</v>
      </c>
      <c r="AQ90" s="202">
        <f t="shared" si="149"/>
        <v>0.37962962962962976</v>
      </c>
      <c r="AR90" s="202">
        <f t="shared" si="149"/>
        <v>0.9731543624161072</v>
      </c>
      <c r="AS90" s="202">
        <f t="shared" si="149"/>
        <v>0.45918367346938771</v>
      </c>
      <c r="AT90" s="202">
        <f t="shared" si="149"/>
        <v>0.70629370629370691</v>
      </c>
      <c r="AU90" s="202">
        <f t="shared" si="149"/>
        <v>0.53825136612021796</v>
      </c>
      <c r="AV90" s="202">
        <f t="shared" si="149"/>
        <v>0.42984014209591503</v>
      </c>
      <c r="AW90" s="202">
        <f t="shared" si="149"/>
        <v>9.2934065608672789E-2</v>
      </c>
      <c r="AX90" s="202">
        <f t="shared" si="149"/>
        <v>0.15557237102219812</v>
      </c>
      <c r="AY90" s="202">
        <f t="shared" si="149"/>
        <v>0.12630688106561516</v>
      </c>
      <c r="AZ90" s="202">
        <f t="shared" si="149"/>
        <v>2.759841275338526E-2</v>
      </c>
      <c r="BA90" s="202">
        <f t="shared" si="149"/>
        <v>3.1487421744121447E-2</v>
      </c>
      <c r="BB90" s="202">
        <f t="shared" si="149"/>
        <v>-0.10648388634675376</v>
      </c>
      <c r="BC90" s="202">
        <f t="shared" si="149"/>
        <v>1.2376237623762165E-2</v>
      </c>
      <c r="BD90" s="202">
        <f t="shared" si="149"/>
        <v>4.2379788101059912E-2</v>
      </c>
      <c r="BE90" s="202">
        <f t="shared" si="149"/>
        <v>3.518373729476143E-2</v>
      </c>
      <c r="BF90" s="202">
        <f t="shared" si="149"/>
        <v>8.3081570996978993E-3</v>
      </c>
      <c r="BG90" s="202">
        <f t="shared" si="149"/>
        <v>1.1235955056179137E-3</v>
      </c>
      <c r="BH90" s="1627">
        <f t="shared" si="149"/>
        <v>-4.1152263374483189E-3</v>
      </c>
      <c r="BI90" s="1377">
        <f t="shared" si="149"/>
        <v>-2.7798647633358708E-2</v>
      </c>
    </row>
    <row r="91" spans="1:61" ht="17.100000000000001" customHeight="1">
      <c r="S91" s="941"/>
      <c r="T91" s="942" t="s">
        <v>529</v>
      </c>
      <c r="U91" s="335"/>
      <c r="V91" s="786"/>
      <c r="W91" s="1346"/>
      <c r="X91" s="1346"/>
      <c r="Y91" s="1346"/>
      <c r="Z91" s="1346"/>
      <c r="AA91" s="1346"/>
      <c r="AB91" s="201" t="str">
        <f t="shared" ref="AB91:BI91" si="150">IF(OR(AB14="NO",AA14="NO"),"-",AB14/AA14-1)</f>
        <v>-</v>
      </c>
      <c r="AC91" s="201" t="str">
        <f t="shared" si="150"/>
        <v>-</v>
      </c>
      <c r="AD91" s="202">
        <f t="shared" si="150"/>
        <v>5.5</v>
      </c>
      <c r="AE91" s="202">
        <f t="shared" si="150"/>
        <v>0.71794871794871784</v>
      </c>
      <c r="AF91" s="202">
        <f t="shared" si="150"/>
        <v>0.10447761194029859</v>
      </c>
      <c r="AG91" s="202">
        <f t="shared" si="150"/>
        <v>-4.858459049354058E-2</v>
      </c>
      <c r="AH91" s="202">
        <f t="shared" si="150"/>
        <v>-0.19380239820917478</v>
      </c>
      <c r="AI91" s="202">
        <f t="shared" si="150"/>
        <v>-0.28464329506550268</v>
      </c>
      <c r="AJ91" s="202">
        <f t="shared" si="150"/>
        <v>-0.39672330016414536</v>
      </c>
      <c r="AK91" s="202">
        <f t="shared" si="150"/>
        <v>0.58801648420702146</v>
      </c>
      <c r="AL91" s="202">
        <f t="shared" si="150"/>
        <v>0.49209300372847964</v>
      </c>
      <c r="AM91" s="202">
        <f t="shared" si="150"/>
        <v>-4.3358190832391119E-2</v>
      </c>
      <c r="AN91" s="202">
        <f t="shared" si="150"/>
        <v>0.26172725023369425</v>
      </c>
      <c r="AO91" s="202">
        <f t="shared" si="150"/>
        <v>8.4915360901860693E-2</v>
      </c>
      <c r="AP91" s="202">
        <f t="shared" si="150"/>
        <v>-0.21181583452465924</v>
      </c>
      <c r="AQ91" s="202">
        <f t="shared" si="150"/>
        <v>-0.18848160705141737</v>
      </c>
      <c r="AR91" s="202">
        <f t="shared" si="150"/>
        <v>-1.6338517718002321E-2</v>
      </c>
      <c r="AS91" s="202">
        <f t="shared" si="150"/>
        <v>-0.14422007209937637</v>
      </c>
      <c r="AT91" s="202">
        <f t="shared" si="150"/>
        <v>-0.23918146384559746</v>
      </c>
      <c r="AU91" s="202">
        <f t="shared" si="150"/>
        <v>-0.45585878452582085</v>
      </c>
      <c r="AV91" s="202">
        <f t="shared" si="150"/>
        <v>0.19515350530244757</v>
      </c>
      <c r="AW91" s="202">
        <f t="shared" si="150"/>
        <v>-0.21043691433059952</v>
      </c>
      <c r="AX91" s="202">
        <f t="shared" si="150"/>
        <v>9.0872649692061103E-2</v>
      </c>
      <c r="AY91" s="202">
        <f t="shared" si="150"/>
        <v>-0.23431498338523815</v>
      </c>
      <c r="AZ91" s="202">
        <f t="shared" si="150"/>
        <v>-0.17341148391605865</v>
      </c>
      <c r="BA91" s="202">
        <f t="shared" si="150"/>
        <v>0.81666518294633295</v>
      </c>
      <c r="BB91" s="202">
        <f t="shared" si="150"/>
        <v>-0.36796297580828141</v>
      </c>
      <c r="BC91" s="202">
        <f t="shared" si="150"/>
        <v>-6.5227524606413789E-2</v>
      </c>
      <c r="BD91" s="202">
        <f t="shared" si="150"/>
        <v>0.34413645858685871</v>
      </c>
      <c r="BE91" s="202">
        <f t="shared" si="150"/>
        <v>-0.3594335652820948</v>
      </c>
      <c r="BF91" s="202">
        <f t="shared" si="150"/>
        <v>0.57416228262563274</v>
      </c>
      <c r="BG91" s="202">
        <f t="shared" si="150"/>
        <v>-0.42718437941012588</v>
      </c>
      <c r="BH91" s="1627">
        <f t="shared" si="150"/>
        <v>0.36194839768723619</v>
      </c>
      <c r="BI91" s="1377">
        <f t="shared" si="150"/>
        <v>-0.29615293127105979</v>
      </c>
    </row>
    <row r="92" spans="1:61" ht="17.100000000000001" customHeight="1">
      <c r="S92" s="941"/>
      <c r="T92" s="942" t="s">
        <v>530</v>
      </c>
      <c r="U92" s="335"/>
      <c r="V92" s="1324"/>
      <c r="W92" s="1346"/>
      <c r="X92" s="1346"/>
      <c r="Y92" s="1346"/>
      <c r="Z92" s="1346"/>
      <c r="AA92" s="1346"/>
      <c r="AB92" s="202">
        <f t="shared" ref="AB92:BI92" si="151">IF(OR(AB15="NO",AA15="NO"),"-",AB15/AA15-1)</f>
        <v>0.14019941188999874</v>
      </c>
      <c r="AC92" s="202">
        <f t="shared" si="151"/>
        <v>0.36426247591147765</v>
      </c>
      <c r="AD92" s="202">
        <f t="shared" si="151"/>
        <v>1.6970707591018197</v>
      </c>
      <c r="AE92" s="202">
        <f t="shared" si="151"/>
        <v>0.52389253532312496</v>
      </c>
      <c r="AF92" s="202">
        <f t="shared" si="151"/>
        <v>0.17670857777481097</v>
      </c>
      <c r="AG92" s="202">
        <f t="shared" si="151"/>
        <v>-1.912647210585372E-2</v>
      </c>
      <c r="AH92" s="202">
        <f t="shared" si="151"/>
        <v>5.8665975380274071E-2</v>
      </c>
      <c r="AI92" s="202">
        <f t="shared" si="151"/>
        <v>-5.2597984066876213E-2</v>
      </c>
      <c r="AJ92" s="202">
        <f t="shared" si="151"/>
        <v>1.7507374130002251E-2</v>
      </c>
      <c r="AK92" s="202">
        <f t="shared" si="151"/>
        <v>3.9166442250812228E-2</v>
      </c>
      <c r="AL92" s="202">
        <f t="shared" si="151"/>
        <v>-0.25131662762881246</v>
      </c>
      <c r="AM92" s="202">
        <f t="shared" si="151"/>
        <v>-3.5557446053139374E-2</v>
      </c>
      <c r="AN92" s="202">
        <f t="shared" si="151"/>
        <v>-2.4546302105448503E-2</v>
      </c>
      <c r="AO92" s="202">
        <f t="shared" si="151"/>
        <v>0.11636705831445981</v>
      </c>
      <c r="AP92" s="202">
        <f t="shared" si="151"/>
        <v>-8.1688325446163002E-2</v>
      </c>
      <c r="AQ92" s="202">
        <f t="shared" si="151"/>
        <v>6.118336550708392E-2</v>
      </c>
      <c r="AR92" s="202">
        <f t="shared" si="151"/>
        <v>7.0336171344936194E-2</v>
      </c>
      <c r="AS92" s="202">
        <f t="shared" si="151"/>
        <v>-0.11695385648918843</v>
      </c>
      <c r="AT92" s="202">
        <f t="shared" si="151"/>
        <v>-0.35043279408026129</v>
      </c>
      <c r="AU92" s="202">
        <f t="shared" si="151"/>
        <v>6.9382546242107823E-2</v>
      </c>
      <c r="AV92" s="202">
        <f t="shared" si="151"/>
        <v>-0.18392024969637666</v>
      </c>
      <c r="AW92" s="202">
        <f t="shared" si="151"/>
        <v>-0.19458564140693524</v>
      </c>
      <c r="AX92" s="202">
        <f t="shared" si="151"/>
        <v>-9.496388800240374E-2</v>
      </c>
      <c r="AY92" s="202">
        <f t="shared" si="151"/>
        <v>1.9593094762626606E-4</v>
      </c>
      <c r="AZ92" s="202">
        <f t="shared" si="151"/>
        <v>-3.9424821304025692E-2</v>
      </c>
      <c r="BA92" s="202">
        <f t="shared" si="151"/>
        <v>0.13513632293031974</v>
      </c>
      <c r="BB92" s="202">
        <f t="shared" si="151"/>
        <v>7.6580232803858284E-2</v>
      </c>
      <c r="BC92" s="202">
        <f t="shared" si="151"/>
        <v>-6.4644133715378249E-2</v>
      </c>
      <c r="BD92" s="202">
        <f t="shared" si="151"/>
        <v>-7.3555208629147439E-2</v>
      </c>
      <c r="BE92" s="202">
        <f t="shared" si="151"/>
        <v>0.13869337737338094</v>
      </c>
      <c r="BF92" s="202">
        <f t="shared" si="151"/>
        <v>-0.26444015517715957</v>
      </c>
      <c r="BG92" s="202">
        <f t="shared" si="151"/>
        <v>-0.12893865867699661</v>
      </c>
      <c r="BH92" s="1627">
        <f t="shared" si="151"/>
        <v>1.4871371868478311E-2</v>
      </c>
      <c r="BI92" s="1377">
        <f t="shared" si="151"/>
        <v>-0.34365606163531548</v>
      </c>
    </row>
    <row r="93" spans="1:61" ht="17.100000000000001" customHeight="1">
      <c r="S93" s="941"/>
      <c r="T93" s="942" t="s">
        <v>531</v>
      </c>
      <c r="U93" s="335"/>
      <c r="V93" s="1324"/>
      <c r="W93" s="1347"/>
      <c r="X93" s="1347"/>
      <c r="Y93" s="1347"/>
      <c r="Z93" s="1347"/>
      <c r="AA93" s="1347"/>
      <c r="AB93" s="201" t="str">
        <f t="shared" ref="AB93:BI93" si="152">IF(OR(AB16="NO",AA16="NO"),"-",AB16/AA16-1)</f>
        <v>-</v>
      </c>
      <c r="AC93" s="201" t="str">
        <f t="shared" si="152"/>
        <v>-</v>
      </c>
      <c r="AD93" s="202">
        <f t="shared" si="152"/>
        <v>5.4999999999999982</v>
      </c>
      <c r="AE93" s="202">
        <f t="shared" si="152"/>
        <v>0.71794871794871784</v>
      </c>
      <c r="AF93" s="202">
        <f t="shared" si="152"/>
        <v>0.10447761194029859</v>
      </c>
      <c r="AG93" s="202">
        <f t="shared" si="152"/>
        <v>-9.9999999999998979E-3</v>
      </c>
      <c r="AH93" s="202">
        <f t="shared" si="152"/>
        <v>2.1818181818181817</v>
      </c>
      <c r="AI93" s="202">
        <f t="shared" si="152"/>
        <v>-5.396825396825411E-2</v>
      </c>
      <c r="AJ93" s="202">
        <f t="shared" si="152"/>
        <v>3.7214765100671139</v>
      </c>
      <c r="AK93" s="202">
        <f t="shared" si="152"/>
        <v>-0.50959488272921105</v>
      </c>
      <c r="AL93" s="202">
        <f t="shared" si="152"/>
        <v>-0.36884057971014506</v>
      </c>
      <c r="AM93" s="202">
        <f t="shared" si="152"/>
        <v>0.64280137772675161</v>
      </c>
      <c r="AN93" s="202">
        <f t="shared" si="152"/>
        <v>-0.13244996086324534</v>
      </c>
      <c r="AO93" s="202">
        <f t="shared" si="152"/>
        <v>0.8418508732358061</v>
      </c>
      <c r="AP93" s="202">
        <f t="shared" si="152"/>
        <v>-2.2087123862841285E-2</v>
      </c>
      <c r="AQ93" s="202">
        <f t="shared" si="152"/>
        <v>-4.9975401404355968E-2</v>
      </c>
      <c r="AR93" s="202">
        <f t="shared" si="152"/>
        <v>8.2181191623982963E-2</v>
      </c>
      <c r="AS93" s="202">
        <f t="shared" si="152"/>
        <v>-7.4508908018675157E-2</v>
      </c>
      <c r="AT93" s="202">
        <f t="shared" si="152"/>
        <v>-0.18898501889865549</v>
      </c>
      <c r="AU93" s="202">
        <f t="shared" si="152"/>
        <v>0.31448223992507085</v>
      </c>
      <c r="AV93" s="202">
        <f t="shared" si="152"/>
        <v>8.4647266313933267E-2</v>
      </c>
      <c r="AW93" s="202">
        <f t="shared" si="152"/>
        <v>-0.27102659371214399</v>
      </c>
      <c r="AX93" s="202">
        <f t="shared" si="152"/>
        <v>-8.7103933618102314E-3</v>
      </c>
      <c r="AY93" s="202">
        <f t="shared" si="152"/>
        <v>-4.5667289214914475E-2</v>
      </c>
      <c r="AZ93" s="202">
        <f t="shared" si="152"/>
        <v>-0.14500080874291166</v>
      </c>
      <c r="BA93" s="202">
        <f t="shared" si="152"/>
        <v>1.1858705892857646E-3</v>
      </c>
      <c r="BB93" s="202">
        <f t="shared" si="152"/>
        <v>-1.3345618210264032E-2</v>
      </c>
      <c r="BC93" s="202">
        <f t="shared" si="152"/>
        <v>0.12708467742723473</v>
      </c>
      <c r="BD93" s="202">
        <f t="shared" si="152"/>
        <v>-0.17962722149978294</v>
      </c>
      <c r="BE93" s="202">
        <f t="shared" si="152"/>
        <v>-0.30718135293851301</v>
      </c>
      <c r="BF93" s="202">
        <f t="shared" si="152"/>
        <v>-0.25093151461007068</v>
      </c>
      <c r="BG93" s="202">
        <f t="shared" si="152"/>
        <v>0.86735317225761377</v>
      </c>
      <c r="BH93" s="1627">
        <f t="shared" si="152"/>
        <v>-0.41653075897867564</v>
      </c>
      <c r="BI93" s="1377">
        <f t="shared" si="152"/>
        <v>-0.16689834469181808</v>
      </c>
    </row>
    <row r="94" spans="1:61" ht="17.100000000000001" customHeight="1">
      <c r="S94" s="941"/>
      <c r="T94" s="942" t="s">
        <v>532</v>
      </c>
      <c r="U94" s="335"/>
      <c r="V94" s="1324"/>
      <c r="W94" s="1346"/>
      <c r="X94" s="1346"/>
      <c r="Y94" s="1346"/>
      <c r="Z94" s="1346"/>
      <c r="AA94" s="1346"/>
      <c r="AB94" s="202">
        <f t="shared" ref="AB94:BI94" si="153">IF(OR(AB17="NO",AA17="NO"),"-",AB17/AA17-1)</f>
        <v>8.9202866941598735E-2</v>
      </c>
      <c r="AC94" s="202">
        <f t="shared" si="153"/>
        <v>1.3285222778508965E-2</v>
      </c>
      <c r="AD94" s="202">
        <f t="shared" si="153"/>
        <v>-4.4788461248029487E-2</v>
      </c>
      <c r="AE94" s="202">
        <f t="shared" si="153"/>
        <v>9.6716646644477322E-2</v>
      </c>
      <c r="AF94" s="202">
        <f t="shared" si="153"/>
        <v>0.16523688204446874</v>
      </c>
      <c r="AG94" s="202">
        <f t="shared" si="153"/>
        <v>-8.0689655172413777E-2</v>
      </c>
      <c r="AH94" s="202">
        <f t="shared" si="153"/>
        <v>-5.7764441110277454E-2</v>
      </c>
      <c r="AI94" s="202">
        <f t="shared" si="153"/>
        <v>-6.2101910828025408E-2</v>
      </c>
      <c r="AJ94" s="202">
        <f t="shared" si="153"/>
        <v>2.2920203735143918E-2</v>
      </c>
      <c r="AK94" s="202">
        <f t="shared" si="153"/>
        <v>-0.1203319502074689</v>
      </c>
      <c r="AL94" s="202">
        <f t="shared" si="153"/>
        <v>-0.24716981132075466</v>
      </c>
      <c r="AM94" s="202">
        <f t="shared" si="153"/>
        <v>-0.3471177944862156</v>
      </c>
      <c r="AN94" s="202">
        <f t="shared" si="153"/>
        <v>-0.17600767754318636</v>
      </c>
      <c r="AO94" s="202">
        <f t="shared" si="153"/>
        <v>-0.79734451432564635</v>
      </c>
      <c r="AP94" s="202">
        <f t="shared" si="153"/>
        <v>-0.54482758620689653</v>
      </c>
      <c r="AQ94" s="202">
        <f t="shared" si="153"/>
        <v>0.41792929292929282</v>
      </c>
      <c r="AR94" s="202">
        <f t="shared" si="153"/>
        <v>-0.66874443455031152</v>
      </c>
      <c r="AS94" s="202">
        <f t="shared" si="153"/>
        <v>1.1559139784946231</v>
      </c>
      <c r="AT94" s="202">
        <f t="shared" si="153"/>
        <v>-0.91521197007481303</v>
      </c>
      <c r="AU94" s="202">
        <f t="shared" si="153"/>
        <v>5.8823529411765163E-2</v>
      </c>
      <c r="AV94" s="202">
        <f t="shared" si="153"/>
        <v>-0.69444444444444442</v>
      </c>
      <c r="AW94" s="202">
        <f t="shared" si="153"/>
        <v>9.0909090909090828E-2</v>
      </c>
      <c r="AX94" s="202">
        <f t="shared" si="153"/>
        <v>-8.3333333333333259E-2</v>
      </c>
      <c r="AY94" s="202">
        <f t="shared" si="153"/>
        <v>0.45454545454545414</v>
      </c>
      <c r="AZ94" s="202">
        <f t="shared" si="153"/>
        <v>0.25</v>
      </c>
      <c r="BA94" s="202">
        <f t="shared" si="153"/>
        <v>-0.19999999999999984</v>
      </c>
      <c r="BB94" s="202">
        <f t="shared" si="153"/>
        <v>0.62500000000000022</v>
      </c>
      <c r="BC94" s="202">
        <f t="shared" si="153"/>
        <v>-0.6923076923076924</v>
      </c>
      <c r="BD94" s="202">
        <f t="shared" si="153"/>
        <v>0.12499999999999978</v>
      </c>
      <c r="BE94" s="202">
        <f t="shared" si="153"/>
        <v>9.5555555555555571</v>
      </c>
      <c r="BF94" s="202">
        <f t="shared" si="153"/>
        <v>-6.315789473684208E-2</v>
      </c>
      <c r="BG94" s="202">
        <f t="shared" si="153"/>
        <v>-0.9662921348314607</v>
      </c>
      <c r="BH94" s="1627">
        <f t="shared" si="153"/>
        <v>-0.33333333333333348</v>
      </c>
      <c r="BI94" s="1377">
        <f t="shared" si="153"/>
        <v>0.50000000000000022</v>
      </c>
    </row>
    <row r="95" spans="1:61" ht="17.100000000000001" customHeight="1">
      <c r="S95" s="941"/>
      <c r="T95" s="942" t="s">
        <v>533</v>
      </c>
      <c r="U95" s="335"/>
      <c r="V95" s="1324"/>
      <c r="W95" s="1346"/>
      <c r="X95" s="1346"/>
      <c r="Y95" s="1346"/>
      <c r="Z95" s="1346"/>
      <c r="AA95" s="1346"/>
      <c r="AB95" s="201" t="str">
        <f t="shared" ref="AB95:BI95" si="154">IF(OR(AB18="NO",AA18="NO"),"-",AB18/AA18-1)</f>
        <v>-</v>
      </c>
      <c r="AC95" s="201" t="str">
        <f t="shared" si="154"/>
        <v>-</v>
      </c>
      <c r="AD95" s="201" t="str">
        <f t="shared" si="154"/>
        <v>-</v>
      </c>
      <c r="AE95" s="201" t="str">
        <f t="shared" si="154"/>
        <v>-</v>
      </c>
      <c r="AF95" s="201" t="str">
        <f t="shared" si="154"/>
        <v>-</v>
      </c>
      <c r="AG95" s="201" t="str">
        <f t="shared" si="154"/>
        <v>-</v>
      </c>
      <c r="AH95" s="202">
        <f t="shared" si="154"/>
        <v>1.7182817999999997</v>
      </c>
      <c r="AI95" s="202">
        <f t="shared" si="154"/>
        <v>1.7182817999999997</v>
      </c>
      <c r="AJ95" s="202">
        <f t="shared" si="154"/>
        <v>1.0722730362458388</v>
      </c>
      <c r="AK95" s="202">
        <f t="shared" si="154"/>
        <v>0.22878721615640663</v>
      </c>
      <c r="AL95" s="202">
        <f t="shared" si="154"/>
        <v>0.15742093708286387</v>
      </c>
      <c r="AM95" s="202">
        <f t="shared" si="154"/>
        <v>0.11781730737984519</v>
      </c>
      <c r="AN95" s="202">
        <f t="shared" si="154"/>
        <v>9.2968886292990938E-2</v>
      </c>
      <c r="AO95" s="202">
        <f t="shared" si="154"/>
        <v>7.1529187570921637E-2</v>
      </c>
      <c r="AP95" s="202">
        <f t="shared" si="154"/>
        <v>4.9685449782139957E-2</v>
      </c>
      <c r="AQ95" s="202">
        <f t="shared" si="154"/>
        <v>1.8620868466246332E-2</v>
      </c>
      <c r="AR95" s="202">
        <f t="shared" si="154"/>
        <v>3.4894522785920534E-2</v>
      </c>
      <c r="AS95" s="202">
        <f t="shared" si="154"/>
        <v>1.8450205017885635E-2</v>
      </c>
      <c r="AT95" s="202">
        <f t="shared" si="154"/>
        <v>5.0029423904470738E-2</v>
      </c>
      <c r="AU95" s="202">
        <f t="shared" si="154"/>
        <v>3.6073552051787861E-2</v>
      </c>
      <c r="AV95" s="202">
        <f t="shared" si="154"/>
        <v>-2.1460002437897252E-2</v>
      </c>
      <c r="AW95" s="202">
        <f t="shared" si="154"/>
        <v>3.0055293486999979E-2</v>
      </c>
      <c r="AX95" s="202">
        <f t="shared" si="154"/>
        <v>-3.6691799938056713E-3</v>
      </c>
      <c r="AY95" s="202">
        <f t="shared" si="154"/>
        <v>0.16561129130130214</v>
      </c>
      <c r="AZ95" s="202">
        <f t="shared" si="154"/>
        <v>-2.8283569183605861E-2</v>
      </c>
      <c r="BA95" s="202">
        <f t="shared" si="154"/>
        <v>-4.3336326276623871E-2</v>
      </c>
      <c r="BB95" s="202">
        <f t="shared" si="154"/>
        <v>4.6323826045154393E-2</v>
      </c>
      <c r="BC95" s="202">
        <f t="shared" si="154"/>
        <v>6.3213307939880004E-3</v>
      </c>
      <c r="BD95" s="202">
        <f t="shared" si="154"/>
        <v>2.4845794103592445E-2</v>
      </c>
      <c r="BE95" s="202">
        <f t="shared" si="154"/>
        <v>3.7575289869467898E-2</v>
      </c>
      <c r="BF95" s="202">
        <f t="shared" si="154"/>
        <v>-3.964309585858472E-2</v>
      </c>
      <c r="BG95" s="202">
        <f t="shared" si="154"/>
        <v>1.837525096013426E-2</v>
      </c>
      <c r="BH95" s="1627">
        <f t="shared" si="154"/>
        <v>1.6086952933189735E-3</v>
      </c>
      <c r="BI95" s="1377">
        <f t="shared" si="154"/>
        <v>2.3284251981294579E-2</v>
      </c>
    </row>
    <row r="96" spans="1:61" ht="17.100000000000001" customHeight="1">
      <c r="S96" s="941"/>
      <c r="T96" s="942" t="s">
        <v>534</v>
      </c>
      <c r="U96" s="335"/>
      <c r="V96" s="1324"/>
      <c r="W96" s="1346"/>
      <c r="X96" s="1346"/>
      <c r="Y96" s="1346"/>
      <c r="Z96" s="1346"/>
      <c r="AA96" s="1346"/>
      <c r="AB96" s="201" t="str">
        <f t="shared" ref="AB96:BI96" si="155">IF(OR(AB19="NO",AA19="NO"),"-",AB19/AA19-1)</f>
        <v>-</v>
      </c>
      <c r="AC96" s="201" t="str">
        <f t="shared" si="155"/>
        <v>-</v>
      </c>
      <c r="AD96" s="201" t="str">
        <f t="shared" si="155"/>
        <v>-</v>
      </c>
      <c r="AE96" s="201" t="str">
        <f t="shared" si="155"/>
        <v>-</v>
      </c>
      <c r="AF96" s="201" t="str">
        <f t="shared" si="155"/>
        <v>-</v>
      </c>
      <c r="AG96" s="201" t="str">
        <f t="shared" si="155"/>
        <v>-</v>
      </c>
      <c r="AH96" s="201" t="str">
        <f t="shared" si="155"/>
        <v>-</v>
      </c>
      <c r="AI96" s="201" t="str">
        <f t="shared" si="155"/>
        <v>-</v>
      </c>
      <c r="AJ96" s="201" t="str">
        <f t="shared" si="155"/>
        <v>-</v>
      </c>
      <c r="AK96" s="201" t="str">
        <f t="shared" si="155"/>
        <v>-</v>
      </c>
      <c r="AL96" s="201" t="str">
        <f t="shared" si="155"/>
        <v>-</v>
      </c>
      <c r="AM96" s="201" t="str">
        <f t="shared" si="155"/>
        <v>-</v>
      </c>
      <c r="AN96" s="201" t="str">
        <f t="shared" si="155"/>
        <v>-</v>
      </c>
      <c r="AO96" s="201" t="str">
        <f t="shared" si="155"/>
        <v>-</v>
      </c>
      <c r="AP96" s="201" t="str">
        <f t="shared" si="155"/>
        <v>-</v>
      </c>
      <c r="AQ96" s="201" t="str">
        <f t="shared" si="155"/>
        <v>-</v>
      </c>
      <c r="AR96" s="201" t="str">
        <f t="shared" si="155"/>
        <v>-</v>
      </c>
      <c r="AS96" s="201" t="str">
        <f t="shared" si="155"/>
        <v>-</v>
      </c>
      <c r="AT96" s="201" t="str">
        <f t="shared" si="155"/>
        <v>-</v>
      </c>
      <c r="AU96" s="201" t="str">
        <f t="shared" si="155"/>
        <v>-</v>
      </c>
      <c r="AV96" s="201" t="str">
        <f t="shared" si="155"/>
        <v>-</v>
      </c>
      <c r="AW96" s="202">
        <f t="shared" si="155"/>
        <v>0.317700453857791</v>
      </c>
      <c r="AX96" s="202">
        <f t="shared" si="155"/>
        <v>-1.1481056257174327E-3</v>
      </c>
      <c r="AY96" s="202">
        <f t="shared" si="155"/>
        <v>1.1494252873562871E-2</v>
      </c>
      <c r="AZ96" s="202">
        <f t="shared" si="155"/>
        <v>-1.1363636363636131E-2</v>
      </c>
      <c r="BA96" s="202">
        <f t="shared" si="155"/>
        <v>-4.7126436781609105E-2</v>
      </c>
      <c r="BB96" s="202">
        <f t="shared" si="155"/>
        <v>0.12665862484921564</v>
      </c>
      <c r="BC96" s="202">
        <f t="shared" si="155"/>
        <v>0.24839400428265557</v>
      </c>
      <c r="BD96" s="202">
        <f t="shared" si="155"/>
        <v>-0.18010291595197259</v>
      </c>
      <c r="BE96" s="202">
        <f t="shared" si="155"/>
        <v>-7.5313807531380728E-2</v>
      </c>
      <c r="BF96" s="202">
        <f t="shared" si="155"/>
        <v>0.43665158371040724</v>
      </c>
      <c r="BG96" s="202">
        <f t="shared" si="155"/>
        <v>-0.3228346456692911</v>
      </c>
      <c r="BH96" s="1627">
        <f t="shared" si="155"/>
        <v>0.54651162790697638</v>
      </c>
      <c r="BI96" s="1377">
        <f t="shared" si="155"/>
        <v>-0.43609022556390986</v>
      </c>
    </row>
    <row r="97" spans="18:61" ht="17.100000000000001" customHeight="1">
      <c r="R97" s="27"/>
      <c r="S97" s="941"/>
      <c r="T97" s="942" t="s">
        <v>535</v>
      </c>
      <c r="U97" s="335"/>
      <c r="V97" s="1326"/>
      <c r="W97" s="1348"/>
      <c r="X97" s="1348"/>
      <c r="Y97" s="1348"/>
      <c r="Z97" s="1348"/>
      <c r="AA97" s="1346"/>
      <c r="AB97" s="202">
        <f t="shared" ref="AB97:BE97" si="156">IF(OR(AB20="NO",AA20="NO"),"-",AB20/AA20-1)</f>
        <v>-6.8967398717773798E-2</v>
      </c>
      <c r="AC97" s="202">
        <f t="shared" si="156"/>
        <v>-0.17639991795352672</v>
      </c>
      <c r="AD97" s="202">
        <f t="shared" si="156"/>
        <v>-5.767246593375297E-2</v>
      </c>
      <c r="AE97" s="202">
        <f t="shared" si="156"/>
        <v>1.9255455712450242E-3</v>
      </c>
      <c r="AF97" s="202">
        <f t="shared" si="156"/>
        <v>0.16166107698684851</v>
      </c>
      <c r="AG97" s="202">
        <f t="shared" si="156"/>
        <v>-5.2551334868785604E-3</v>
      </c>
      <c r="AH97" s="202">
        <f t="shared" si="156"/>
        <v>0.2504810044024135</v>
      </c>
      <c r="AI97" s="202">
        <f t="shared" si="156"/>
        <v>-3.8934960621707315E-2</v>
      </c>
      <c r="AJ97" s="202">
        <f t="shared" si="156"/>
        <v>-1.1288090521803129E-2</v>
      </c>
      <c r="AK97" s="202">
        <f t="shared" si="156"/>
        <v>8.9743941597828503E-3</v>
      </c>
      <c r="AL97" s="202">
        <f t="shared" si="156"/>
        <v>-0.25369927102600376</v>
      </c>
      <c r="AM97" s="202">
        <f t="shared" si="156"/>
        <v>-4.657943652731722E-2</v>
      </c>
      <c r="AN97" s="202">
        <f t="shared" si="156"/>
        <v>-4.159180396804163E-2</v>
      </c>
      <c r="AO97" s="202">
        <f t="shared" si="156"/>
        <v>2.7761158310398271E-2</v>
      </c>
      <c r="AP97" s="202">
        <f t="shared" si="156"/>
        <v>-3.2289362362711627E-2</v>
      </c>
      <c r="AQ97" s="202">
        <f t="shared" si="156"/>
        <v>-8.0208542209914135E-5</v>
      </c>
      <c r="AR97" s="202">
        <f t="shared" si="156"/>
        <v>1.6564392572093078E-2</v>
      </c>
      <c r="AS97" s="202">
        <f t="shared" si="156"/>
        <v>-7.8473920934269636E-2</v>
      </c>
      <c r="AT97" s="202">
        <f t="shared" si="156"/>
        <v>-0.29661343494455628</v>
      </c>
      <c r="AU97" s="202">
        <f t="shared" si="156"/>
        <v>0.13658774118936035</v>
      </c>
      <c r="AV97" s="202">
        <f t="shared" si="156"/>
        <v>-9.7359824345311208E-2</v>
      </c>
      <c r="AW97" s="202">
        <f t="shared" si="156"/>
        <v>-3.4411153960252072E-3</v>
      </c>
      <c r="AX97" s="202">
        <f t="shared" si="156"/>
        <v>-0.22046872994128108</v>
      </c>
      <c r="AY97" s="202">
        <f t="shared" si="156"/>
        <v>5.9065720247830855E-2</v>
      </c>
      <c r="AZ97" s="202">
        <f t="shared" si="156"/>
        <v>-1.5305056613235779E-2</v>
      </c>
      <c r="BA97" s="202">
        <f t="shared" si="156"/>
        <v>4.1639806595123119E-2</v>
      </c>
      <c r="BB97" s="202">
        <f t="shared" si="156"/>
        <v>-8.8739451770185607E-2</v>
      </c>
      <c r="BC97" s="202">
        <f t="shared" si="156"/>
        <v>7.9275242801735368E-2</v>
      </c>
      <c r="BD97" s="202">
        <f t="shared" si="156"/>
        <v>0.98621960666490494</v>
      </c>
      <c r="BE97" s="202">
        <f t="shared" si="156"/>
        <v>8.4834060925466304E-2</v>
      </c>
      <c r="BF97" s="202">
        <f>IF(OR(BF20="NO",BE20="NO"),"-",BF20/BE20-1)</f>
        <v>3.9366118015335294E-2</v>
      </c>
      <c r="BG97" s="202">
        <f>IF(OR(BG20="NO",BF20="NO"),"-",BG20/BF20-1)</f>
        <v>3.9153380429115092E-2</v>
      </c>
      <c r="BH97" s="1627">
        <f>IF(OR(BH20="NO",BG20="NO"),"-",BH20/BG20-1)</f>
        <v>4.0571148443468985E-4</v>
      </c>
      <c r="BI97" s="1377">
        <f>IF(OR(BI20="NO",BH20="NO"),"-",BI20/BH20-1)</f>
        <v>-7.0167785008807937E-2</v>
      </c>
    </row>
    <row r="98" spans="18:61" ht="17.100000000000001" customHeight="1">
      <c r="S98" s="944" t="s">
        <v>14</v>
      </c>
      <c r="T98" s="1309"/>
      <c r="U98" s="945"/>
      <c r="V98" s="1327"/>
      <c r="W98" s="1349"/>
      <c r="X98" s="1349"/>
      <c r="Y98" s="1349"/>
      <c r="Z98" s="1349"/>
      <c r="AA98" s="1349"/>
      <c r="AB98" s="205">
        <f t="shared" ref="AB98:BI98" si="157">AB21/AA21-1</f>
        <v>0.1408602097756162</v>
      </c>
      <c r="AC98" s="205">
        <f t="shared" si="157"/>
        <v>1.1693771148096888E-2</v>
      </c>
      <c r="AD98" s="205">
        <f t="shared" si="157"/>
        <v>0.42467903150779818</v>
      </c>
      <c r="AE98" s="205">
        <f t="shared" si="157"/>
        <v>0.22443953072739187</v>
      </c>
      <c r="AF98" s="205">
        <f t="shared" si="157"/>
        <v>0.30639151409447818</v>
      </c>
      <c r="AG98" s="205">
        <f t="shared" si="157"/>
        <v>3.1544252140475404E-2</v>
      </c>
      <c r="AH98" s="205">
        <f t="shared" si="157"/>
        <v>9.0793066576428938E-2</v>
      </c>
      <c r="AI98" s="205">
        <f t="shared" si="157"/>
        <v>-0.17513079393369191</v>
      </c>
      <c r="AJ98" s="205">
        <f t="shared" si="157"/>
        <v>-0.21595725750124428</v>
      </c>
      <c r="AK98" s="205">
        <f t="shared" si="157"/>
        <v>-0.11128874605595773</v>
      </c>
      <c r="AL98" s="205">
        <f t="shared" si="157"/>
        <v>-0.16903787278011251</v>
      </c>
      <c r="AM98" s="205">
        <f t="shared" si="157"/>
        <v>-5.7130747213954058E-2</v>
      </c>
      <c r="AN98" s="205">
        <f t="shared" si="157"/>
        <v>-3.1082007327307926E-2</v>
      </c>
      <c r="AO98" s="205">
        <f t="shared" si="157"/>
        <v>4.6222685486708048E-2</v>
      </c>
      <c r="AP98" s="205">
        <f t="shared" si="157"/>
        <v>-6.2959379661196802E-2</v>
      </c>
      <c r="AQ98" s="205">
        <f t="shared" si="157"/>
        <v>4.8132057833555564E-2</v>
      </c>
      <c r="AR98" s="205">
        <f t="shared" si="157"/>
        <v>-0.12171222105690316</v>
      </c>
      <c r="AS98" s="205">
        <f t="shared" si="157"/>
        <v>-0.27617052817921661</v>
      </c>
      <c r="AT98" s="205">
        <f t="shared" si="157"/>
        <v>-0.29453033441127274</v>
      </c>
      <c r="AU98" s="205">
        <f t="shared" si="157"/>
        <v>4.7811034450252254E-2</v>
      </c>
      <c r="AV98" s="205">
        <f t="shared" si="157"/>
        <v>-0.11513433020790198</v>
      </c>
      <c r="AW98" s="205">
        <f t="shared" si="157"/>
        <v>-8.1364708552081E-2</v>
      </c>
      <c r="AX98" s="205">
        <f t="shared" si="157"/>
        <v>-4.4505951514194009E-2</v>
      </c>
      <c r="AY98" s="205">
        <f t="shared" si="157"/>
        <v>2.7109692818812814E-2</v>
      </c>
      <c r="AZ98" s="205">
        <f t="shared" si="157"/>
        <v>-1.5991013890106154E-2</v>
      </c>
      <c r="BA98" s="205">
        <f t="shared" si="157"/>
        <v>1.9640462997406294E-2</v>
      </c>
      <c r="BB98" s="205">
        <f t="shared" si="157"/>
        <v>3.7736174556879609E-2</v>
      </c>
      <c r="BC98" s="205">
        <f t="shared" si="157"/>
        <v>2.605439140155319E-3</v>
      </c>
      <c r="BD98" s="205">
        <f t="shared" si="157"/>
        <v>-1.3702184500725467E-2</v>
      </c>
      <c r="BE98" s="205">
        <f t="shared" si="157"/>
        <v>1.8321895410327915E-2</v>
      </c>
      <c r="BF98" s="205">
        <f t="shared" si="157"/>
        <v>-9.6241478835365823E-2</v>
      </c>
      <c r="BG98" s="205">
        <f t="shared" si="157"/>
        <v>4.9463888125882427E-2</v>
      </c>
      <c r="BH98" s="1631">
        <f t="shared" si="157"/>
        <v>1.9791988340684963E-3</v>
      </c>
      <c r="BI98" s="1378">
        <f t="shared" si="157"/>
        <v>-0.18766696566173502</v>
      </c>
    </row>
    <row r="99" spans="18:61" ht="17.100000000000001" customHeight="1">
      <c r="S99" s="946"/>
      <c r="T99" s="942" t="s">
        <v>530</v>
      </c>
      <c r="U99" s="335"/>
      <c r="V99" s="1328"/>
      <c r="W99" s="1350"/>
      <c r="X99" s="1350"/>
      <c r="Y99" s="1350"/>
      <c r="Z99" s="1350"/>
      <c r="AA99" s="1350"/>
      <c r="AB99" s="202">
        <f t="shared" ref="AB99:BI99" si="158">IF(OR(AB22="NO",AA22="NO"),"-",AB22/AA22-1)</f>
        <v>0.15354724597745784</v>
      </c>
      <c r="AC99" s="202">
        <f t="shared" si="158"/>
        <v>3.2373108865513922E-2</v>
      </c>
      <c r="AD99" s="202">
        <f t="shared" si="158"/>
        <v>0.41428200001178195</v>
      </c>
      <c r="AE99" s="202">
        <f t="shared" si="158"/>
        <v>0.21908342366428712</v>
      </c>
      <c r="AF99" s="202">
        <f t="shared" si="158"/>
        <v>0.30381291136049349</v>
      </c>
      <c r="AG99" s="202">
        <f t="shared" si="158"/>
        <v>0.1676546943434738</v>
      </c>
      <c r="AH99" s="202">
        <f t="shared" si="158"/>
        <v>0.25925876675469084</v>
      </c>
      <c r="AI99" s="202">
        <f t="shared" si="158"/>
        <v>1.4636370974372426E-2</v>
      </c>
      <c r="AJ99" s="202">
        <f t="shared" si="158"/>
        <v>6.4747191102227486E-2</v>
      </c>
      <c r="AK99" s="202">
        <f t="shared" si="158"/>
        <v>7.9542785490679613E-2</v>
      </c>
      <c r="AL99" s="202">
        <f t="shared" si="158"/>
        <v>-0.22905563402054863</v>
      </c>
      <c r="AM99" s="202">
        <f t="shared" si="158"/>
        <v>1.0213365983838818E-2</v>
      </c>
      <c r="AN99" s="202">
        <f t="shared" si="158"/>
        <v>-2.0967707790242596E-3</v>
      </c>
      <c r="AO99" s="202">
        <f t="shared" si="158"/>
        <v>6.2124899925934063E-2</v>
      </c>
      <c r="AP99" s="202">
        <f t="shared" si="158"/>
        <v>-0.15341927014171175</v>
      </c>
      <c r="AQ99" s="202">
        <f t="shared" si="158"/>
        <v>7.985747833188972E-2</v>
      </c>
      <c r="AR99" s="202">
        <f t="shared" si="158"/>
        <v>-0.10364917763810166</v>
      </c>
      <c r="AS99" s="202">
        <f t="shared" si="158"/>
        <v>-0.25323877628020053</v>
      </c>
      <c r="AT99" s="202">
        <f t="shared" si="158"/>
        <v>-0.37343562738726122</v>
      </c>
      <c r="AU99" s="202">
        <f t="shared" si="158"/>
        <v>5.5706518718948939E-2</v>
      </c>
      <c r="AV99" s="202">
        <f t="shared" si="158"/>
        <v>-0.16012037701246828</v>
      </c>
      <c r="AW99" s="202">
        <f t="shared" si="158"/>
        <v>-0.1237871597549095</v>
      </c>
      <c r="AX99" s="202">
        <f t="shared" si="158"/>
        <v>-4.0386992942763045E-2</v>
      </c>
      <c r="AY99" s="202">
        <f t="shared" si="158"/>
        <v>4.8904694393786752E-2</v>
      </c>
      <c r="AZ99" s="202">
        <f t="shared" si="158"/>
        <v>-2.2090453546357303E-2</v>
      </c>
      <c r="BA99" s="202">
        <f t="shared" si="158"/>
        <v>8.5183747564218537E-2</v>
      </c>
      <c r="BB99" s="202">
        <f t="shared" si="158"/>
        <v>6.7358875786148076E-2</v>
      </c>
      <c r="BC99" s="202">
        <f t="shared" si="158"/>
        <v>-1.7232607029548652E-2</v>
      </c>
      <c r="BD99" s="202">
        <f t="shared" si="158"/>
        <v>-4.7754713678471172E-2</v>
      </c>
      <c r="BE99" s="202">
        <f t="shared" si="158"/>
        <v>8.129918845781603E-2</v>
      </c>
      <c r="BF99" s="202">
        <f t="shared" si="158"/>
        <v>-0.15670773570458696</v>
      </c>
      <c r="BG99" s="202">
        <f t="shared" si="158"/>
        <v>2.7620778129032297E-2</v>
      </c>
      <c r="BH99" s="1627">
        <f t="shared" si="158"/>
        <v>-0.15225452243281001</v>
      </c>
      <c r="BI99" s="1377">
        <f t="shared" si="158"/>
        <v>5.3997014552704448E-2</v>
      </c>
    </row>
    <row r="100" spans="18:61" ht="17.100000000000001" customHeight="1">
      <c r="S100" s="946"/>
      <c r="T100" s="942" t="s">
        <v>531</v>
      </c>
      <c r="U100" s="335"/>
      <c r="V100" s="1328"/>
      <c r="W100" s="1350"/>
      <c r="X100" s="1350"/>
      <c r="Y100" s="1350"/>
      <c r="Z100" s="1350"/>
      <c r="AA100" s="1350"/>
      <c r="AB100" s="202">
        <f t="shared" ref="AB100:BI100" si="159">IF(OR(AB23="NO",AA23="NO"),"-",AB23/AA23-1)</f>
        <v>0.15789473684210531</v>
      </c>
      <c r="AC100" s="202">
        <f t="shared" si="159"/>
        <v>2.2727272727272707E-2</v>
      </c>
      <c r="AD100" s="202">
        <f t="shared" si="159"/>
        <v>0.44444444444444464</v>
      </c>
      <c r="AE100" s="202">
        <f t="shared" si="159"/>
        <v>0.23076923076923106</v>
      </c>
      <c r="AF100" s="202">
        <f t="shared" si="159"/>
        <v>0.31249999999999956</v>
      </c>
      <c r="AG100" s="202">
        <f t="shared" si="159"/>
        <v>-3.4822980410270876E-2</v>
      </c>
      <c r="AH100" s="202">
        <f t="shared" si="159"/>
        <v>0.86023543011112835</v>
      </c>
      <c r="AI100" s="202">
        <f t="shared" si="159"/>
        <v>9.8205968320076886E-2</v>
      </c>
      <c r="AJ100" s="202">
        <f t="shared" si="159"/>
        <v>0.24948858110128191</v>
      </c>
      <c r="AK100" s="202">
        <f t="shared" si="159"/>
        <v>4.5347583449071305E-3</v>
      </c>
      <c r="AL100" s="202">
        <f t="shared" si="159"/>
        <v>-0.32821752510960878</v>
      </c>
      <c r="AM100" s="202">
        <f t="shared" si="159"/>
        <v>0.26327300263513354</v>
      </c>
      <c r="AN100" s="202">
        <f t="shared" si="159"/>
        <v>-7.4799073500651403E-2</v>
      </c>
      <c r="AO100" s="202">
        <f t="shared" si="159"/>
        <v>6.6518781492670875E-2</v>
      </c>
      <c r="AP100" s="202">
        <f t="shared" si="159"/>
        <v>-0.15065007217655657</v>
      </c>
      <c r="AQ100" s="202">
        <f t="shared" si="159"/>
        <v>3.612470857873773E-2</v>
      </c>
      <c r="AR100" s="202">
        <f t="shared" si="159"/>
        <v>-0.322664708338955</v>
      </c>
      <c r="AS100" s="202">
        <f t="shared" si="159"/>
        <v>-0.21914018879873376</v>
      </c>
      <c r="AT100" s="202">
        <f t="shared" si="159"/>
        <v>-0.52889379765090194</v>
      </c>
      <c r="AU100" s="202">
        <f t="shared" si="159"/>
        <v>0.18100266206658233</v>
      </c>
      <c r="AV100" s="202">
        <f t="shared" si="159"/>
        <v>0.27138418932670483</v>
      </c>
      <c r="AW100" s="202">
        <f t="shared" si="159"/>
        <v>0.15360011515703431</v>
      </c>
      <c r="AX100" s="202">
        <f t="shared" si="159"/>
        <v>0.10863032484420998</v>
      </c>
      <c r="AY100" s="202">
        <f t="shared" si="159"/>
        <v>0.18657324433178712</v>
      </c>
      <c r="AZ100" s="202">
        <f t="shared" si="159"/>
        <v>-3.6558965649460595E-2</v>
      </c>
      <c r="BA100" s="202">
        <f t="shared" si="159"/>
        <v>-0.1763253512896108</v>
      </c>
      <c r="BB100" s="202">
        <f t="shared" si="159"/>
        <v>0.18174259678332016</v>
      </c>
      <c r="BC100" s="202">
        <f t="shared" si="159"/>
        <v>-5.6969647490413777E-2</v>
      </c>
      <c r="BD100" s="202">
        <f t="shared" si="159"/>
        <v>-5.2557187938767069E-2</v>
      </c>
      <c r="BE100" s="202">
        <f t="shared" si="159"/>
        <v>2.7345933769939323E-2</v>
      </c>
      <c r="BF100" s="202">
        <f t="shared" si="159"/>
        <v>1.2465343068021273E-2</v>
      </c>
      <c r="BG100" s="202">
        <f t="shared" si="159"/>
        <v>-0.2660345874656318</v>
      </c>
      <c r="BH100" s="1627">
        <f t="shared" si="159"/>
        <v>-0.41653075897867564</v>
      </c>
      <c r="BI100" s="1377">
        <f t="shared" si="159"/>
        <v>-0.1668983446918183</v>
      </c>
    </row>
    <row r="101" spans="18:61" ht="17.100000000000001" customHeight="1">
      <c r="S101" s="946"/>
      <c r="T101" s="942" t="s">
        <v>528</v>
      </c>
      <c r="U101" s="335"/>
      <c r="V101" s="1325"/>
      <c r="W101" s="1350"/>
      <c r="X101" s="1350"/>
      <c r="Y101" s="1350"/>
      <c r="Z101" s="1350"/>
      <c r="AA101" s="1350"/>
      <c r="AB101" s="202">
        <f t="shared" ref="AB101:BI101" si="160">IF(OR(AB24="NO",AA24="NO"),"-",AB24/AA24-1)</f>
        <v>0.15789473684210509</v>
      </c>
      <c r="AC101" s="202">
        <f t="shared" si="160"/>
        <v>2.2727272727272929E-2</v>
      </c>
      <c r="AD101" s="202">
        <f t="shared" si="160"/>
        <v>0.44444444444444442</v>
      </c>
      <c r="AE101" s="202">
        <f t="shared" si="160"/>
        <v>0.23076923076923084</v>
      </c>
      <c r="AF101" s="202">
        <f t="shared" si="160"/>
        <v>0.31249999999999978</v>
      </c>
      <c r="AG101" s="202">
        <f t="shared" si="160"/>
        <v>-2.6812812039352596E-2</v>
      </c>
      <c r="AH101" s="202">
        <f t="shared" si="160"/>
        <v>-8.8887671269977098E-4</v>
      </c>
      <c r="AI101" s="202">
        <f t="shared" si="160"/>
        <v>-0.28360692990593672</v>
      </c>
      <c r="AJ101" s="202">
        <f t="shared" si="160"/>
        <v>-0.43099522107706012</v>
      </c>
      <c r="AK101" s="202">
        <f t="shared" si="160"/>
        <v>-0.38810061096151471</v>
      </c>
      <c r="AL101" s="202">
        <f t="shared" si="160"/>
        <v>-1.9762705321009544E-2</v>
      </c>
      <c r="AM101" s="202">
        <f t="shared" si="160"/>
        <v>-0.18560692770025622</v>
      </c>
      <c r="AN101" s="202">
        <f t="shared" si="160"/>
        <v>-8.681072603553952E-2</v>
      </c>
      <c r="AO101" s="202">
        <f t="shared" si="160"/>
        <v>8.9171824611344652E-2</v>
      </c>
      <c r="AP101" s="202">
        <f t="shared" si="160"/>
        <v>0.12963625756586472</v>
      </c>
      <c r="AQ101" s="202">
        <f t="shared" si="160"/>
        <v>-1.7227754716286903E-4</v>
      </c>
      <c r="AR101" s="202">
        <f t="shared" si="160"/>
        <v>-0.14993652884639452</v>
      </c>
      <c r="AS101" s="202">
        <f t="shared" si="160"/>
        <v>-0.30300329544460758</v>
      </c>
      <c r="AT101" s="202">
        <f t="shared" si="160"/>
        <v>-0.12864463683324112</v>
      </c>
      <c r="AU101" s="202">
        <f t="shared" si="160"/>
        <v>0.19466707689650109</v>
      </c>
      <c r="AV101" s="202">
        <f t="shared" si="160"/>
        <v>-6.2582400681971517E-2</v>
      </c>
      <c r="AW101" s="202">
        <f t="shared" si="160"/>
        <v>-1.292137327211651E-2</v>
      </c>
      <c r="AX101" s="202">
        <f t="shared" si="160"/>
        <v>-3.8180685600772812E-2</v>
      </c>
      <c r="AY101" s="202">
        <f t="shared" si="160"/>
        <v>1.1341805213508804E-2</v>
      </c>
      <c r="AZ101" s="202">
        <f t="shared" si="160"/>
        <v>-1.177534184070439E-2</v>
      </c>
      <c r="BA101" s="202">
        <f t="shared" si="160"/>
        <v>-3.177506743926839E-2</v>
      </c>
      <c r="BB101" s="202">
        <f t="shared" si="160"/>
        <v>1.1919919271833335E-2</v>
      </c>
      <c r="BC101" s="202">
        <f t="shared" si="160"/>
        <v>1.3238909964973677E-2</v>
      </c>
      <c r="BD101" s="202">
        <f t="shared" si="160"/>
        <v>3.2693412459094739E-2</v>
      </c>
      <c r="BE101" s="202">
        <f t="shared" si="160"/>
        <v>-6.0549451510045649E-2</v>
      </c>
      <c r="BF101" s="202">
        <f t="shared" si="160"/>
        <v>-4.7131245014101486E-2</v>
      </c>
      <c r="BG101" s="202">
        <f t="shared" si="160"/>
        <v>9.9215542650518573E-2</v>
      </c>
      <c r="BH101" s="1627">
        <f t="shared" si="160"/>
        <v>0.19598306248284647</v>
      </c>
      <c r="BI101" s="1377">
        <f t="shared" si="160"/>
        <v>-0.36243448800741718</v>
      </c>
    </row>
    <row r="102" spans="18:61" ht="17.100000000000001" customHeight="1">
      <c r="S102" s="946"/>
      <c r="T102" s="942" t="s">
        <v>536</v>
      </c>
      <c r="U102" s="942"/>
      <c r="V102" s="1328"/>
      <c r="W102" s="1350"/>
      <c r="X102" s="1350"/>
      <c r="Y102" s="1350"/>
      <c r="Z102" s="1350"/>
      <c r="AA102" s="1350"/>
      <c r="AB102" s="202">
        <f t="shared" ref="AB102:BI102" si="161">IF(OR(AB25="NO",AA25="NO"),"-",AB25/AA25-1)</f>
        <v>0.15789473684210531</v>
      </c>
      <c r="AC102" s="202">
        <f t="shared" si="161"/>
        <v>2.2727272727272707E-2</v>
      </c>
      <c r="AD102" s="202">
        <f t="shared" si="161"/>
        <v>0.44444444444444442</v>
      </c>
      <c r="AE102" s="202">
        <f t="shared" si="161"/>
        <v>0.23076923076923106</v>
      </c>
      <c r="AF102" s="202">
        <f t="shared" si="161"/>
        <v>0.31249999999999978</v>
      </c>
      <c r="AG102" s="202">
        <f t="shared" si="161"/>
        <v>0.30797084186955037</v>
      </c>
      <c r="AH102" s="202">
        <f t="shared" si="161"/>
        <v>0.39379120678978619</v>
      </c>
      <c r="AI102" s="202">
        <f t="shared" si="161"/>
        <v>-2.455979876515002E-2</v>
      </c>
      <c r="AJ102" s="202">
        <f t="shared" si="161"/>
        <v>-4.5290563712356513E-2</v>
      </c>
      <c r="AK102" s="202">
        <f t="shared" si="161"/>
        <v>5.1424113353768286E-2</v>
      </c>
      <c r="AL102" s="202">
        <f t="shared" si="161"/>
        <v>-0.19446431431164257</v>
      </c>
      <c r="AM102" s="202">
        <f t="shared" si="161"/>
        <v>-5.0227467014797633E-2</v>
      </c>
      <c r="AN102" s="202">
        <f t="shared" si="161"/>
        <v>-3.2401774679850393E-2</v>
      </c>
      <c r="AO102" s="202">
        <f t="shared" si="161"/>
        <v>-0.10025400614013413</v>
      </c>
      <c r="AP102" s="202">
        <f t="shared" si="161"/>
        <v>-4.3671095313755459E-2</v>
      </c>
      <c r="AQ102" s="202">
        <f t="shared" si="161"/>
        <v>4.3065282667522409E-2</v>
      </c>
      <c r="AR102" s="202">
        <f t="shared" si="161"/>
        <v>-0.10764424223952374</v>
      </c>
      <c r="AS102" s="202">
        <f t="shared" si="161"/>
        <v>-0.333584586465552</v>
      </c>
      <c r="AT102" s="202">
        <f t="shared" si="161"/>
        <v>-0.29377013909060812</v>
      </c>
      <c r="AU102" s="202">
        <f t="shared" si="161"/>
        <v>-0.45688460961788591</v>
      </c>
      <c r="AV102" s="202">
        <f t="shared" si="161"/>
        <v>-0.17772224196209319</v>
      </c>
      <c r="AW102" s="202">
        <f t="shared" si="161"/>
        <v>-0.28230533588425122</v>
      </c>
      <c r="AX102" s="202">
        <f t="shared" si="161"/>
        <v>-0.25037975439067728</v>
      </c>
      <c r="AY102" s="202">
        <f t="shared" si="161"/>
        <v>-3.4711260358339158E-2</v>
      </c>
      <c r="AZ102" s="202">
        <f t="shared" si="161"/>
        <v>6.9409302277624985E-2</v>
      </c>
      <c r="BA102" s="202">
        <f t="shared" si="161"/>
        <v>-0.15217876423780874</v>
      </c>
      <c r="BB102" s="202">
        <f t="shared" si="161"/>
        <v>-0.16495025119580708</v>
      </c>
      <c r="BC102" s="202">
        <f t="shared" si="161"/>
        <v>7.9798318119191913E-2</v>
      </c>
      <c r="BD102" s="202">
        <f t="shared" si="161"/>
        <v>-0.26527278380056107</v>
      </c>
      <c r="BE102" s="202">
        <f t="shared" si="161"/>
        <v>0.15235433516425068</v>
      </c>
      <c r="BF102" s="202">
        <f t="shared" si="161"/>
        <v>7.0321266193784204E-2</v>
      </c>
      <c r="BG102" s="202">
        <f t="shared" si="161"/>
        <v>-7.2180792269577299E-2</v>
      </c>
      <c r="BH102" s="1627">
        <f t="shared" si="161"/>
        <v>-0.44932875772562741</v>
      </c>
      <c r="BI102" s="1377">
        <f t="shared" si="161"/>
        <v>-0.12450750146868483</v>
      </c>
    </row>
    <row r="103" spans="18:61" ht="17.100000000000001" customHeight="1">
      <c r="S103" s="946"/>
      <c r="T103" s="942" t="s">
        <v>535</v>
      </c>
      <c r="U103" s="942"/>
      <c r="V103" s="1324"/>
      <c r="W103" s="1351"/>
      <c r="X103" s="1351"/>
      <c r="Y103" s="1351"/>
      <c r="Z103" s="1351"/>
      <c r="AA103" s="1351"/>
      <c r="AB103" s="202">
        <f t="shared" ref="AB103:BI103" si="162">IF(OR(AB26="NO",AA26="NO"),"-",AB26/AA26-1)</f>
        <v>-6.8967398717773909E-2</v>
      </c>
      <c r="AC103" s="202">
        <f t="shared" si="162"/>
        <v>-0.1763999179535265</v>
      </c>
      <c r="AD103" s="202">
        <f t="shared" si="162"/>
        <v>-5.7672465933753303E-2</v>
      </c>
      <c r="AE103" s="202">
        <f t="shared" si="162"/>
        <v>1.9255455712450242E-3</v>
      </c>
      <c r="AF103" s="202">
        <f t="shared" si="162"/>
        <v>0.16166107698684873</v>
      </c>
      <c r="AG103" s="202">
        <f t="shared" si="162"/>
        <v>-5.2551334868783384E-3</v>
      </c>
      <c r="AH103" s="202">
        <f t="shared" si="162"/>
        <v>0.2504810044024135</v>
      </c>
      <c r="AI103" s="202">
        <f t="shared" si="162"/>
        <v>-3.8934960621707759E-2</v>
      </c>
      <c r="AJ103" s="202">
        <f t="shared" si="162"/>
        <v>-1.1288090521802907E-2</v>
      </c>
      <c r="AK103" s="202">
        <f t="shared" si="162"/>
        <v>8.9743941597824062E-3</v>
      </c>
      <c r="AL103" s="202">
        <f t="shared" si="162"/>
        <v>-0.25369927102600365</v>
      </c>
      <c r="AM103" s="202">
        <f t="shared" si="162"/>
        <v>-4.3538011539961397E-2</v>
      </c>
      <c r="AN103" s="202">
        <f t="shared" si="162"/>
        <v>-3.6755937298724062E-2</v>
      </c>
      <c r="AO103" s="202">
        <f t="shared" si="162"/>
        <v>3.3607601615897487E-2</v>
      </c>
      <c r="AP103" s="202">
        <f t="shared" si="162"/>
        <v>-2.2069169293438495E-2</v>
      </c>
      <c r="AQ103" s="202">
        <f t="shared" si="162"/>
        <v>2.8694518912988354E-2</v>
      </c>
      <c r="AR103" s="202">
        <f t="shared" si="162"/>
        <v>7.6840329858031575E-2</v>
      </c>
      <c r="AS103" s="202">
        <f t="shared" si="162"/>
        <v>-3.5411075350189058E-4</v>
      </c>
      <c r="AT103" s="202">
        <f t="shared" si="162"/>
        <v>-0.18340117819873691</v>
      </c>
      <c r="AU103" s="202">
        <f t="shared" si="162"/>
        <v>0.20843578658273132</v>
      </c>
      <c r="AV103" s="202">
        <f t="shared" si="162"/>
        <v>5.6847833824779981E-2</v>
      </c>
      <c r="AW103" s="202">
        <f t="shared" si="162"/>
        <v>-0.43075595091770524</v>
      </c>
      <c r="AX103" s="202">
        <f t="shared" si="162"/>
        <v>1.0945127414058944</v>
      </c>
      <c r="AY103" s="202">
        <f t="shared" si="162"/>
        <v>-6.0410686698902039E-2</v>
      </c>
      <c r="AZ103" s="202">
        <f t="shared" si="162"/>
        <v>-8.2307846319226607E-2</v>
      </c>
      <c r="BA103" s="202">
        <f t="shared" si="162"/>
        <v>0.93109882243830211</v>
      </c>
      <c r="BB103" s="202">
        <f t="shared" si="162"/>
        <v>-6.8108847164751851E-2</v>
      </c>
      <c r="BC103" s="202">
        <f t="shared" si="162"/>
        <v>0.78978753817745195</v>
      </c>
      <c r="BD103" s="202">
        <f t="shared" si="162"/>
        <v>0.34292655996672039</v>
      </c>
      <c r="BE103" s="202">
        <f t="shared" si="162"/>
        <v>0.14717225822915236</v>
      </c>
      <c r="BF103" s="202">
        <f t="shared" si="162"/>
        <v>0.18066457923448276</v>
      </c>
      <c r="BG103" s="202">
        <f t="shared" si="162"/>
        <v>2.2479652377310755E-2</v>
      </c>
      <c r="BH103" s="1627">
        <f t="shared" si="162"/>
        <v>3.9216158115235711E-2</v>
      </c>
      <c r="BI103" s="1377">
        <f t="shared" si="162"/>
        <v>-0.27239611361873139</v>
      </c>
    </row>
    <row r="104" spans="18:61" ht="17.100000000000001" customHeight="1">
      <c r="S104" s="1311"/>
      <c r="T104" s="942" t="s">
        <v>537</v>
      </c>
      <c r="U104" s="942"/>
      <c r="V104" s="1328"/>
      <c r="W104" s="1350"/>
      <c r="X104" s="1350"/>
      <c r="Y104" s="1350"/>
      <c r="Z104" s="1350"/>
      <c r="AA104" s="1350"/>
      <c r="AB104" s="202">
        <f t="shared" ref="AB104:BI104" si="163">IF(OR(AB27="NO",AA27="NO"),"-",AB27/AA27-1)</f>
        <v>-0.1607624633431084</v>
      </c>
      <c r="AC104" s="202">
        <f t="shared" si="163"/>
        <v>-0.32972255223984892</v>
      </c>
      <c r="AD104" s="202">
        <f t="shared" si="163"/>
        <v>-7.89281618183717E-2</v>
      </c>
      <c r="AE104" s="202">
        <f t="shared" si="163"/>
        <v>-2.3205795788997508E-3</v>
      </c>
      <c r="AF104" s="202">
        <f t="shared" si="163"/>
        <v>-1.6395302660690891E-2</v>
      </c>
      <c r="AG104" s="202">
        <f t="shared" si="163"/>
        <v>-5.5309284862866681E-2</v>
      </c>
      <c r="AH104" s="202">
        <f t="shared" si="163"/>
        <v>-9.7831143156180689E-2</v>
      </c>
      <c r="AI104" s="202">
        <f t="shared" si="163"/>
        <v>-0.16884958359612734</v>
      </c>
      <c r="AJ104" s="202">
        <f t="shared" si="163"/>
        <v>-0.41045751633986938</v>
      </c>
      <c r="AK104" s="202">
        <f t="shared" si="163"/>
        <v>-0.38930437070164214</v>
      </c>
      <c r="AL104" s="202">
        <f t="shared" si="163"/>
        <v>-0.13342031274680155</v>
      </c>
      <c r="AM104" s="202">
        <f t="shared" si="163"/>
        <v>-4.6028701226834112E-2</v>
      </c>
      <c r="AN104" s="202">
        <f t="shared" si="163"/>
        <v>1.4637291384366202E-2</v>
      </c>
      <c r="AO104" s="202">
        <f t="shared" si="163"/>
        <v>-1.877536646755229E-2</v>
      </c>
      <c r="AP104" s="202">
        <f t="shared" si="163"/>
        <v>1.0212002865246372E-3</v>
      </c>
      <c r="AQ104" s="202">
        <f t="shared" si="163"/>
        <v>2.6002619241938252E-3</v>
      </c>
      <c r="AR104" s="202">
        <f t="shared" si="163"/>
        <v>-8.8493598716228306E-3</v>
      </c>
      <c r="AS104" s="202">
        <f t="shared" si="163"/>
        <v>-1.5128593040846239E-3</v>
      </c>
      <c r="AT104" s="202">
        <f t="shared" si="163"/>
        <v>-0.24861036399497938</v>
      </c>
      <c r="AU104" s="202">
        <f t="shared" si="163"/>
        <v>-5.8310464145090002E-2</v>
      </c>
      <c r="AV104" s="202">
        <f t="shared" si="163"/>
        <v>-2.0444807182208313E-3</v>
      </c>
      <c r="AW104" s="202">
        <f t="shared" si="163"/>
        <v>-0.12966451942129054</v>
      </c>
      <c r="AX104" s="202">
        <f t="shared" si="163"/>
        <v>-0.27701408007269412</v>
      </c>
      <c r="AY104" s="202">
        <f t="shared" si="163"/>
        <v>-0.80067796610169484</v>
      </c>
      <c r="AZ104" s="201" t="str">
        <f t="shared" si="163"/>
        <v>-</v>
      </c>
      <c r="BA104" s="201" t="str">
        <f t="shared" si="163"/>
        <v>-</v>
      </c>
      <c r="BB104" s="201" t="str">
        <f t="shared" si="163"/>
        <v>-</v>
      </c>
      <c r="BC104" s="201" t="str">
        <f t="shared" si="163"/>
        <v>-</v>
      </c>
      <c r="BD104" s="201" t="str">
        <f t="shared" si="163"/>
        <v>-</v>
      </c>
      <c r="BE104" s="201" t="str">
        <f t="shared" si="163"/>
        <v>-</v>
      </c>
      <c r="BF104" s="201" t="str">
        <f t="shared" si="163"/>
        <v>-</v>
      </c>
      <c r="BG104" s="201" t="str">
        <f t="shared" si="163"/>
        <v>-</v>
      </c>
      <c r="BH104" s="1632" t="str">
        <f t="shared" si="163"/>
        <v>-</v>
      </c>
      <c r="BI104" s="1379" t="str">
        <f t="shared" si="163"/>
        <v>-</v>
      </c>
    </row>
    <row r="105" spans="18:61" ht="17.100000000000001" customHeight="1">
      <c r="S105" s="947" t="s">
        <v>218</v>
      </c>
      <c r="T105" s="25"/>
      <c r="U105" s="948"/>
      <c r="V105" s="1329"/>
      <c r="W105" s="1352"/>
      <c r="X105" s="1352"/>
      <c r="Y105" s="1352"/>
      <c r="Z105" s="1352"/>
      <c r="AA105" s="1352"/>
      <c r="AB105" s="209">
        <f t="shared" ref="AB105:BI105" si="164">AB28/AA28-1</f>
        <v>0.10597990842559768</v>
      </c>
      <c r="AC105" s="209">
        <f t="shared" si="164"/>
        <v>0.10082206227726243</v>
      </c>
      <c r="AD105" s="209">
        <f t="shared" si="164"/>
        <v>4.0685026921865042E-3</v>
      </c>
      <c r="AE105" s="209">
        <f t="shared" si="164"/>
        <v>-4.3594461739101753E-2</v>
      </c>
      <c r="AF105" s="209">
        <f t="shared" si="164"/>
        <v>9.52328930441666E-2</v>
      </c>
      <c r="AG105" s="209">
        <f t="shared" si="164"/>
        <v>3.5939647662294849E-2</v>
      </c>
      <c r="AH105" s="209">
        <f t="shared" si="164"/>
        <v>-0.13420074105228874</v>
      </c>
      <c r="AI105" s="209">
        <f t="shared" si="164"/>
        <v>-8.4000953404090084E-2</v>
      </c>
      <c r="AJ105" s="209">
        <f t="shared" si="164"/>
        <v>-0.28719245339563959</v>
      </c>
      <c r="AK105" s="209">
        <f t="shared" si="164"/>
        <v>-0.20656547636453171</v>
      </c>
      <c r="AL105" s="209">
        <f t="shared" si="164"/>
        <v>-0.15337441121737305</v>
      </c>
      <c r="AM105" s="209">
        <f t="shared" si="164"/>
        <v>-4.740772252625014E-2</v>
      </c>
      <c r="AN105" s="209">
        <f t="shared" si="164"/>
        <v>-5.5905914938011669E-2</v>
      </c>
      <c r="AO105" s="209">
        <f t="shared" si="164"/>
        <v>-1.134734658678116E-2</v>
      </c>
      <c r="AP105" s="209">
        <f t="shared" si="164"/>
        <v>-5.4604799087534572E-2</v>
      </c>
      <c r="AQ105" s="209">
        <f t="shared" si="164"/>
        <v>8.8806300658736959E-3</v>
      </c>
      <c r="AR105" s="209">
        <f t="shared" si="164"/>
        <v>-8.9707814533933061E-2</v>
      </c>
      <c r="AS105" s="209">
        <f t="shared" si="164"/>
        <v>-0.12236811575345574</v>
      </c>
      <c r="AT105" s="209">
        <f t="shared" si="164"/>
        <v>-0.41912810181745785</v>
      </c>
      <c r="AU105" s="209">
        <f t="shared" si="164"/>
        <v>1.85338195831668E-2</v>
      </c>
      <c r="AV105" s="209">
        <f t="shared" si="164"/>
        <v>-9.1116006356955714E-2</v>
      </c>
      <c r="AW105" s="209">
        <f t="shared" si="164"/>
        <v>-1.6066118685553632E-2</v>
      </c>
      <c r="AX105" s="209">
        <f t="shared" si="164"/>
        <v>-5.7445609169616052E-2</v>
      </c>
      <c r="AY105" s="209">
        <f t="shared" si="164"/>
        <v>-2.2465973758311386E-2</v>
      </c>
      <c r="AZ105" s="209">
        <f t="shared" si="164"/>
        <v>3.6366038145777324E-2</v>
      </c>
      <c r="BA105" s="209">
        <f t="shared" si="164"/>
        <v>1.4534445005251362E-2</v>
      </c>
      <c r="BB105" s="209">
        <f t="shared" si="164"/>
        <v>-3.4627726327905894E-2</v>
      </c>
      <c r="BC105" s="209">
        <f t="shared" si="164"/>
        <v>-2.282184603002535E-2</v>
      </c>
      <c r="BD105" s="209">
        <f t="shared" si="164"/>
        <v>-2.9422306455802238E-2</v>
      </c>
      <c r="BE105" s="209">
        <f t="shared" si="164"/>
        <v>1.691186760186203E-2</v>
      </c>
      <c r="BF105" s="209">
        <f t="shared" si="164"/>
        <v>-3.6167540146498922E-3</v>
      </c>
      <c r="BG105" s="209">
        <f t="shared" si="164"/>
        <v>-3.9695411961593985E-2</v>
      </c>
      <c r="BH105" s="1633">
        <f t="shared" si="164"/>
        <v>-3.5671627495551417E-2</v>
      </c>
      <c r="BI105" s="1380">
        <f t="shared" si="164"/>
        <v>-2.9909967552312344E-2</v>
      </c>
    </row>
    <row r="106" spans="18:61" ht="17.100000000000001" customHeight="1">
      <c r="S106" s="947"/>
      <c r="T106" s="942" t="s">
        <v>538</v>
      </c>
      <c r="U106" s="942"/>
      <c r="V106" s="1324"/>
      <c r="W106" s="1347"/>
      <c r="X106" s="1347"/>
      <c r="Y106" s="1347"/>
      <c r="Z106" s="1347"/>
      <c r="AA106" s="1347"/>
      <c r="AB106" s="202">
        <f t="shared" ref="AB106:BI106" si="165">IF(OR(AB29="NO",AA29="NO"),"-",AB29/AA29-1)</f>
        <v>-5.119412220448516E-2</v>
      </c>
      <c r="AC106" s="202">
        <f t="shared" si="165"/>
        <v>5.5890919951882667E-2</v>
      </c>
      <c r="AD106" s="202">
        <f t="shared" si="165"/>
        <v>8.6467794674832898E-2</v>
      </c>
      <c r="AE106" s="202">
        <f t="shared" si="165"/>
        <v>3.5618444105531832E-2</v>
      </c>
      <c r="AF106" s="202">
        <f t="shared" si="165"/>
        <v>1.3591760528540497E-2</v>
      </c>
      <c r="AG106" s="202">
        <f t="shared" si="165"/>
        <v>2.0385036789092092E-2</v>
      </c>
      <c r="AH106" s="202">
        <f t="shared" si="165"/>
        <v>4.4277389875184703E-3</v>
      </c>
      <c r="AI106" s="202">
        <f t="shared" si="165"/>
        <v>5.1042553593017015E-3</v>
      </c>
      <c r="AJ106" s="202">
        <f t="shared" si="165"/>
        <v>-1.0406489599602553E-3</v>
      </c>
      <c r="AK106" s="202">
        <f t="shared" si="165"/>
        <v>-1.2566194431621769E-2</v>
      </c>
      <c r="AL106" s="202">
        <f t="shared" si="165"/>
        <v>-8.0852574215631856E-3</v>
      </c>
      <c r="AM106" s="202">
        <f t="shared" si="165"/>
        <v>2.6405203378312869E-2</v>
      </c>
      <c r="AN106" s="202">
        <f t="shared" si="165"/>
        <v>-2.6903763205532449E-2</v>
      </c>
      <c r="AO106" s="202">
        <f t="shared" si="165"/>
        <v>5.6024140639568953E-2</v>
      </c>
      <c r="AP106" s="202">
        <f t="shared" si="165"/>
        <v>-1.2299478667442965E-2</v>
      </c>
      <c r="AQ106" s="202">
        <f t="shared" si="165"/>
        <v>1.620369297806179E-2</v>
      </c>
      <c r="AR106" s="202">
        <f t="shared" si="165"/>
        <v>-7.2422595461270056E-3</v>
      </c>
      <c r="AS106" s="202">
        <f t="shared" si="165"/>
        <v>-2.6305958845769251E-3</v>
      </c>
      <c r="AT106" s="202">
        <f t="shared" si="165"/>
        <v>-1.0811822231907575E-2</v>
      </c>
      <c r="AU106" s="202">
        <f t="shared" si="165"/>
        <v>-4.42757284090467E-2</v>
      </c>
      <c r="AV106" s="202">
        <f t="shared" si="165"/>
        <v>9.0052047540907232E-3</v>
      </c>
      <c r="AW106" s="202">
        <f t="shared" si="165"/>
        <v>2.5818067417808344E-2</v>
      </c>
      <c r="AX106" s="202">
        <f t="shared" si="165"/>
        <v>1.8117487688205092E-3</v>
      </c>
      <c r="AY106" s="202">
        <f t="shared" si="165"/>
        <v>-1.7485771384054827E-3</v>
      </c>
      <c r="AZ106" s="202">
        <f t="shared" si="165"/>
        <v>-1.9915097650327285E-2</v>
      </c>
      <c r="BA106" s="202">
        <f t="shared" si="165"/>
        <v>-2.4561711631720606E-2</v>
      </c>
      <c r="BB106" s="202">
        <f t="shared" si="165"/>
        <v>1.499484400581852E-2</v>
      </c>
      <c r="BC106" s="202">
        <f t="shared" si="165"/>
        <v>1.6667650019813074E-2</v>
      </c>
      <c r="BD106" s="202">
        <f t="shared" si="165"/>
        <v>2.0685909881823505E-3</v>
      </c>
      <c r="BE106" s="202">
        <f t="shared" si="165"/>
        <v>-3.8258146936103077E-2</v>
      </c>
      <c r="BF106" s="202">
        <f t="shared" si="165"/>
        <v>1.6880038417603771E-3</v>
      </c>
      <c r="BG106" s="202">
        <f t="shared" si="165"/>
        <v>3.2092166761061858E-3</v>
      </c>
      <c r="BH106" s="1627">
        <f t="shared" si="165"/>
        <v>5.4127110150963276E-3</v>
      </c>
      <c r="BI106" s="1377">
        <f t="shared" si="165"/>
        <v>2.1123097737809626E-3</v>
      </c>
    </row>
    <row r="107" spans="18:61" ht="17.100000000000001" customHeight="1">
      <c r="S107" s="947"/>
      <c r="T107" s="942" t="s">
        <v>539</v>
      </c>
      <c r="U107" s="942"/>
      <c r="V107" s="1328"/>
      <c r="W107" s="1350"/>
      <c r="X107" s="1350"/>
      <c r="Y107" s="1350"/>
      <c r="Z107" s="1350"/>
      <c r="AA107" s="1350"/>
      <c r="AB107" s="202">
        <f t="shared" ref="AB107:BI107" si="166">IF(OR(AB30="NO",AA30="NO"),"-",AB30/AA30-1)</f>
        <v>0.11764705882352922</v>
      </c>
      <c r="AC107" s="202">
        <f t="shared" si="166"/>
        <v>0.10526315789473673</v>
      </c>
      <c r="AD107" s="202">
        <f t="shared" si="166"/>
        <v>0</v>
      </c>
      <c r="AE107" s="202">
        <f t="shared" si="166"/>
        <v>-4.7619047619047561E-2</v>
      </c>
      <c r="AF107" s="202">
        <f t="shared" si="166"/>
        <v>0.10000000000000009</v>
      </c>
      <c r="AG107" s="202">
        <f t="shared" si="166"/>
        <v>7.0234113712374757E-2</v>
      </c>
      <c r="AH107" s="202">
        <f t="shared" si="166"/>
        <v>-0.11189123376623378</v>
      </c>
      <c r="AI107" s="202">
        <f t="shared" si="166"/>
        <v>-0.11586619750491245</v>
      </c>
      <c r="AJ107" s="202">
        <f t="shared" si="166"/>
        <v>-0.44946894525959635</v>
      </c>
      <c r="AK107" s="202">
        <f t="shared" si="166"/>
        <v>-0.40093322640727902</v>
      </c>
      <c r="AL107" s="202">
        <f t="shared" si="166"/>
        <v>-0.27019019235624064</v>
      </c>
      <c r="AM107" s="202">
        <f t="shared" si="166"/>
        <v>-0.23844380721941127</v>
      </c>
      <c r="AN107" s="202">
        <f t="shared" si="166"/>
        <v>-0.14674239412176282</v>
      </c>
      <c r="AO107" s="202">
        <f t="shared" si="166"/>
        <v>-0.13037283157868573</v>
      </c>
      <c r="AP107" s="202">
        <f t="shared" si="166"/>
        <v>-0.22671792804803648</v>
      </c>
      <c r="AQ107" s="202">
        <f t="shared" si="166"/>
        <v>9.0705222445888634E-2</v>
      </c>
      <c r="AR107" s="202">
        <f t="shared" si="166"/>
        <v>-0.10622421503275792</v>
      </c>
      <c r="AS107" s="202">
        <f t="shared" si="166"/>
        <v>-3.8789009679964681E-2</v>
      </c>
      <c r="AT107" s="202">
        <f t="shared" si="166"/>
        <v>-0.13674702132947025</v>
      </c>
      <c r="AU107" s="202">
        <f t="shared" si="166"/>
        <v>-8.7817392431641106E-2</v>
      </c>
      <c r="AV107" s="202">
        <f t="shared" si="166"/>
        <v>9.787014786393966E-2</v>
      </c>
      <c r="AW107" s="202">
        <f t="shared" si="166"/>
        <v>4.276798555034933E-3</v>
      </c>
      <c r="AX107" s="202">
        <f t="shared" si="166"/>
        <v>-0.10157179322475673</v>
      </c>
      <c r="AY107" s="202">
        <f t="shared" si="166"/>
        <v>-6.4108197642737452E-2</v>
      </c>
      <c r="AZ107" s="202">
        <f t="shared" si="166"/>
        <v>4.809697999341922E-2</v>
      </c>
      <c r="BA107" s="202">
        <f t="shared" si="166"/>
        <v>-1.4873921695884196E-2</v>
      </c>
      <c r="BB107" s="202">
        <f t="shared" si="166"/>
        <v>-5.4062354984515504E-2</v>
      </c>
      <c r="BC107" s="202">
        <f t="shared" si="166"/>
        <v>-7.7232613429149444E-2</v>
      </c>
      <c r="BD107" s="202">
        <f t="shared" si="166"/>
        <v>1.1956675810651518E-3</v>
      </c>
      <c r="BE107" s="202">
        <f t="shared" si="166"/>
        <v>-2.5477112904778165E-3</v>
      </c>
      <c r="BF107" s="202">
        <f t="shared" si="166"/>
        <v>4.5776388305366345E-2</v>
      </c>
      <c r="BG107" s="202">
        <f t="shared" si="166"/>
        <v>-5.6518982278608632E-2</v>
      </c>
      <c r="BH107" s="1627">
        <f t="shared" si="166"/>
        <v>0.14027658885256944</v>
      </c>
      <c r="BI107" s="1377">
        <f t="shared" si="166"/>
        <v>-7.0945670162002483E-2</v>
      </c>
    </row>
    <row r="108" spans="18:61" ht="17.100000000000001" customHeight="1">
      <c r="S108" s="947"/>
      <c r="T108" s="942" t="s">
        <v>534</v>
      </c>
      <c r="U108" s="942"/>
      <c r="V108" s="1328"/>
      <c r="W108" s="1350"/>
      <c r="X108" s="1350"/>
      <c r="Y108" s="1350"/>
      <c r="Z108" s="1350"/>
      <c r="AA108" s="1350"/>
      <c r="AB108" s="202">
        <f t="shared" ref="AB108:BI108" si="167">IF(OR(AB31="NO",AA31="NO"),"-",AB31/AA31-1)</f>
        <v>-0.13720109760878085</v>
      </c>
      <c r="AC108" s="202">
        <f t="shared" si="167"/>
        <v>-0.1535665606542479</v>
      </c>
      <c r="AD108" s="202">
        <f t="shared" si="167"/>
        <v>5.0187869028448517E-2</v>
      </c>
      <c r="AE108" s="202">
        <f t="shared" si="167"/>
        <v>-2.8622540250447193E-2</v>
      </c>
      <c r="AF108" s="202">
        <f t="shared" si="167"/>
        <v>4.4198895027624419E-2</v>
      </c>
      <c r="AG108" s="202">
        <f t="shared" si="167"/>
        <v>0.19999999999999996</v>
      </c>
      <c r="AH108" s="202">
        <f t="shared" si="167"/>
        <v>0.33333333333333326</v>
      </c>
      <c r="AI108" s="202">
        <f t="shared" si="167"/>
        <v>1.125</v>
      </c>
      <c r="AJ108" s="202">
        <f t="shared" si="167"/>
        <v>0.58823529411764697</v>
      </c>
      <c r="AK108" s="202">
        <f t="shared" si="167"/>
        <v>0.58988888888888891</v>
      </c>
      <c r="AL108" s="202">
        <f t="shared" si="167"/>
        <v>0.11775805437137477</v>
      </c>
      <c r="AM108" s="202">
        <f t="shared" si="167"/>
        <v>-9.2326289025050912E-3</v>
      </c>
      <c r="AN108" s="202">
        <f t="shared" si="167"/>
        <v>-1.042957814596801E-2</v>
      </c>
      <c r="AO108" s="202">
        <f t="shared" si="167"/>
        <v>-1.7846149029618896E-3</v>
      </c>
      <c r="AP108" s="202">
        <f t="shared" si="167"/>
        <v>3.1150850417129394E-2</v>
      </c>
      <c r="AQ108" s="202">
        <f t="shared" si="167"/>
        <v>-9.2189483491175062E-2</v>
      </c>
      <c r="AR108" s="202">
        <f t="shared" si="167"/>
        <v>3.3238802989613125E-2</v>
      </c>
      <c r="AS108" s="202">
        <f t="shared" si="167"/>
        <v>-0.40648400118653027</v>
      </c>
      <c r="AT108" s="202">
        <f t="shared" si="167"/>
        <v>-0.67833957784619958</v>
      </c>
      <c r="AU108" s="202">
        <f t="shared" si="167"/>
        <v>0.48575712143928063</v>
      </c>
      <c r="AV108" s="202">
        <f t="shared" si="167"/>
        <v>-0.39843204222618955</v>
      </c>
      <c r="AW108" s="202">
        <f t="shared" si="167"/>
        <v>4.6451612903225747E-2</v>
      </c>
      <c r="AX108" s="202">
        <f t="shared" si="167"/>
        <v>-0.15462392108508016</v>
      </c>
      <c r="AY108" s="202">
        <f t="shared" si="167"/>
        <v>0.17852975495915979</v>
      </c>
      <c r="AZ108" s="202">
        <f t="shared" si="167"/>
        <v>0.2764851485148514</v>
      </c>
      <c r="BA108" s="202">
        <f t="shared" si="167"/>
        <v>0.33963544696529002</v>
      </c>
      <c r="BB108" s="202">
        <f t="shared" si="167"/>
        <v>-0.2169790837374248</v>
      </c>
      <c r="BC108" s="202">
        <f t="shared" si="167"/>
        <v>0.10573990202421646</v>
      </c>
      <c r="BD108" s="202">
        <f t="shared" si="167"/>
        <v>-7.2055504472122167E-2</v>
      </c>
      <c r="BE108" s="202">
        <f t="shared" si="167"/>
        <v>0.15386001261147642</v>
      </c>
      <c r="BF108" s="202">
        <f t="shared" si="167"/>
        <v>7.7835896635178203E-2</v>
      </c>
      <c r="BG108" s="202">
        <f t="shared" si="167"/>
        <v>-0.10314356077067943</v>
      </c>
      <c r="BH108" s="1627">
        <f t="shared" si="167"/>
        <v>-0.25512841221127425</v>
      </c>
      <c r="BI108" s="1377">
        <f t="shared" si="167"/>
        <v>-0.30402255231486508</v>
      </c>
    </row>
    <row r="109" spans="18:61" ht="17.100000000000001" customHeight="1">
      <c r="S109" s="947"/>
      <c r="T109" s="942" t="s">
        <v>530</v>
      </c>
      <c r="U109" s="942"/>
      <c r="V109" s="1328"/>
      <c r="W109" s="1350"/>
      <c r="X109" s="1350"/>
      <c r="Y109" s="1350"/>
      <c r="Z109" s="1350"/>
      <c r="AA109" s="1350"/>
      <c r="AB109" s="202">
        <f t="shared" ref="AB109:BI109" si="168">IF(OR(AB32="NO",AA32="NO"),"-",AB32/AA32-1)</f>
        <v>0.11764705882352966</v>
      </c>
      <c r="AC109" s="202">
        <f t="shared" si="168"/>
        <v>0.10526315789473673</v>
      </c>
      <c r="AD109" s="202">
        <f t="shared" si="168"/>
        <v>0</v>
      </c>
      <c r="AE109" s="202">
        <f t="shared" si="168"/>
        <v>-4.7619047619047672E-2</v>
      </c>
      <c r="AF109" s="202">
        <f t="shared" si="168"/>
        <v>0.10000000000000031</v>
      </c>
      <c r="AG109" s="202">
        <f t="shared" si="168"/>
        <v>6.5890294434559404E-2</v>
      </c>
      <c r="AH109" s="202">
        <f t="shared" si="168"/>
        <v>0.209514503726693</v>
      </c>
      <c r="AI109" s="202">
        <f t="shared" si="168"/>
        <v>1.268015078818685E-3</v>
      </c>
      <c r="AJ109" s="202">
        <f t="shared" si="168"/>
        <v>2.2903534937054548E-2</v>
      </c>
      <c r="AK109" s="202">
        <f t="shared" si="168"/>
        <v>0.11192902266614779</v>
      </c>
      <c r="AL109" s="202">
        <f t="shared" si="168"/>
        <v>-0.27162775826621244</v>
      </c>
      <c r="AM109" s="202">
        <f t="shared" si="168"/>
        <v>2.5917979925732748E-2</v>
      </c>
      <c r="AN109" s="202">
        <f t="shared" si="168"/>
        <v>5.9335151018407029E-3</v>
      </c>
      <c r="AO109" s="202">
        <f t="shared" si="168"/>
        <v>0.10127627434507969</v>
      </c>
      <c r="AP109" s="202">
        <f t="shared" si="168"/>
        <v>-0.10927384096665771</v>
      </c>
      <c r="AQ109" s="202">
        <f t="shared" si="168"/>
        <v>-0.1578287803250914</v>
      </c>
      <c r="AR109" s="202">
        <f t="shared" si="168"/>
        <v>-6.7363220424261239E-2</v>
      </c>
      <c r="AS109" s="202">
        <f t="shared" si="168"/>
        <v>-0.21563630207865747</v>
      </c>
      <c r="AT109" s="202">
        <f t="shared" si="168"/>
        <v>-0.38808085970330453</v>
      </c>
      <c r="AU109" s="202">
        <f t="shared" si="168"/>
        <v>6.9583087554450085E-2</v>
      </c>
      <c r="AV109" s="202">
        <f t="shared" si="168"/>
        <v>-0.16314929382931964</v>
      </c>
      <c r="AW109" s="202">
        <f t="shared" si="168"/>
        <v>-9.5406241680240589E-2</v>
      </c>
      <c r="AX109" s="202">
        <f t="shared" si="168"/>
        <v>-6.3945315441341632E-3</v>
      </c>
      <c r="AY109" s="202">
        <f t="shared" si="168"/>
        <v>-6.9567888447592319E-2</v>
      </c>
      <c r="AZ109" s="202">
        <f t="shared" si="168"/>
        <v>7.7086536603416578E-2</v>
      </c>
      <c r="BA109" s="202">
        <f t="shared" si="168"/>
        <v>5.8882195968570805E-2</v>
      </c>
      <c r="BB109" s="202">
        <f t="shared" si="168"/>
        <v>3.9329730535371921E-2</v>
      </c>
      <c r="BC109" s="202">
        <f t="shared" si="168"/>
        <v>-0.13698619876566853</v>
      </c>
      <c r="BD109" s="202">
        <f t="shared" si="168"/>
        <v>-6.8121551101194888E-2</v>
      </c>
      <c r="BE109" s="202">
        <f t="shared" si="168"/>
        <v>8.6589680042551631E-2</v>
      </c>
      <c r="BF109" s="202">
        <f t="shared" si="168"/>
        <v>-0.12481151582891514</v>
      </c>
      <c r="BG109" s="202">
        <f t="shared" si="168"/>
        <v>-3.9828328831024162E-3</v>
      </c>
      <c r="BH109" s="1627">
        <f t="shared" si="168"/>
        <v>-8.7856657170914176E-2</v>
      </c>
      <c r="BI109" s="1377">
        <f t="shared" si="168"/>
        <v>0.1591879935632059</v>
      </c>
    </row>
    <row r="110" spans="18:61" ht="17.100000000000001" customHeight="1">
      <c r="S110" s="947"/>
      <c r="T110" s="942" t="s">
        <v>531</v>
      </c>
      <c r="U110" s="942"/>
      <c r="V110" s="1325"/>
      <c r="W110" s="1350"/>
      <c r="X110" s="1350"/>
      <c r="Y110" s="1350"/>
      <c r="Z110" s="1350"/>
      <c r="AA110" s="1350"/>
      <c r="AB110" s="202">
        <f t="shared" ref="AB110:BI110" si="169">IF(OR(AB33="NO",AA33="NO"),"-",AB33/AA33-1)</f>
        <v>0.11764705882352944</v>
      </c>
      <c r="AC110" s="202">
        <f t="shared" si="169"/>
        <v>0.10526315789473673</v>
      </c>
      <c r="AD110" s="202">
        <f t="shared" si="169"/>
        <v>0</v>
      </c>
      <c r="AE110" s="202">
        <f t="shared" si="169"/>
        <v>-4.7619047619047561E-2</v>
      </c>
      <c r="AF110" s="202">
        <f t="shared" si="169"/>
        <v>0.10000000000000009</v>
      </c>
      <c r="AG110" s="202">
        <f t="shared" si="169"/>
        <v>1.90574553028988</v>
      </c>
      <c r="AH110" s="202">
        <f t="shared" si="169"/>
        <v>0.29949223416965376</v>
      </c>
      <c r="AI110" s="202">
        <f t="shared" si="169"/>
        <v>0.21054083250971067</v>
      </c>
      <c r="AJ110" s="202">
        <f t="shared" si="169"/>
        <v>0.33895228511211961</v>
      </c>
      <c r="AK110" s="202">
        <f t="shared" si="169"/>
        <v>1.0385912369219152E-2</v>
      </c>
      <c r="AL110" s="202">
        <f t="shared" si="169"/>
        <v>-6.0672832661997966E-2</v>
      </c>
      <c r="AM110" s="202">
        <f t="shared" si="169"/>
        <v>9.5454817116902069E-2</v>
      </c>
      <c r="AN110" s="202">
        <f t="shared" si="169"/>
        <v>-5.3792729068178446E-2</v>
      </c>
      <c r="AO110" s="202">
        <f t="shared" si="169"/>
        <v>-4.6934889372907129E-3</v>
      </c>
      <c r="AP110" s="202">
        <f t="shared" si="169"/>
        <v>-0.16273963714623796</v>
      </c>
      <c r="AQ110" s="202">
        <f t="shared" si="169"/>
        <v>-0.1957496747989983</v>
      </c>
      <c r="AR110" s="202">
        <f t="shared" si="169"/>
        <v>-0.3614818136985446</v>
      </c>
      <c r="AS110" s="202">
        <f t="shared" si="169"/>
        <v>-0.19037628584815081</v>
      </c>
      <c r="AT110" s="202">
        <f t="shared" si="169"/>
        <v>-0.32621559076246121</v>
      </c>
      <c r="AU110" s="202">
        <f t="shared" si="169"/>
        <v>0.34849126094794292</v>
      </c>
      <c r="AV110" s="202">
        <f t="shared" si="169"/>
        <v>-0.26389284978363869</v>
      </c>
      <c r="AW110" s="202">
        <f t="shared" si="169"/>
        <v>-0.13072626900752449</v>
      </c>
      <c r="AX110" s="202">
        <f t="shared" si="169"/>
        <v>-1.2808010654652868E-2</v>
      </c>
      <c r="AY110" s="202">
        <f t="shared" si="169"/>
        <v>0.12497538361093397</v>
      </c>
      <c r="AZ110" s="202">
        <f t="shared" si="169"/>
        <v>9.6335384862600293E-4</v>
      </c>
      <c r="BA110" s="202">
        <f t="shared" si="169"/>
        <v>-0.18120748428264766</v>
      </c>
      <c r="BB110" s="202">
        <f t="shared" si="169"/>
        <v>3.8730666785592671E-2</v>
      </c>
      <c r="BC110" s="202">
        <f t="shared" si="169"/>
        <v>2.6122182766154411E-2</v>
      </c>
      <c r="BD110" s="202">
        <f t="shared" si="169"/>
        <v>-0.11838663230276103</v>
      </c>
      <c r="BE110" s="202">
        <f t="shared" si="169"/>
        <v>-5.6893505464271299E-2</v>
      </c>
      <c r="BF110" s="202">
        <f t="shared" si="169"/>
        <v>-7.2988699443743754E-2</v>
      </c>
      <c r="BG110" s="202">
        <f t="shared" si="169"/>
        <v>-6.4282433170765318E-2</v>
      </c>
      <c r="BH110" s="1627">
        <f t="shared" si="169"/>
        <v>-0.41653075897867564</v>
      </c>
      <c r="BI110" s="1377">
        <f t="shared" si="169"/>
        <v>-0.16689834469181819</v>
      </c>
    </row>
    <row r="111" spans="18:61" ht="17.100000000000001" customHeight="1">
      <c r="S111" s="1312"/>
      <c r="T111" s="942" t="s">
        <v>514</v>
      </c>
      <c r="U111" s="942"/>
      <c r="V111" s="1328"/>
      <c r="W111" s="1350"/>
      <c r="X111" s="1350"/>
      <c r="Y111" s="1350"/>
      <c r="Z111" s="1350"/>
      <c r="AA111" s="1350"/>
      <c r="AB111" s="202">
        <f t="shared" ref="AB111:BI111" si="170">IF(OR(AB34="NO",AA34="NO"),"-",AB34/AA34-1)</f>
        <v>0.11764705882352988</v>
      </c>
      <c r="AC111" s="202">
        <f t="shared" si="170"/>
        <v>0.10526315789473695</v>
      </c>
      <c r="AD111" s="202">
        <f t="shared" si="170"/>
        <v>0</v>
      </c>
      <c r="AE111" s="202">
        <f t="shared" si="170"/>
        <v>-4.7619047619048005E-2</v>
      </c>
      <c r="AF111" s="202">
        <f t="shared" si="170"/>
        <v>0.10000000000000009</v>
      </c>
      <c r="AG111" s="202">
        <f t="shared" si="170"/>
        <v>-0.1116751269035533</v>
      </c>
      <c r="AH111" s="202">
        <f t="shared" si="170"/>
        <v>-0.3828571428571429</v>
      </c>
      <c r="AI111" s="202">
        <f t="shared" si="170"/>
        <v>-0.18518518518518523</v>
      </c>
      <c r="AJ111" s="202">
        <f t="shared" si="170"/>
        <v>-0.27272727272727271</v>
      </c>
      <c r="AK111" s="202">
        <f t="shared" si="170"/>
        <v>-0.4375</v>
      </c>
      <c r="AL111" s="202">
        <f t="shared" si="170"/>
        <v>-8.333333333333337E-2</v>
      </c>
      <c r="AM111" s="202">
        <f t="shared" si="170"/>
        <v>9.0909090909090828E-2</v>
      </c>
      <c r="AN111" s="202">
        <f t="shared" si="170"/>
        <v>-5.555555555555558E-2</v>
      </c>
      <c r="AO111" s="202">
        <f t="shared" si="170"/>
        <v>-5.8823529411764719E-2</v>
      </c>
      <c r="AP111" s="202">
        <f t="shared" si="170"/>
        <v>0.27499999999999969</v>
      </c>
      <c r="AQ111" s="202">
        <f t="shared" si="170"/>
        <v>0.40122549019607856</v>
      </c>
      <c r="AR111" s="202">
        <f t="shared" si="170"/>
        <v>-0.12261675704040587</v>
      </c>
      <c r="AS111" s="202">
        <f t="shared" si="170"/>
        <v>7.4561403508772495E-2</v>
      </c>
      <c r="AT111" s="202">
        <f t="shared" si="170"/>
        <v>-0.81076066790352508</v>
      </c>
      <c r="AU111" s="202">
        <f t="shared" si="170"/>
        <v>-0.18627450980392113</v>
      </c>
      <c r="AV111" s="202">
        <f t="shared" si="170"/>
        <v>-0.30120481927710852</v>
      </c>
      <c r="AW111" s="202">
        <f t="shared" si="170"/>
        <v>-6.8965517241379337E-2</v>
      </c>
      <c r="AX111" s="202">
        <f t="shared" si="170"/>
        <v>-0.24629629629629668</v>
      </c>
      <c r="AY111" s="202">
        <f t="shared" si="170"/>
        <v>-0.33660933660933634</v>
      </c>
      <c r="AZ111" s="202">
        <f t="shared" si="170"/>
        <v>-0.1481481481481487</v>
      </c>
      <c r="BA111" s="202">
        <f t="shared" si="170"/>
        <v>-4.3478260869564633E-2</v>
      </c>
      <c r="BB111" s="202">
        <f t="shared" si="170"/>
        <v>-0.1886363788084553</v>
      </c>
      <c r="BC111" s="202">
        <f t="shared" si="170"/>
        <v>0.11932774975264926</v>
      </c>
      <c r="BD111" s="202">
        <f t="shared" si="170"/>
        <v>-0.11861861313147315</v>
      </c>
      <c r="BE111" s="202">
        <f t="shared" si="170"/>
        <v>0.29585462559203779</v>
      </c>
      <c r="BF111" s="202">
        <f t="shared" si="170"/>
        <v>-0.12313760061320178</v>
      </c>
      <c r="BG111" s="202">
        <f t="shared" si="170"/>
        <v>-0.28255872063968035</v>
      </c>
      <c r="BH111" s="1627">
        <f t="shared" si="170"/>
        <v>-0.30342713847868463</v>
      </c>
      <c r="BI111" s="1377">
        <f t="shared" si="170"/>
        <v>0.76399999999999979</v>
      </c>
    </row>
    <row r="112" spans="18:61" ht="17.100000000000001" customHeight="1">
      <c r="S112" s="949" t="s">
        <v>219</v>
      </c>
      <c r="T112" s="26"/>
      <c r="U112" s="950"/>
      <c r="V112" s="1330"/>
      <c r="W112" s="1353"/>
      <c r="X112" s="1353"/>
      <c r="Y112" s="1353"/>
      <c r="Z112" s="1353"/>
      <c r="AA112" s="1353"/>
      <c r="AB112" s="211">
        <f t="shared" ref="AB112:BI112" si="171">AB35/AA35-1</f>
        <v>0</v>
      </c>
      <c r="AC112" s="211">
        <f t="shared" si="171"/>
        <v>0</v>
      </c>
      <c r="AD112" s="211">
        <f t="shared" si="171"/>
        <v>0.33333333333333326</v>
      </c>
      <c r="AE112" s="211">
        <f t="shared" si="171"/>
        <v>0.74999999999999956</v>
      </c>
      <c r="AF112" s="211">
        <f t="shared" si="171"/>
        <v>1.6428571428571428</v>
      </c>
      <c r="AG112" s="211">
        <f t="shared" si="171"/>
        <v>-4.6707137754348982E-2</v>
      </c>
      <c r="AH112" s="211">
        <f t="shared" si="171"/>
        <v>-9.6943383920630399E-2</v>
      </c>
      <c r="AI112" s="211">
        <f t="shared" si="171"/>
        <v>0.11116697680245213</v>
      </c>
      <c r="AJ112" s="211">
        <f t="shared" si="171"/>
        <v>0.66857342616118975</v>
      </c>
      <c r="AK112" s="211">
        <f t="shared" si="171"/>
        <v>-6.2198674459961745E-2</v>
      </c>
      <c r="AL112" s="211">
        <f t="shared" si="171"/>
        <v>2.6366613976997355E-2</v>
      </c>
      <c r="AM112" s="211">
        <f t="shared" si="171"/>
        <v>0.25341857298422532</v>
      </c>
      <c r="AN112" s="211">
        <f t="shared" si="171"/>
        <v>0.13593235287457217</v>
      </c>
      <c r="AO112" s="211">
        <f t="shared" si="171"/>
        <v>0.16082356103925943</v>
      </c>
      <c r="AP112" s="211">
        <f t="shared" si="171"/>
        <v>2.1111238721667118</v>
      </c>
      <c r="AQ112" s="211">
        <f t="shared" si="171"/>
        <v>-5.0596706125862645E-2</v>
      </c>
      <c r="AR112" s="211">
        <f t="shared" si="171"/>
        <v>0.13045143342193355</v>
      </c>
      <c r="AS112" s="211">
        <f t="shared" si="171"/>
        <v>-6.6550636105925709E-2</v>
      </c>
      <c r="AT112" s="211">
        <f t="shared" si="171"/>
        <v>-8.3911005785009873E-2</v>
      </c>
      <c r="AU112" s="211">
        <f t="shared" si="171"/>
        <v>0.13827691196750158</v>
      </c>
      <c r="AV112" s="211">
        <f t="shared" si="171"/>
        <v>0.17244051095969137</v>
      </c>
      <c r="AW112" s="211">
        <f t="shared" si="171"/>
        <v>-0.16195468143268821</v>
      </c>
      <c r="AX112" s="211">
        <f t="shared" si="171"/>
        <v>7.5570412089817962E-2</v>
      </c>
      <c r="AY112" s="211">
        <f t="shared" si="171"/>
        <v>-0.30744373317097806</v>
      </c>
      <c r="AZ112" s="211">
        <f t="shared" si="171"/>
        <v>-0.49660985045308925</v>
      </c>
      <c r="BA112" s="211">
        <f t="shared" si="171"/>
        <v>0.10886930920802684</v>
      </c>
      <c r="BB112" s="211">
        <f t="shared" si="171"/>
        <v>-0.30038374871066764</v>
      </c>
      <c r="BC112" s="211">
        <f t="shared" si="171"/>
        <v>-0.32145964039623376</v>
      </c>
      <c r="BD112" s="212">
        <f t="shared" si="171"/>
        <v>-6.9656441404450709E-2</v>
      </c>
      <c r="BE112" s="212">
        <f t="shared" si="171"/>
        <v>0.14000854566427634</v>
      </c>
      <c r="BF112" s="212">
        <f t="shared" si="171"/>
        <v>0.13229759812618469</v>
      </c>
      <c r="BG112" s="212">
        <f t="shared" si="171"/>
        <v>1.4408359839927609E-2</v>
      </c>
      <c r="BH112" s="1634">
        <f t="shared" si="171"/>
        <v>-0.38718490045471521</v>
      </c>
      <c r="BI112" s="1381">
        <f t="shared" si="171"/>
        <v>-0.12830514733410914</v>
      </c>
    </row>
    <row r="113" spans="2:61" ht="17.100000000000001" customHeight="1">
      <c r="S113" s="949"/>
      <c r="T113" s="943" t="s">
        <v>530</v>
      </c>
      <c r="U113" s="943"/>
      <c r="V113" s="1324"/>
      <c r="W113" s="1347"/>
      <c r="X113" s="1347"/>
      <c r="Y113" s="1347"/>
      <c r="Z113" s="1347"/>
      <c r="AA113" s="1347"/>
      <c r="AB113" s="213">
        <f t="shared" ref="AB113:BI113" si="172">IF(OR(AB36="NO",AA36="NO"),"-",AB36/AA36-1)</f>
        <v>0</v>
      </c>
      <c r="AC113" s="213">
        <f t="shared" si="172"/>
        <v>0</v>
      </c>
      <c r="AD113" s="213">
        <f t="shared" si="172"/>
        <v>0.33333333333333326</v>
      </c>
      <c r="AE113" s="213">
        <f t="shared" si="172"/>
        <v>0.75</v>
      </c>
      <c r="AF113" s="213">
        <f t="shared" si="172"/>
        <v>1.6428571428571423</v>
      </c>
      <c r="AG113" s="213">
        <f t="shared" si="172"/>
        <v>3.9558038143612251E-3</v>
      </c>
      <c r="AH113" s="213">
        <f t="shared" si="172"/>
        <v>-0.2643292338880725</v>
      </c>
      <c r="AI113" s="213">
        <f t="shared" si="172"/>
        <v>-4.4987541285180788E-2</v>
      </c>
      <c r="AJ113" s="213">
        <f t="shared" si="172"/>
        <v>0.78253200818654522</v>
      </c>
      <c r="AK113" s="213">
        <f t="shared" si="172"/>
        <v>-0.52949743521128245</v>
      </c>
      <c r="AL113" s="213">
        <f t="shared" si="172"/>
        <v>0.17759067485712654</v>
      </c>
      <c r="AM113" s="213">
        <f t="shared" si="172"/>
        <v>0.42051455996848808</v>
      </c>
      <c r="AN113" s="213">
        <f t="shared" si="172"/>
        <v>-0.217351625799316</v>
      </c>
      <c r="AO113" s="213">
        <f t="shared" si="172"/>
        <v>0.39284637572437964</v>
      </c>
      <c r="AP113" s="213">
        <f t="shared" si="172"/>
        <v>-0.11288522924362598</v>
      </c>
      <c r="AQ113" s="213">
        <f t="shared" si="172"/>
        <v>0.19945856843650289</v>
      </c>
      <c r="AR113" s="213">
        <f t="shared" si="172"/>
        <v>0.26921343080692872</v>
      </c>
      <c r="AS113" s="213">
        <f t="shared" si="172"/>
        <v>-7.2890234072835791E-2</v>
      </c>
      <c r="AT113" s="213">
        <f t="shared" si="172"/>
        <v>-0.19868570867244084</v>
      </c>
      <c r="AU113" s="213">
        <f t="shared" si="172"/>
        <v>4.7004942394058835E-2</v>
      </c>
      <c r="AV113" s="213">
        <f t="shared" si="172"/>
        <v>-8.3222353677957828E-2</v>
      </c>
      <c r="AW113" s="213">
        <f t="shared" si="172"/>
        <v>1.2635925158163364E-2</v>
      </c>
      <c r="AX113" s="213">
        <f t="shared" si="172"/>
        <v>-0.37486921707538579</v>
      </c>
      <c r="AY113" s="213">
        <f t="shared" si="172"/>
        <v>0.22612215544048331</v>
      </c>
      <c r="AZ113" s="213">
        <f t="shared" si="172"/>
        <v>9.6319537076563044E-2</v>
      </c>
      <c r="BA113" s="213">
        <f t="shared" si="172"/>
        <v>0.26918185974924014</v>
      </c>
      <c r="BB113" s="213">
        <f t="shared" si="172"/>
        <v>5.1098322260084705E-2</v>
      </c>
      <c r="BC113" s="213">
        <f t="shared" si="172"/>
        <v>0.20836265109114827</v>
      </c>
      <c r="BD113" s="214">
        <f t="shared" si="172"/>
        <v>9.5486214958883986E-2</v>
      </c>
      <c r="BE113" s="214">
        <f t="shared" si="172"/>
        <v>0.17876678583011651</v>
      </c>
      <c r="BF113" s="214">
        <f t="shared" si="172"/>
        <v>0.11721601761602973</v>
      </c>
      <c r="BG113" s="214">
        <f t="shared" si="172"/>
        <v>4.0062596291050134E-2</v>
      </c>
      <c r="BH113" s="1635">
        <f t="shared" si="172"/>
        <v>-0.39171045478199273</v>
      </c>
      <c r="BI113" s="1382">
        <f t="shared" si="172"/>
        <v>-0.12866980879680823</v>
      </c>
    </row>
    <row r="114" spans="2:61" ht="17.100000000000001" customHeight="1">
      <c r="S114" s="949"/>
      <c r="T114" s="943" t="s">
        <v>513</v>
      </c>
      <c r="U114" s="943"/>
      <c r="V114" s="1324"/>
      <c r="W114" s="1347"/>
      <c r="X114" s="1347"/>
      <c r="Y114" s="1347"/>
      <c r="Z114" s="1347"/>
      <c r="AA114" s="1347"/>
      <c r="AB114" s="213">
        <f t="shared" ref="AB114:BI114" si="173">IF(OR(AB37="NO",AA37="NO"),"-",AB37/AA37-1)</f>
        <v>0</v>
      </c>
      <c r="AC114" s="213">
        <f t="shared" si="173"/>
        <v>0</v>
      </c>
      <c r="AD114" s="213">
        <f t="shared" si="173"/>
        <v>0.33333333333333348</v>
      </c>
      <c r="AE114" s="213">
        <f t="shared" si="173"/>
        <v>0.75000000000000044</v>
      </c>
      <c r="AF114" s="213">
        <f t="shared" si="173"/>
        <v>1.6428571428571428</v>
      </c>
      <c r="AG114" s="213">
        <f t="shared" si="173"/>
        <v>0</v>
      </c>
      <c r="AH114" s="213">
        <f t="shared" si="173"/>
        <v>0</v>
      </c>
      <c r="AI114" s="213">
        <f t="shared" si="173"/>
        <v>1</v>
      </c>
      <c r="AJ114" s="213">
        <f t="shared" si="173"/>
        <v>0.49999999999999956</v>
      </c>
      <c r="AK114" s="213">
        <f t="shared" si="173"/>
        <v>1.3333333333333339</v>
      </c>
      <c r="AL114" s="213">
        <f t="shared" si="173"/>
        <v>0</v>
      </c>
      <c r="AM114" s="213">
        <f t="shared" si="173"/>
        <v>0.28571428571428603</v>
      </c>
      <c r="AN114" s="213">
        <f t="shared" si="173"/>
        <v>-0.11111111111111127</v>
      </c>
      <c r="AO114" s="213">
        <f t="shared" si="173"/>
        <v>1.2499999999999956E-2</v>
      </c>
      <c r="AP114" s="213">
        <f t="shared" si="173"/>
        <v>7.9012345679012341</v>
      </c>
      <c r="AQ114" s="213">
        <f t="shared" si="173"/>
        <v>-9.4313453536754355E-2</v>
      </c>
      <c r="AR114" s="213">
        <f t="shared" si="173"/>
        <v>9.3415007656967308E-2</v>
      </c>
      <c r="AS114" s="213">
        <f t="shared" si="173"/>
        <v>-4.2016806722684485E-3</v>
      </c>
      <c r="AT114" s="213">
        <f t="shared" si="173"/>
        <v>-6.0478199718705827E-2</v>
      </c>
      <c r="AU114" s="213">
        <f t="shared" si="173"/>
        <v>0.15119760479041844</v>
      </c>
      <c r="AV114" s="213">
        <f t="shared" si="173"/>
        <v>0.21066319895968877</v>
      </c>
      <c r="AW114" s="213">
        <f t="shared" si="173"/>
        <v>-0.1793770139634806</v>
      </c>
      <c r="AX114" s="213">
        <f t="shared" si="173"/>
        <v>0.13089005235602102</v>
      </c>
      <c r="AY114" s="213">
        <f t="shared" si="173"/>
        <v>-0.35086342592592579</v>
      </c>
      <c r="AZ114" s="213">
        <f t="shared" si="173"/>
        <v>-0.58099612376839593</v>
      </c>
      <c r="BA114" s="213">
        <f t="shared" si="173"/>
        <v>6.8085122615733074E-2</v>
      </c>
      <c r="BB114" s="213">
        <f t="shared" si="173"/>
        <v>-0.45776892247494216</v>
      </c>
      <c r="BC114" s="213">
        <f t="shared" si="173"/>
        <v>-0.75238795647401768</v>
      </c>
      <c r="BD114" s="214">
        <f t="shared" si="173"/>
        <v>-0.6676557913098109</v>
      </c>
      <c r="BE114" s="214">
        <f t="shared" si="173"/>
        <v>-0.21565177826869397</v>
      </c>
      <c r="BF114" s="214">
        <f t="shared" si="173"/>
        <v>0.58070283317136573</v>
      </c>
      <c r="BG114" s="214">
        <f t="shared" si="173"/>
        <v>-0.14302174852369287</v>
      </c>
      <c r="BH114" s="1635">
        <f t="shared" si="173"/>
        <v>-0.29411764705882326</v>
      </c>
      <c r="BI114" s="1382">
        <f t="shared" si="173"/>
        <v>-0.10000000000000042</v>
      </c>
    </row>
    <row r="115" spans="2:61" ht="17.100000000000001" customHeight="1" thickBot="1">
      <c r="S115" s="949"/>
      <c r="T115" s="951" t="s">
        <v>531</v>
      </c>
      <c r="U115" s="951"/>
      <c r="V115" s="1331"/>
      <c r="W115" s="1354"/>
      <c r="X115" s="1354"/>
      <c r="Y115" s="1354"/>
      <c r="Z115" s="1354"/>
      <c r="AA115" s="1354"/>
      <c r="AB115" s="216">
        <f t="shared" ref="AB115:BI115" si="174">IF(OR(AB38="NO",AA38="NO"),"-",AB38/AA38-1)</f>
        <v>0</v>
      </c>
      <c r="AC115" s="216">
        <f t="shared" si="174"/>
        <v>0</v>
      </c>
      <c r="AD115" s="216">
        <f t="shared" si="174"/>
        <v>0.33333333333333304</v>
      </c>
      <c r="AE115" s="216">
        <f t="shared" si="174"/>
        <v>0.75</v>
      </c>
      <c r="AF115" s="216">
        <f t="shared" si="174"/>
        <v>1.6428571428571432</v>
      </c>
      <c r="AG115" s="216">
        <f t="shared" si="174"/>
        <v>-0.58961798703967983</v>
      </c>
      <c r="AH115" s="216">
        <f t="shared" si="174"/>
        <v>3.6150896568489586</v>
      </c>
      <c r="AI115" s="216">
        <f t="shared" si="174"/>
        <v>0.18487563483902281</v>
      </c>
      <c r="AJ115" s="216">
        <f t="shared" si="174"/>
        <v>0.48662093428045394</v>
      </c>
      <c r="AK115" s="216">
        <f t="shared" si="174"/>
        <v>0.26371325548722968</v>
      </c>
      <c r="AL115" s="216">
        <f t="shared" si="174"/>
        <v>-0.13124533002343652</v>
      </c>
      <c r="AM115" s="216">
        <f t="shared" si="174"/>
        <v>-0.12288023671850601</v>
      </c>
      <c r="AN115" s="216">
        <f t="shared" si="174"/>
        <v>1.9540338970496323</v>
      </c>
      <c r="AO115" s="216">
        <f t="shared" si="174"/>
        <v>0.11488468747453395</v>
      </c>
      <c r="AP115" s="216">
        <f t="shared" si="174"/>
        <v>-0.5726448870465094</v>
      </c>
      <c r="AQ115" s="216">
        <f t="shared" si="174"/>
        <v>0.20399019801328855</v>
      </c>
      <c r="AR115" s="216">
        <f t="shared" si="174"/>
        <v>0.33605345508107676</v>
      </c>
      <c r="AS115" s="216">
        <f t="shared" si="174"/>
        <v>-0.72851934828429599</v>
      </c>
      <c r="AT115" s="216">
        <f t="shared" si="174"/>
        <v>-0.25186957711976155</v>
      </c>
      <c r="AU115" s="216">
        <f t="shared" si="174"/>
        <v>0.14329844704403771</v>
      </c>
      <c r="AV115" s="216">
        <f t="shared" si="174"/>
        <v>-8.0838308720684871E-2</v>
      </c>
      <c r="AW115" s="216">
        <f t="shared" si="174"/>
        <v>-0.14427401457273581</v>
      </c>
      <c r="AX115" s="216">
        <f t="shared" si="174"/>
        <v>3.0902631029477545E-2</v>
      </c>
      <c r="AY115" s="216">
        <f t="shared" si="174"/>
        <v>0.22485927846622533</v>
      </c>
      <c r="AZ115" s="216">
        <f t="shared" si="174"/>
        <v>-0.15317259649490211</v>
      </c>
      <c r="BA115" s="216">
        <f t="shared" si="174"/>
        <v>-0.11562340239717017</v>
      </c>
      <c r="BB115" s="216">
        <f t="shared" si="174"/>
        <v>0.11873942339179311</v>
      </c>
      <c r="BC115" s="216">
        <f t="shared" si="174"/>
        <v>-3.6808412109511579E-2</v>
      </c>
      <c r="BD115" s="217">
        <f t="shared" si="174"/>
        <v>-0.11599712084899572</v>
      </c>
      <c r="BE115" s="217">
        <f t="shared" si="174"/>
        <v>1.6244500569569276E-2</v>
      </c>
      <c r="BF115" s="217">
        <f t="shared" si="174"/>
        <v>-3.1697422394936225E-3</v>
      </c>
      <c r="BG115" s="217">
        <f t="shared" si="174"/>
        <v>-0.20897644229088208</v>
      </c>
      <c r="BH115" s="1636">
        <f t="shared" si="174"/>
        <v>-0.41653075897867553</v>
      </c>
      <c r="BI115" s="1383">
        <f t="shared" si="174"/>
        <v>-0.16689834469181819</v>
      </c>
    </row>
    <row r="116" spans="2:61" ht="17.100000000000001" customHeight="1" thickTop="1" thickBot="1">
      <c r="B116" s="22" t="s">
        <v>15</v>
      </c>
      <c r="S116" s="952" t="s">
        <v>23</v>
      </c>
      <c r="T116" s="1310"/>
      <c r="U116" s="953"/>
      <c r="V116" s="1384"/>
      <c r="W116" s="1385"/>
      <c r="X116" s="1385"/>
      <c r="Y116" s="1385"/>
      <c r="Z116" s="1385"/>
      <c r="AA116" s="1385"/>
      <c r="AB116" s="1386">
        <f t="shared" ref="AB116:BI116" si="175">AB39/AA39-1</f>
        <v>0.10556016662362433</v>
      </c>
      <c r="AC116" s="1386">
        <f t="shared" si="175"/>
        <v>5.3722713252775112E-2</v>
      </c>
      <c r="AD116" s="1386">
        <f t="shared" si="175"/>
        <v>9.0448836818327605E-2</v>
      </c>
      <c r="AE116" s="1386">
        <f t="shared" si="175"/>
        <v>9.7469737281124402E-2</v>
      </c>
      <c r="AF116" s="1386">
        <f t="shared" si="175"/>
        <v>0.19436241255676867</v>
      </c>
      <c r="AG116" s="1386">
        <f t="shared" si="175"/>
        <v>1.2410732265155433E-2</v>
      </c>
      <c r="AH116" s="1386">
        <f t="shared" si="175"/>
        <v>-1.8210895636407209E-2</v>
      </c>
      <c r="AI116" s="1386">
        <f t="shared" si="175"/>
        <v>-9.1629067118631391E-2</v>
      </c>
      <c r="AJ116" s="1386">
        <f t="shared" si="175"/>
        <v>-0.1346464192668394</v>
      </c>
      <c r="AK116" s="1386">
        <f t="shared" si="175"/>
        <v>-0.10784982466577142</v>
      </c>
      <c r="AL116" s="1386">
        <f t="shared" si="175"/>
        <v>-0.15272132917978698</v>
      </c>
      <c r="AM116" s="1386">
        <f t="shared" si="175"/>
        <v>-0.10599175326783861</v>
      </c>
      <c r="AN116" s="1386">
        <f t="shared" si="175"/>
        <v>-2.1200353485921197E-2</v>
      </c>
      <c r="AO116" s="1386">
        <f t="shared" si="175"/>
        <v>-0.10301475848804198</v>
      </c>
      <c r="AP116" s="1386">
        <f t="shared" si="175"/>
        <v>1.0411069938776052E-3</v>
      </c>
      <c r="AQ116" s="1386">
        <f t="shared" si="175"/>
        <v>5.2599141228366841E-2</v>
      </c>
      <c r="AR116" s="1386">
        <f t="shared" si="175"/>
        <v>-8.989813414907788E-3</v>
      </c>
      <c r="AS116" s="1386">
        <f t="shared" si="175"/>
        <v>-4.5925684953674328E-2</v>
      </c>
      <c r="AT116" s="1386">
        <f t="shared" si="175"/>
        <v>-0.11266927792593662</v>
      </c>
      <c r="AU116" s="1386">
        <f t="shared" si="175"/>
        <v>8.5445312696910802E-2</v>
      </c>
      <c r="AV116" s="1386">
        <f t="shared" si="175"/>
        <v>5.2612154406490141E-2</v>
      </c>
      <c r="AW116" s="1386">
        <f t="shared" si="175"/>
        <v>4.9297138048107314E-2</v>
      </c>
      <c r="AX116" s="1386">
        <f t="shared" si="175"/>
        <v>5.7948827306051998E-2</v>
      </c>
      <c r="AY116" s="1386">
        <f t="shared" si="175"/>
        <v>6.1618606074518523E-2</v>
      </c>
      <c r="AZ116" s="1386">
        <f t="shared" si="175"/>
        <v>6.5747936844295696E-2</v>
      </c>
      <c r="BA116" s="1386">
        <f t="shared" si="175"/>
        <v>5.5548435129671114E-2</v>
      </c>
      <c r="BB116" s="1386">
        <f t="shared" si="175"/>
        <v>2.5262573531256827E-2</v>
      </c>
      <c r="BC116" s="1386">
        <f t="shared" si="175"/>
        <v>2.2993581259451057E-2</v>
      </c>
      <c r="BD116" s="1387">
        <f t="shared" si="175"/>
        <v>3.9435653597065023E-2</v>
      </c>
      <c r="BE116" s="1387">
        <f t="shared" si="175"/>
        <v>3.5625192089050906E-2</v>
      </c>
      <c r="BF116" s="1387">
        <f t="shared" si="175"/>
        <v>7.8629915111614324E-3</v>
      </c>
      <c r="BG116" s="1387">
        <f t="shared" si="175"/>
        <v>-1.8423847646835911E-2</v>
      </c>
      <c r="BH116" s="1637">
        <f t="shared" si="175"/>
        <v>-2.6378618120777353E-2</v>
      </c>
      <c r="BI116" s="1388">
        <f t="shared" si="175"/>
        <v>-2.7253920081689698E-2</v>
      </c>
    </row>
    <row r="117" spans="2:61" s="27" customFormat="1" ht="17.100000000000001" customHeight="1">
      <c r="V117" s="218"/>
      <c r="W117" s="219"/>
      <c r="X117" s="219"/>
      <c r="Y117" s="219"/>
      <c r="Z117" s="219"/>
      <c r="AA117" s="219"/>
      <c r="AB117" s="219"/>
      <c r="AC117" s="219"/>
      <c r="AD117" s="219"/>
      <c r="AE117" s="219"/>
      <c r="AF117" s="219"/>
      <c r="AG117" s="219"/>
      <c r="AH117" s="219"/>
      <c r="AI117" s="219"/>
      <c r="AJ117" s="219"/>
      <c r="AK117" s="219"/>
      <c r="AL117" s="219"/>
      <c r="AM117" s="219"/>
      <c r="AN117" s="219"/>
      <c r="AO117" s="219"/>
      <c r="AP117" s="219"/>
      <c r="AQ117" s="219"/>
      <c r="AR117" s="219"/>
      <c r="AS117" s="219"/>
      <c r="AT117" s="219"/>
      <c r="AU117" s="219"/>
      <c r="AV117" s="219"/>
      <c r="AW117" s="219"/>
      <c r="AX117" s="219"/>
      <c r="AY117" s="219"/>
      <c r="AZ117" s="219"/>
      <c r="BA117" s="219"/>
      <c r="BB117" s="219"/>
      <c r="BC117" s="219"/>
      <c r="BD117" s="189"/>
      <c r="BE117" s="189"/>
      <c r="BF117" s="189"/>
      <c r="BG117" s="189"/>
      <c r="BH117" s="189"/>
      <c r="BI117" s="189"/>
    </row>
    <row r="118" spans="2:61" ht="15.75" thickBot="1">
      <c r="S118" s="22" t="s">
        <v>253</v>
      </c>
    </row>
    <row r="119" spans="2:61">
      <c r="S119" s="1389"/>
      <c r="T119" s="1390"/>
      <c r="U119" s="1391"/>
      <c r="V119" s="1355"/>
      <c r="W119" s="1356"/>
      <c r="X119" s="1356"/>
      <c r="Y119" s="1356"/>
      <c r="Z119" s="1356"/>
      <c r="AA119" s="1356">
        <v>1990</v>
      </c>
      <c r="AB119" s="1357">
        <f>AA119+1</f>
        <v>1991</v>
      </c>
      <c r="AC119" s="1357">
        <f>AB119+1</f>
        <v>1992</v>
      </c>
      <c r="AD119" s="1357">
        <f>AC119+1</f>
        <v>1993</v>
      </c>
      <c r="AE119" s="1357">
        <f>AD119+1</f>
        <v>1994</v>
      </c>
      <c r="AF119" s="1357">
        <v>1995</v>
      </c>
      <c r="AG119" s="1357">
        <f t="shared" ref="AG119:BA119" si="176">AF119+1</f>
        <v>1996</v>
      </c>
      <c r="AH119" s="1357">
        <f t="shared" si="176"/>
        <v>1997</v>
      </c>
      <c r="AI119" s="1357">
        <f t="shared" si="176"/>
        <v>1998</v>
      </c>
      <c r="AJ119" s="1357">
        <f t="shared" si="176"/>
        <v>1999</v>
      </c>
      <c r="AK119" s="1357">
        <f t="shared" si="176"/>
        <v>2000</v>
      </c>
      <c r="AL119" s="1357">
        <f t="shared" si="176"/>
        <v>2001</v>
      </c>
      <c r="AM119" s="1357">
        <f t="shared" si="176"/>
        <v>2002</v>
      </c>
      <c r="AN119" s="1357">
        <f t="shared" si="176"/>
        <v>2003</v>
      </c>
      <c r="AO119" s="1357">
        <f t="shared" si="176"/>
        <v>2004</v>
      </c>
      <c r="AP119" s="1357">
        <f t="shared" si="176"/>
        <v>2005</v>
      </c>
      <c r="AQ119" s="1357">
        <f t="shared" si="176"/>
        <v>2006</v>
      </c>
      <c r="AR119" s="1357">
        <f t="shared" si="176"/>
        <v>2007</v>
      </c>
      <c r="AS119" s="1357">
        <f t="shared" si="176"/>
        <v>2008</v>
      </c>
      <c r="AT119" s="1357">
        <f t="shared" si="176"/>
        <v>2009</v>
      </c>
      <c r="AU119" s="1357">
        <f t="shared" si="176"/>
        <v>2010</v>
      </c>
      <c r="AV119" s="1357">
        <f t="shared" si="176"/>
        <v>2011</v>
      </c>
      <c r="AW119" s="1357">
        <f t="shared" si="176"/>
        <v>2012</v>
      </c>
      <c r="AX119" s="1357">
        <f t="shared" si="176"/>
        <v>2013</v>
      </c>
      <c r="AY119" s="1357">
        <f t="shared" si="176"/>
        <v>2014</v>
      </c>
      <c r="AZ119" s="1357">
        <f t="shared" si="176"/>
        <v>2015</v>
      </c>
      <c r="BA119" s="1357">
        <f t="shared" si="176"/>
        <v>2016</v>
      </c>
      <c r="BB119" s="1357">
        <f t="shared" ref="BB119:BI119" si="177">BA119+1</f>
        <v>2017</v>
      </c>
      <c r="BC119" s="1357">
        <f t="shared" si="177"/>
        <v>2018</v>
      </c>
      <c r="BD119" s="1357">
        <f t="shared" si="177"/>
        <v>2019</v>
      </c>
      <c r="BE119" s="1357">
        <f t="shared" si="177"/>
        <v>2020</v>
      </c>
      <c r="BF119" s="1357">
        <f t="shared" si="177"/>
        <v>2021</v>
      </c>
      <c r="BG119" s="1357">
        <f t="shared" si="177"/>
        <v>2022</v>
      </c>
      <c r="BH119" s="1616">
        <f t="shared" si="177"/>
        <v>2023</v>
      </c>
      <c r="BI119" s="1358">
        <f t="shared" si="177"/>
        <v>2024</v>
      </c>
    </row>
    <row r="120" spans="2:61" ht="17.100000000000001" customHeight="1">
      <c r="S120" s="941" t="s">
        <v>13</v>
      </c>
      <c r="T120" s="1"/>
      <c r="U120" s="954"/>
      <c r="V120" s="1062"/>
      <c r="W120" s="1345"/>
      <c r="X120" s="1345"/>
      <c r="Y120" s="1345"/>
      <c r="Z120" s="1345"/>
      <c r="AA120" s="1345"/>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c r="AV120" s="198"/>
      <c r="AW120" s="198"/>
      <c r="AX120" s="198"/>
      <c r="AY120" s="199">
        <f t="shared" ref="AY120:BE120" si="178">AY5/$AX5-1</f>
        <v>0.10040959615918021</v>
      </c>
      <c r="AZ120" s="199">
        <f t="shared" si="178"/>
        <v>0.21375402018933176</v>
      </c>
      <c r="BA120" s="199">
        <f t="shared" si="178"/>
        <v>0.28923646703428907</v>
      </c>
      <c r="BB120" s="199">
        <f t="shared" si="178"/>
        <v>0.33519683054282789</v>
      </c>
      <c r="BC120" s="199">
        <f t="shared" si="178"/>
        <v>0.38003731942846075</v>
      </c>
      <c r="BD120" s="220">
        <f t="shared" si="178"/>
        <v>0.45063431166230195</v>
      </c>
      <c r="BE120" s="220">
        <f t="shared" si="178"/>
        <v>0.50544605715293067</v>
      </c>
      <c r="BF120" s="220">
        <f t="shared" ref="BF120:BH120" si="179">BF5/$AX5-1</f>
        <v>0.53197661489246539</v>
      </c>
      <c r="BG120" s="220">
        <f>BG5/$AX5-1</f>
        <v>0.49646767899146038</v>
      </c>
      <c r="BH120" s="1617">
        <f t="shared" si="179"/>
        <v>0.45947983954976768</v>
      </c>
      <c r="BI120" s="1392">
        <f t="shared" ref="BI120" si="180">BI5/$AX5-1</f>
        <v>0.44312416680114075</v>
      </c>
    </row>
    <row r="121" spans="2:61" ht="17.100000000000001" customHeight="1">
      <c r="S121" s="941"/>
      <c r="T121" s="108" t="s">
        <v>525</v>
      </c>
      <c r="U121" s="1488"/>
      <c r="V121" s="1332"/>
      <c r="W121" s="1346"/>
      <c r="X121" s="1346"/>
      <c r="Y121" s="1346"/>
      <c r="Z121" s="1346"/>
      <c r="AA121" s="1346"/>
      <c r="AB121" s="200"/>
      <c r="AC121" s="200"/>
      <c r="AD121" s="200"/>
      <c r="AE121" s="200"/>
      <c r="AF121" s="200"/>
      <c r="AG121" s="200"/>
      <c r="AH121" s="200"/>
      <c r="AI121" s="200"/>
      <c r="AJ121" s="200"/>
      <c r="AK121" s="200"/>
      <c r="AL121" s="200"/>
      <c r="AM121" s="200"/>
      <c r="AN121" s="200"/>
      <c r="AO121" s="200"/>
      <c r="AP121" s="200"/>
      <c r="AQ121" s="200"/>
      <c r="AR121" s="200"/>
      <c r="AS121" s="200"/>
      <c r="AT121" s="200"/>
      <c r="AU121" s="200"/>
      <c r="AV121" s="200"/>
      <c r="AW121" s="200"/>
      <c r="AX121" s="200"/>
      <c r="AY121" s="221">
        <f t="shared" ref="AY121:BE125" si="181">IF(OR(AY6="NO",$AX6="NO"),"-",AY6/$AX6-1)</f>
        <v>0.10833452610894168</v>
      </c>
      <c r="AZ121" s="221">
        <f t="shared" si="181"/>
        <v>0.23215415097358072</v>
      </c>
      <c r="BA121" s="221">
        <f t="shared" si="181"/>
        <v>0.30500850313347261</v>
      </c>
      <c r="BB121" s="221">
        <f t="shared" si="181"/>
        <v>0.35234798387924449</v>
      </c>
      <c r="BC121" s="221">
        <f t="shared" si="181"/>
        <v>0.40286932634128036</v>
      </c>
      <c r="BD121" s="181">
        <f t="shared" si="181"/>
        <v>0.47845350611603021</v>
      </c>
      <c r="BE121" s="181">
        <f t="shared" si="181"/>
        <v>0.5344973526085548</v>
      </c>
      <c r="BF121" s="181">
        <f t="shared" ref="BF121:BG125" si="182">IF(OR(BF6="NO",$AX6="NO"),"-",BF6/$AX6-1)</f>
        <v>0.56749425303618772</v>
      </c>
      <c r="BG121" s="181">
        <f t="shared" si="182"/>
        <v>0.54257897946831068</v>
      </c>
      <c r="BH121" s="1606">
        <f t="shared" ref="BH121:BI125" si="183">IF(OR(BH6="NO",$AX6="NO"),"-",BH6/$AX6-1)</f>
        <v>0.50448112630390574</v>
      </c>
      <c r="BI121" s="1360">
        <f t="shared" si="183"/>
        <v>0.49061464823108936</v>
      </c>
    </row>
    <row r="122" spans="2:61" ht="17.100000000000001" customHeight="1">
      <c r="S122" s="941"/>
      <c r="T122" s="113"/>
      <c r="U122" s="1419" t="s">
        <v>500</v>
      </c>
      <c r="V122" s="1328"/>
      <c r="W122" s="1466"/>
      <c r="X122" s="1466"/>
      <c r="Y122" s="1466"/>
      <c r="Z122" s="1466"/>
      <c r="AA122" s="1466"/>
      <c r="AB122" s="1481"/>
      <c r="AC122" s="1481"/>
      <c r="AD122" s="1481"/>
      <c r="AE122" s="1481"/>
      <c r="AF122" s="1481"/>
      <c r="AG122" s="1481"/>
      <c r="AH122" s="1481"/>
      <c r="AI122" s="1481"/>
      <c r="AJ122" s="1481"/>
      <c r="AK122" s="1481"/>
      <c r="AL122" s="1481"/>
      <c r="AM122" s="1481"/>
      <c r="AN122" s="1481"/>
      <c r="AO122" s="1481"/>
      <c r="AP122" s="1481"/>
      <c r="AQ122" s="1481"/>
      <c r="AR122" s="1481"/>
      <c r="AS122" s="1481"/>
      <c r="AT122" s="1481"/>
      <c r="AU122" s="1481"/>
      <c r="AV122" s="1481"/>
      <c r="AW122" s="1481"/>
      <c r="AX122" s="1481"/>
      <c r="AY122" s="1454">
        <f t="shared" si="181"/>
        <v>0.13229247873081884</v>
      </c>
      <c r="AZ122" s="1454">
        <f t="shared" si="181"/>
        <v>0.29138472005320382</v>
      </c>
      <c r="BA122" s="1454">
        <f t="shared" si="181"/>
        <v>0.36685616336902171</v>
      </c>
      <c r="BB122" s="1454">
        <f t="shared" si="181"/>
        <v>0.40657403449386553</v>
      </c>
      <c r="BC122" s="1454">
        <f t="shared" si="181"/>
        <v>0.4761927080127335</v>
      </c>
      <c r="BD122" s="1482">
        <f t="shared" si="181"/>
        <v>0.57490434655065381</v>
      </c>
      <c r="BE122" s="1482">
        <f t="shared" si="181"/>
        <v>0.65124736833881269</v>
      </c>
      <c r="BF122" s="1482">
        <f t="shared" si="182"/>
        <v>0.67689133892685005</v>
      </c>
      <c r="BG122" s="1482">
        <f t="shared" si="182"/>
        <v>0.61402801321325295</v>
      </c>
      <c r="BH122" s="1618">
        <f t="shared" si="183"/>
        <v>0.57367019393082197</v>
      </c>
      <c r="BI122" s="1483">
        <f t="shared" si="183"/>
        <v>0.5732206780424729</v>
      </c>
    </row>
    <row r="123" spans="2:61" ht="17.100000000000001" customHeight="1">
      <c r="S123" s="941"/>
      <c r="T123" s="113"/>
      <c r="U123" s="1420" t="s">
        <v>501</v>
      </c>
      <c r="V123" s="1328"/>
      <c r="W123" s="1470"/>
      <c r="X123" s="1470"/>
      <c r="Y123" s="1470"/>
      <c r="Z123" s="1470"/>
      <c r="AA123" s="1470"/>
      <c r="AB123" s="1484"/>
      <c r="AC123" s="1484"/>
      <c r="AD123" s="1484"/>
      <c r="AE123" s="1484"/>
      <c r="AF123" s="1484"/>
      <c r="AG123" s="1484"/>
      <c r="AH123" s="1484"/>
      <c r="AI123" s="1484"/>
      <c r="AJ123" s="1484"/>
      <c r="AK123" s="1484"/>
      <c r="AL123" s="1484"/>
      <c r="AM123" s="1484"/>
      <c r="AN123" s="1484"/>
      <c r="AO123" s="1484"/>
      <c r="AP123" s="1484"/>
      <c r="AQ123" s="1484"/>
      <c r="AR123" s="1484"/>
      <c r="AS123" s="1484"/>
      <c r="AT123" s="1484"/>
      <c r="AU123" s="1484"/>
      <c r="AV123" s="1484"/>
      <c r="AW123" s="1484"/>
      <c r="AX123" s="1484"/>
      <c r="AY123" s="1458">
        <f t="shared" si="181"/>
        <v>0.13829000999229102</v>
      </c>
      <c r="AZ123" s="1458">
        <f t="shared" si="181"/>
        <v>0.27860039139570025</v>
      </c>
      <c r="BA123" s="1458">
        <f t="shared" si="181"/>
        <v>0.40099657810425948</v>
      </c>
      <c r="BB123" s="1458">
        <f t="shared" si="181"/>
        <v>0.49546338860451078</v>
      </c>
      <c r="BC123" s="1458">
        <f t="shared" si="181"/>
        <v>0.55401825216766021</v>
      </c>
      <c r="BD123" s="1460">
        <f t="shared" si="181"/>
        <v>0.62991945970857444</v>
      </c>
      <c r="BE123" s="1460">
        <f t="shared" si="181"/>
        <v>0.68665440733302896</v>
      </c>
      <c r="BF123" s="1460">
        <f t="shared" si="182"/>
        <v>0.76370924264772611</v>
      </c>
      <c r="BG123" s="1460">
        <f t="shared" si="182"/>
        <v>0.82242268725784329</v>
      </c>
      <c r="BH123" s="1619">
        <f t="shared" si="183"/>
        <v>0.7758116929177743</v>
      </c>
      <c r="BI123" s="1485">
        <f t="shared" si="183"/>
        <v>0.75142276249546258</v>
      </c>
    </row>
    <row r="124" spans="2:61" ht="17.100000000000001" customHeight="1">
      <c r="S124" s="941"/>
      <c r="T124" s="113"/>
      <c r="U124" s="1420" t="s">
        <v>502</v>
      </c>
      <c r="V124" s="1328"/>
      <c r="W124" s="1470"/>
      <c r="X124" s="1470"/>
      <c r="Y124" s="1470"/>
      <c r="Z124" s="1470"/>
      <c r="AA124" s="1470"/>
      <c r="AB124" s="1484"/>
      <c r="AC124" s="1484"/>
      <c r="AD124" s="1484"/>
      <c r="AE124" s="1484"/>
      <c r="AF124" s="1484"/>
      <c r="AG124" s="1484"/>
      <c r="AH124" s="1484"/>
      <c r="AI124" s="1484"/>
      <c r="AJ124" s="1484"/>
      <c r="AK124" s="1484"/>
      <c r="AL124" s="1484"/>
      <c r="AM124" s="1484"/>
      <c r="AN124" s="1484"/>
      <c r="AO124" s="1484"/>
      <c r="AP124" s="1484"/>
      <c r="AQ124" s="1484"/>
      <c r="AR124" s="1484"/>
      <c r="AS124" s="1484"/>
      <c r="AT124" s="1484"/>
      <c r="AU124" s="1484"/>
      <c r="AV124" s="1484"/>
      <c r="AW124" s="1484"/>
      <c r="AX124" s="1484"/>
      <c r="AY124" s="1458">
        <f t="shared" si="181"/>
        <v>-2.757313522222693E-2</v>
      </c>
      <c r="AZ124" s="1458">
        <f t="shared" si="181"/>
        <v>-5.1396287483971292E-2</v>
      </c>
      <c r="BA124" s="1458">
        <f t="shared" si="181"/>
        <v>-6.1444299239295952E-2</v>
      </c>
      <c r="BB124" s="1458">
        <f t="shared" si="181"/>
        <v>-5.5749515433170083E-2</v>
      </c>
      <c r="BC124" s="1458">
        <f t="shared" si="181"/>
        <v>-7.8393633547609975E-2</v>
      </c>
      <c r="BD124" s="1460">
        <f t="shared" si="181"/>
        <v>-8.8633175949797582E-2</v>
      </c>
      <c r="BE124" s="1460">
        <f t="shared" si="181"/>
        <v>-0.1167803426467251</v>
      </c>
      <c r="BF124" s="1460">
        <f t="shared" si="182"/>
        <v>-0.14002926230167401</v>
      </c>
      <c r="BG124" s="1460">
        <f t="shared" si="182"/>
        <v>-0.18749727664967619</v>
      </c>
      <c r="BH124" s="1619">
        <f t="shared" si="183"/>
        <v>-0.20845055554214487</v>
      </c>
      <c r="BI124" s="1485">
        <f t="shared" si="183"/>
        <v>-0.26344844755934349</v>
      </c>
    </row>
    <row r="125" spans="2:61" ht="17.100000000000001" customHeight="1">
      <c r="S125" s="941"/>
      <c r="T125" s="116"/>
      <c r="U125" s="1421" t="s">
        <v>503</v>
      </c>
      <c r="V125" s="1328"/>
      <c r="W125" s="1475"/>
      <c r="X125" s="1475"/>
      <c r="Y125" s="1475"/>
      <c r="Z125" s="1475"/>
      <c r="AA125" s="1475"/>
      <c r="AB125" s="1486"/>
      <c r="AC125" s="1486"/>
      <c r="AD125" s="1486"/>
      <c r="AE125" s="1486"/>
      <c r="AF125" s="1486"/>
      <c r="AG125" s="1486"/>
      <c r="AH125" s="1486"/>
      <c r="AI125" s="1486"/>
      <c r="AJ125" s="1486"/>
      <c r="AK125" s="1486"/>
      <c r="AL125" s="1486"/>
      <c r="AM125" s="1486"/>
      <c r="AN125" s="1486"/>
      <c r="AO125" s="1486"/>
      <c r="AP125" s="1486"/>
      <c r="AQ125" s="1486"/>
      <c r="AR125" s="1486"/>
      <c r="AS125" s="1486"/>
      <c r="AT125" s="1486"/>
      <c r="AU125" s="1486"/>
      <c r="AV125" s="1486"/>
      <c r="AW125" s="1486"/>
      <c r="AX125" s="1486"/>
      <c r="AY125" s="1464">
        <f t="shared" si="181"/>
        <v>-3.2554030921221333E-3</v>
      </c>
      <c r="AZ125" s="1464">
        <f t="shared" si="181"/>
        <v>-2.5486679750655106E-2</v>
      </c>
      <c r="BA125" s="1464">
        <f t="shared" si="181"/>
        <v>-8.1631113899114927E-2</v>
      </c>
      <c r="BB125" s="1464">
        <f t="shared" si="181"/>
        <v>-0.135103617370817</v>
      </c>
      <c r="BC125" s="1464">
        <f t="shared" si="181"/>
        <v>-0.18511691903103067</v>
      </c>
      <c r="BD125" s="1463">
        <f t="shared" si="181"/>
        <v>-0.15942707415853963</v>
      </c>
      <c r="BE125" s="1463">
        <f t="shared" si="181"/>
        <v>-0.11232304068584953</v>
      </c>
      <c r="BF125" s="1463">
        <f t="shared" si="182"/>
        <v>-9.4155746184602762E-2</v>
      </c>
      <c r="BG125" s="1463">
        <f t="shared" si="182"/>
        <v>-7.7447093340143214E-2</v>
      </c>
      <c r="BH125" s="1620">
        <f t="shared" si="183"/>
        <v>-7.3089843862398252E-2</v>
      </c>
      <c r="BI125" s="1487">
        <f t="shared" si="183"/>
        <v>-5.8045679655646332E-2</v>
      </c>
    </row>
    <row r="126" spans="2:61" ht="17.100000000000001" customHeight="1">
      <c r="S126" s="941"/>
      <c r="T126" s="942" t="s">
        <v>526</v>
      </c>
      <c r="U126" s="335"/>
      <c r="V126" s="1328"/>
      <c r="W126" s="1346"/>
      <c r="X126" s="1346"/>
      <c r="Y126" s="1346"/>
      <c r="Z126" s="1346"/>
      <c r="AA126" s="1346"/>
      <c r="AB126" s="200"/>
      <c r="AC126" s="200"/>
      <c r="AD126" s="200"/>
      <c r="AE126" s="200"/>
      <c r="AF126" s="200"/>
      <c r="AG126" s="200"/>
      <c r="AH126" s="200"/>
      <c r="AI126" s="200"/>
      <c r="AJ126" s="200"/>
      <c r="AK126" s="200"/>
      <c r="AL126" s="200"/>
      <c r="AM126" s="200"/>
      <c r="AN126" s="200"/>
      <c r="AO126" s="200"/>
      <c r="AP126" s="200"/>
      <c r="AQ126" s="200"/>
      <c r="AR126" s="200"/>
      <c r="AS126" s="200"/>
      <c r="AT126" s="200"/>
      <c r="AU126" s="200"/>
      <c r="AV126" s="200"/>
      <c r="AW126" s="200"/>
      <c r="AX126" s="200"/>
      <c r="AY126" s="221">
        <f t="shared" ref="AY126:BE135" si="184">IF(OR(AY11="NO",$AX11="NO"),"-",AY11/$AX11-1)</f>
        <v>6.3749771020360502E-2</v>
      </c>
      <c r="AZ126" s="221">
        <f t="shared" si="184"/>
        <v>0.11315603669445284</v>
      </c>
      <c r="BA126" s="221">
        <f t="shared" si="184"/>
        <v>0.18693762206251074</v>
      </c>
      <c r="BB126" s="221">
        <f t="shared" si="184"/>
        <v>0.25361372554153205</v>
      </c>
      <c r="BC126" s="221">
        <f t="shared" si="184"/>
        <v>0.30714175757085171</v>
      </c>
      <c r="BD126" s="181">
        <f t="shared" si="184"/>
        <v>0.33342810585222904</v>
      </c>
      <c r="BE126" s="181">
        <f t="shared" si="184"/>
        <v>0.31379401995157052</v>
      </c>
      <c r="BF126" s="181">
        <f t="shared" ref="BF126:BG126" si="185">IF(OR(BF11="NO",$AX11="NO"),"-",BF11/$AX11-1)</f>
        <v>0.32111092150640075</v>
      </c>
      <c r="BG126" s="181">
        <f t="shared" si="185"/>
        <v>0.32404383480388232</v>
      </c>
      <c r="BH126" s="1606">
        <f t="shared" ref="BH126:BI126" si="186">IF(OR(BH11="NO",$AX11="NO"),"-",BH11/$AX11-1)</f>
        <v>0.32293793199322307</v>
      </c>
      <c r="BI126" s="1360">
        <f t="shared" si="186"/>
        <v>0.313242670326497</v>
      </c>
    </row>
    <row r="127" spans="2:61" ht="17.100000000000001" customHeight="1">
      <c r="S127" s="941"/>
      <c r="T127" s="942" t="s">
        <v>527</v>
      </c>
      <c r="U127" s="335"/>
      <c r="V127" s="1332"/>
      <c r="W127" s="1346"/>
      <c r="X127" s="1346"/>
      <c r="Y127" s="1346"/>
      <c r="Z127" s="1346"/>
      <c r="AA127" s="1346"/>
      <c r="AB127" s="200"/>
      <c r="AC127" s="200"/>
      <c r="AD127" s="200"/>
      <c r="AE127" s="200"/>
      <c r="AF127" s="200"/>
      <c r="AG127" s="200"/>
      <c r="AH127" s="200"/>
      <c r="AI127" s="200"/>
      <c r="AJ127" s="200"/>
      <c r="AK127" s="200"/>
      <c r="AL127" s="200"/>
      <c r="AM127" s="200"/>
      <c r="AN127" s="200"/>
      <c r="AO127" s="200"/>
      <c r="AP127" s="200"/>
      <c r="AQ127" s="200"/>
      <c r="AR127" s="200"/>
      <c r="AS127" s="200"/>
      <c r="AT127" s="200"/>
      <c r="AU127" s="200"/>
      <c r="AV127" s="200"/>
      <c r="AW127" s="200"/>
      <c r="AX127" s="200"/>
      <c r="AY127" s="221">
        <f t="shared" si="184"/>
        <v>2.4991717247063949E-2</v>
      </c>
      <c r="AZ127" s="221">
        <f t="shared" si="184"/>
        <v>9.6816784541817524E-2</v>
      </c>
      <c r="BA127" s="221">
        <f t="shared" si="184"/>
        <v>0.18523563579768543</v>
      </c>
      <c r="BB127" s="221">
        <f t="shared" si="184"/>
        <v>0.21274016973409959</v>
      </c>
      <c r="BC127" s="221">
        <f t="shared" si="184"/>
        <v>0.10245889799770858</v>
      </c>
      <c r="BD127" s="181">
        <f t="shared" si="184"/>
        <v>0.15696767584849969</v>
      </c>
      <c r="BE127" s="181">
        <f t="shared" si="184"/>
        <v>0.32277852071160562</v>
      </c>
      <c r="BF127" s="181">
        <f t="shared" ref="BF127:BG127" si="187">IF(OR(BF12="NO",$AX12="NO"),"-",BF12/$AX12-1)</f>
        <v>0.20053340160012212</v>
      </c>
      <c r="BG127" s="181">
        <f t="shared" si="187"/>
        <v>-0.10070154163259182</v>
      </c>
      <c r="BH127" s="1606">
        <f t="shared" ref="BH127:BI127" si="188">IF(OR(BH12="NO",$AX12="NO"),"-",BH12/$AX12-1)</f>
        <v>-0.31813725556880201</v>
      </c>
      <c r="BI127" s="1360">
        <f t="shared" si="188"/>
        <v>-0.34521387085813671</v>
      </c>
    </row>
    <row r="128" spans="2:61" ht="17.100000000000001" customHeight="1">
      <c r="S128" s="941"/>
      <c r="T128" s="942" t="s">
        <v>528</v>
      </c>
      <c r="U128" s="335"/>
      <c r="V128" s="1332"/>
      <c r="W128" s="1346"/>
      <c r="X128" s="1346"/>
      <c r="Y128" s="1346"/>
      <c r="Z128" s="1346"/>
      <c r="AA128" s="1346"/>
      <c r="AB128" s="200"/>
      <c r="AC128" s="200"/>
      <c r="AD128" s="200"/>
      <c r="AE128" s="200"/>
      <c r="AF128" s="200"/>
      <c r="AG128" s="200"/>
      <c r="AH128" s="200"/>
      <c r="AI128" s="200"/>
      <c r="AJ128" s="200"/>
      <c r="AK128" s="200"/>
      <c r="AL128" s="200"/>
      <c r="AM128" s="200"/>
      <c r="AN128" s="200"/>
      <c r="AO128" s="200"/>
      <c r="AP128" s="200"/>
      <c r="AQ128" s="200"/>
      <c r="AR128" s="200"/>
      <c r="AS128" s="200"/>
      <c r="AT128" s="200"/>
      <c r="AU128" s="200"/>
      <c r="AV128" s="200"/>
      <c r="AW128" s="200"/>
      <c r="AX128" s="200"/>
      <c r="AY128" s="221">
        <f t="shared" si="184"/>
        <v>0.12630688106561516</v>
      </c>
      <c r="AZ128" s="221">
        <f t="shared" si="184"/>
        <v>0.15739116325624192</v>
      </c>
      <c r="BA128" s="221">
        <f t="shared" si="184"/>
        <v>0.19383442693661057</v>
      </c>
      <c r="BB128" s="221">
        <f t="shared" si="184"/>
        <v>6.6710297501850535E-2</v>
      </c>
      <c r="BC128" s="221">
        <f t="shared" si="184"/>
        <v>7.9912157619447477E-2</v>
      </c>
      <c r="BD128" s="181">
        <f t="shared" si="184"/>
        <v>0.125678606027118</v>
      </c>
      <c r="BE128" s="181">
        <f t="shared" si="184"/>
        <v>0.16528418637990949</v>
      </c>
      <c r="BF128" s="181">
        <f t="shared" ref="BF128:BG128" si="189">IF(OR(BF13="NO",$AX13="NO"),"-",BF13/$AX13-1)</f>
        <v>0.17496555046614737</v>
      </c>
      <c r="BG128" s="181">
        <f t="shared" si="189"/>
        <v>0.17628573647790691</v>
      </c>
      <c r="BH128" s="1606">
        <f t="shared" ref="BH128:BI128" si="190">IF(OR(BH13="NO",$AX13="NO"),"-",BH13/$AX13-1)</f>
        <v>0.1714450544347883</v>
      </c>
      <c r="BI128" s="1360">
        <f t="shared" si="190"/>
        <v>0.13888046614471472</v>
      </c>
    </row>
    <row r="129" spans="18:61" ht="17.100000000000001" customHeight="1">
      <c r="S129" s="941"/>
      <c r="T129" s="942" t="s">
        <v>529</v>
      </c>
      <c r="U129" s="335"/>
      <c r="V129" s="786"/>
      <c r="W129" s="1346"/>
      <c r="X129" s="1346"/>
      <c r="Y129" s="1346"/>
      <c r="Z129" s="1346"/>
      <c r="AA129" s="1346"/>
      <c r="AB129" s="200"/>
      <c r="AC129" s="200"/>
      <c r="AD129" s="200"/>
      <c r="AE129" s="200"/>
      <c r="AF129" s="200"/>
      <c r="AG129" s="200"/>
      <c r="AH129" s="200"/>
      <c r="AI129" s="200"/>
      <c r="AJ129" s="200"/>
      <c r="AK129" s="200"/>
      <c r="AL129" s="200"/>
      <c r="AM129" s="200"/>
      <c r="AN129" s="200"/>
      <c r="AO129" s="200"/>
      <c r="AP129" s="200"/>
      <c r="AQ129" s="200"/>
      <c r="AR129" s="200"/>
      <c r="AS129" s="200"/>
      <c r="AT129" s="200"/>
      <c r="AU129" s="200"/>
      <c r="AV129" s="200"/>
      <c r="AW129" s="200"/>
      <c r="AX129" s="200"/>
      <c r="AY129" s="221">
        <f t="shared" si="184"/>
        <v>-0.23431498338523815</v>
      </c>
      <c r="AZ129" s="221">
        <f t="shared" si="184"/>
        <v>-0.36709355832869595</v>
      </c>
      <c r="BA129" s="221">
        <f t="shared" si="184"/>
        <v>0.14977909664671207</v>
      </c>
      <c r="BB129" s="221">
        <f t="shared" si="184"/>
        <v>-0.2732970412775696</v>
      </c>
      <c r="BC129" s="221">
        <f t="shared" si="184"/>
        <v>-0.32069807639919068</v>
      </c>
      <c r="BD129" s="181">
        <f t="shared" si="184"/>
        <v>-8.6925518099967292E-2</v>
      </c>
      <c r="BE129" s="181">
        <f t="shared" si="184"/>
        <v>-0.41511513449739768</v>
      </c>
      <c r="BF129" s="181">
        <f t="shared" ref="BF129:BG129" si="191">IF(OR(BF14="NO",$AX14="NO"),"-",BF14/$AX14-1)</f>
        <v>-7.9296305047237281E-2</v>
      </c>
      <c r="BG129" s="181">
        <f t="shared" si="191"/>
        <v>-0.47260654159624305</v>
      </c>
      <c r="BH129" s="1606">
        <f t="shared" ref="BH129:BI129" si="192">IF(OR(BH14="NO",$AX14="NO"),"-",BH14/$AX14-1)</f>
        <v>-0.28171732437627328</v>
      </c>
      <c r="BI129" s="1360">
        <f t="shared" si="192"/>
        <v>-0.49443884424345974</v>
      </c>
    </row>
    <row r="130" spans="18:61" ht="17.100000000000001" customHeight="1">
      <c r="S130" s="941"/>
      <c r="T130" s="942" t="s">
        <v>530</v>
      </c>
      <c r="U130" s="335"/>
      <c r="V130" s="1332"/>
      <c r="W130" s="1346"/>
      <c r="X130" s="1346"/>
      <c r="Y130" s="1346"/>
      <c r="Z130" s="1346"/>
      <c r="AA130" s="1346"/>
      <c r="AB130" s="200"/>
      <c r="AC130" s="200"/>
      <c r="AD130" s="200"/>
      <c r="AE130" s="200"/>
      <c r="AF130" s="200"/>
      <c r="AG130" s="200"/>
      <c r="AH130" s="200"/>
      <c r="AI130" s="200"/>
      <c r="AJ130" s="200"/>
      <c r="AK130" s="200"/>
      <c r="AL130" s="200"/>
      <c r="AM130" s="200"/>
      <c r="AN130" s="200"/>
      <c r="AO130" s="200"/>
      <c r="AP130" s="200"/>
      <c r="AQ130" s="200"/>
      <c r="AR130" s="200"/>
      <c r="AS130" s="200"/>
      <c r="AT130" s="200"/>
      <c r="AU130" s="200"/>
      <c r="AV130" s="200"/>
      <c r="AW130" s="200"/>
      <c r="AX130" s="200"/>
      <c r="AY130" s="221">
        <f t="shared" si="184"/>
        <v>1.9593094762626606E-4</v>
      </c>
      <c r="AZ130" s="221">
        <f t="shared" si="184"/>
        <v>-3.9236614898997435E-2</v>
      </c>
      <c r="BA130" s="221">
        <f t="shared" si="184"/>
        <v>9.0597416169638789E-2</v>
      </c>
      <c r="BB130" s="221">
        <f t="shared" si="184"/>
        <v>0.17411562019519611</v>
      </c>
      <c r="BC130" s="221">
        <f t="shared" si="184"/>
        <v>9.8215933045983528E-2</v>
      </c>
      <c r="BD130" s="181">
        <f t="shared" si="184"/>
        <v>1.7436430970932504E-2</v>
      </c>
      <c r="BE130" s="181">
        <f t="shared" si="184"/>
        <v>0.15854812584500988</v>
      </c>
      <c r="BF130" s="181">
        <f t="shared" ref="BF130:BG130" si="193">IF(OR(BF15="NO",$AX15="NO"),"-",BF15/$AX15-1)</f>
        <v>-0.14781852033365195</v>
      </c>
      <c r="BG130" s="181">
        <f t="shared" si="193"/>
        <v>-0.25769765727120908</v>
      </c>
      <c r="BH130" s="1606">
        <f t="shared" ref="BH130:BI130" si="194">IF(OR(BH15="NO",$AX15="NO"),"-",BH15/$AX15-1)</f>
        <v>-0.24665860309364662</v>
      </c>
      <c r="BI130" s="1360">
        <f t="shared" si="194"/>
        <v>-0.50554894062133116</v>
      </c>
    </row>
    <row r="131" spans="18:61" ht="17.100000000000001" customHeight="1">
      <c r="S131" s="941"/>
      <c r="T131" s="942" t="s">
        <v>531</v>
      </c>
      <c r="U131" s="335"/>
      <c r="V131" s="1332"/>
      <c r="W131" s="1347"/>
      <c r="X131" s="1347"/>
      <c r="Y131" s="1347"/>
      <c r="Z131" s="1347"/>
      <c r="AA131" s="1347"/>
      <c r="AB131" s="203"/>
      <c r="AC131" s="203"/>
      <c r="AD131" s="203"/>
      <c r="AE131" s="203"/>
      <c r="AF131" s="203"/>
      <c r="AG131" s="203"/>
      <c r="AH131" s="203"/>
      <c r="AI131" s="203"/>
      <c r="AJ131" s="203"/>
      <c r="AK131" s="203"/>
      <c r="AL131" s="203"/>
      <c r="AM131" s="203"/>
      <c r="AN131" s="203"/>
      <c r="AO131" s="203"/>
      <c r="AP131" s="203"/>
      <c r="AQ131" s="203"/>
      <c r="AR131" s="203"/>
      <c r="AS131" s="203"/>
      <c r="AT131" s="203"/>
      <c r="AU131" s="203"/>
      <c r="AV131" s="203"/>
      <c r="AW131" s="203"/>
      <c r="AX131" s="203"/>
      <c r="AY131" s="221">
        <f t="shared" si="184"/>
        <v>-4.5667289214914475E-2</v>
      </c>
      <c r="AZ131" s="221">
        <f t="shared" si="184"/>
        <v>-0.18404630408856704</v>
      </c>
      <c r="BA131" s="221">
        <f t="shared" si="184"/>
        <v>-0.18307868859836673</v>
      </c>
      <c r="BB131" s="221">
        <f t="shared" si="184"/>
        <v>-0.19398100852816114</v>
      </c>
      <c r="BC131" s="221">
        <f t="shared" si="184"/>
        <v>-9.1548344996737585E-2</v>
      </c>
      <c r="BD131" s="181">
        <f t="shared" si="184"/>
        <v>-0.25473099165185298</v>
      </c>
      <c r="BE131" s="181">
        <f t="shared" si="184"/>
        <v>-0.48366373393938078</v>
      </c>
      <c r="BF131" s="181">
        <f t="shared" ref="BF131:BG131" si="195">IF(OR(BF16="NO",$AX16="NO"),"-",BF16/$AX16-1)</f>
        <v>-0.61322877523008046</v>
      </c>
      <c r="BG131" s="181">
        <f t="shared" si="195"/>
        <v>-0.27776152648792807</v>
      </c>
      <c r="BH131" s="1606">
        <f t="shared" ref="BH131:BI131" si="196">IF(OR(BH16="NO",$AX16="NO"),"-",BH16/$AX16-1)</f>
        <v>-0.57859606602351144</v>
      </c>
      <c r="BI131" s="1360">
        <f t="shared" si="196"/>
        <v>-0.64892768505080767</v>
      </c>
    </row>
    <row r="132" spans="18:61" ht="17.100000000000001" customHeight="1">
      <c r="S132" s="941"/>
      <c r="T132" s="942" t="s">
        <v>532</v>
      </c>
      <c r="U132" s="335"/>
      <c r="V132" s="1332"/>
      <c r="W132" s="1346"/>
      <c r="X132" s="1346"/>
      <c r="Y132" s="1346"/>
      <c r="Z132" s="1346"/>
      <c r="AA132" s="1346"/>
      <c r="AB132" s="200"/>
      <c r="AC132" s="200"/>
      <c r="AD132" s="200"/>
      <c r="AE132" s="200"/>
      <c r="AF132" s="200"/>
      <c r="AG132" s="200"/>
      <c r="AH132" s="200"/>
      <c r="AI132" s="200"/>
      <c r="AJ132" s="200"/>
      <c r="AK132" s="200"/>
      <c r="AL132" s="200"/>
      <c r="AM132" s="200"/>
      <c r="AN132" s="200"/>
      <c r="AO132" s="200"/>
      <c r="AP132" s="200"/>
      <c r="AQ132" s="200"/>
      <c r="AR132" s="200"/>
      <c r="AS132" s="200"/>
      <c r="AT132" s="200"/>
      <c r="AU132" s="200"/>
      <c r="AV132" s="200"/>
      <c r="AW132" s="200"/>
      <c r="AX132" s="200"/>
      <c r="AY132" s="221">
        <f t="shared" si="184"/>
        <v>0.45454545454545414</v>
      </c>
      <c r="AZ132" s="221">
        <f t="shared" si="184"/>
        <v>0.81818181818181768</v>
      </c>
      <c r="BA132" s="221">
        <f t="shared" si="184"/>
        <v>0.45454545454545436</v>
      </c>
      <c r="BB132" s="221">
        <f t="shared" si="184"/>
        <v>1.3636363636363638</v>
      </c>
      <c r="BC132" s="221">
        <f t="shared" si="184"/>
        <v>-0.27272727272727293</v>
      </c>
      <c r="BD132" s="181">
        <f t="shared" si="184"/>
        <v>-0.18181818181818221</v>
      </c>
      <c r="BE132" s="181">
        <f t="shared" si="184"/>
        <v>7.6363636363636331</v>
      </c>
      <c r="BF132" s="181">
        <f t="shared" ref="BF132:BG132" si="197">IF(OR(BF17="NO",$AX17="NO"),"-",BF17/$AX17-1)</f>
        <v>7.0909090909090882</v>
      </c>
      <c r="BG132" s="181">
        <f t="shared" si="197"/>
        <v>-0.72727272727272729</v>
      </c>
      <c r="BH132" s="1606">
        <f t="shared" ref="BH132:BI132" si="198">IF(OR(BH17="NO",$AX17="NO"),"-",BH17/$AX17-1)</f>
        <v>-0.81818181818181823</v>
      </c>
      <c r="BI132" s="1360">
        <f t="shared" si="198"/>
        <v>-0.72727272727272729</v>
      </c>
    </row>
    <row r="133" spans="18:61" ht="17.100000000000001" customHeight="1">
      <c r="S133" s="941"/>
      <c r="T133" s="942" t="s">
        <v>533</v>
      </c>
      <c r="U133" s="335"/>
      <c r="V133" s="1332"/>
      <c r="W133" s="1346"/>
      <c r="X133" s="1346"/>
      <c r="Y133" s="1346"/>
      <c r="Z133" s="1346"/>
      <c r="AA133" s="1346"/>
      <c r="AB133" s="200"/>
      <c r="AC133" s="200"/>
      <c r="AD133" s="200"/>
      <c r="AE133" s="200"/>
      <c r="AF133" s="200"/>
      <c r="AG133" s="200"/>
      <c r="AH133" s="200"/>
      <c r="AI133" s="200"/>
      <c r="AJ133" s="200"/>
      <c r="AK133" s="200"/>
      <c r="AL133" s="200"/>
      <c r="AM133" s="200"/>
      <c r="AN133" s="200"/>
      <c r="AO133" s="200"/>
      <c r="AP133" s="200"/>
      <c r="AQ133" s="200"/>
      <c r="AR133" s="200"/>
      <c r="AS133" s="200"/>
      <c r="AT133" s="200"/>
      <c r="AU133" s="200"/>
      <c r="AV133" s="200"/>
      <c r="AW133" s="200"/>
      <c r="AX133" s="200"/>
      <c r="AY133" s="221">
        <f t="shared" si="184"/>
        <v>0.16561129130130214</v>
      </c>
      <c r="AZ133" s="221">
        <f t="shared" si="184"/>
        <v>0.13264364370258952</v>
      </c>
      <c r="BA133" s="221">
        <f t="shared" si="184"/>
        <v>8.3559029203949864E-2</v>
      </c>
      <c r="BB133" s="221">
        <f t="shared" si="184"/>
        <v>0.13375362918245015</v>
      </c>
      <c r="BC133" s="221">
        <f t="shared" si="184"/>
        <v>0.14092046091139698</v>
      </c>
      <c r="BD133" s="181">
        <f t="shared" si="184"/>
        <v>0.16926753577177722</v>
      </c>
      <c r="BE133" s="181">
        <f t="shared" si="184"/>
        <v>0.21320310236336026</v>
      </c>
      <c r="BF133" s="181">
        <f t="shared" ref="BF133:BG133" si="199">IF(OR(BF18="NO",$AX18="NO"),"-",BF18/$AX18-1)</f>
        <v>0.16510797548043699</v>
      </c>
      <c r="BG133" s="181">
        <f t="shared" si="199"/>
        <v>0.18651712692554412</v>
      </c>
      <c r="BH133" s="1606">
        <f t="shared" ref="BH133:BI133" si="200">IF(OR(BH18="NO",$AX18="NO"),"-",BH18/$AX18-1)</f>
        <v>0.18842587144307155</v>
      </c>
      <c r="BI133" s="1360">
        <f t="shared" si="200"/>
        <v>0.21609747889484177</v>
      </c>
    </row>
    <row r="134" spans="18:61" ht="17.100000000000001" customHeight="1">
      <c r="S134" s="941"/>
      <c r="T134" s="942" t="s">
        <v>534</v>
      </c>
      <c r="U134" s="335"/>
      <c r="V134" s="1332"/>
      <c r="W134" s="1346"/>
      <c r="X134" s="1346"/>
      <c r="Y134" s="1346"/>
      <c r="Z134" s="1346"/>
      <c r="AA134" s="1346"/>
      <c r="AB134" s="200"/>
      <c r="AC134" s="200"/>
      <c r="AD134" s="200"/>
      <c r="AE134" s="200"/>
      <c r="AF134" s="200"/>
      <c r="AG134" s="200"/>
      <c r="AH134" s="200"/>
      <c r="AI134" s="200"/>
      <c r="AJ134" s="200"/>
      <c r="AK134" s="200"/>
      <c r="AL134" s="200"/>
      <c r="AM134" s="200"/>
      <c r="AN134" s="200"/>
      <c r="AO134" s="200"/>
      <c r="AP134" s="200"/>
      <c r="AQ134" s="200"/>
      <c r="AR134" s="200"/>
      <c r="AS134" s="200"/>
      <c r="AT134" s="200"/>
      <c r="AU134" s="200"/>
      <c r="AV134" s="200"/>
      <c r="AW134" s="200"/>
      <c r="AX134" s="200"/>
      <c r="AY134" s="221">
        <f t="shared" si="184"/>
        <v>1.1494252873562871E-2</v>
      </c>
      <c r="AZ134" s="221">
        <f t="shared" si="184"/>
        <v>0</v>
      </c>
      <c r="BA134" s="221">
        <f t="shared" si="184"/>
        <v>-4.7126436781609105E-2</v>
      </c>
      <c r="BB134" s="221">
        <f t="shared" si="184"/>
        <v>7.3563218390804375E-2</v>
      </c>
      <c r="BC134" s="221">
        <f t="shared" si="184"/>
        <v>0.3402298850574712</v>
      </c>
      <c r="BD134" s="181">
        <f t="shared" si="184"/>
        <v>9.885057471264358E-2</v>
      </c>
      <c r="BE134" s="181">
        <f t="shared" si="184"/>
        <v>1.6091954022988464E-2</v>
      </c>
      <c r="BF134" s="181">
        <f t="shared" ref="BF134:BG135" si="201">IF(OR(BF19="NO",$AX19="NO"),"-",BF19/$AX19-1)</f>
        <v>0.45977011494252884</v>
      </c>
      <c r="BG134" s="181">
        <f t="shared" si="201"/>
        <v>-1.1494252873562982E-2</v>
      </c>
      <c r="BH134" s="1606">
        <f t="shared" ref="BH134:BI134" si="202">IF(OR(BH19="NO",$AX19="NO"),"-",BH19/$AX19-1)</f>
        <v>0.52873563218390807</v>
      </c>
      <c r="BI134" s="1360">
        <f t="shared" si="202"/>
        <v>-0.13793103448275867</v>
      </c>
    </row>
    <row r="135" spans="18:61" ht="17.100000000000001" customHeight="1">
      <c r="R135" s="27"/>
      <c r="S135" s="941"/>
      <c r="T135" s="942" t="s">
        <v>535</v>
      </c>
      <c r="U135" s="335"/>
      <c r="V135" s="1333"/>
      <c r="W135" s="1346"/>
      <c r="X135" s="1346"/>
      <c r="Y135" s="1346"/>
      <c r="Z135" s="1346"/>
      <c r="AA135" s="1346"/>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c r="AV135" s="200"/>
      <c r="AW135" s="200"/>
      <c r="AX135" s="200"/>
      <c r="AY135" s="221">
        <f>IF(OR(AY20="NO",$AX20="NO"),"-",AY20/$AX20-1)</f>
        <v>5.9065720247830855E-2</v>
      </c>
      <c r="AZ135" s="221">
        <f>IF(OR(AZ20="NO",$AX20="NO"),"-",AZ20/$AX20-1)</f>
        <v>4.2856659442300549E-2</v>
      </c>
      <c r="BA135" s="221">
        <f t="shared" si="184"/>
        <v>8.6281009047914026E-2</v>
      </c>
      <c r="BB135" s="221">
        <f t="shared" si="184"/>
        <v>-1.0114972163361768E-2</v>
      </c>
      <c r="BC135" s="221">
        <f t="shared" si="184"/>
        <v>6.8358403764190223E-2</v>
      </c>
      <c r="BD135" s="181">
        <f t="shared" si="184"/>
        <v>1.1219944085016555</v>
      </c>
      <c r="BE135" s="181">
        <f t="shared" si="184"/>
        <v>1.302011811435984</v>
      </c>
      <c r="BF135" s="181">
        <f t="shared" si="201"/>
        <v>1.3926330800776685</v>
      </c>
      <c r="BG135" s="181">
        <f t="shared" si="201"/>
        <v>1.4863127532892353</v>
      </c>
      <c r="BH135" s="1606">
        <f t="shared" ref="BH135:BI135" si="203">IF(OR(BH20="NO",$AX20="NO"),"-",BH20/$AX20-1)</f>
        <v>1.4873214789271412</v>
      </c>
      <c r="BI135" s="1360">
        <f t="shared" si="203"/>
        <v>1.3127916401459911</v>
      </c>
    </row>
    <row r="136" spans="18:61" ht="17.100000000000001" customHeight="1">
      <c r="S136" s="944" t="s">
        <v>14</v>
      </c>
      <c r="T136" s="1309"/>
      <c r="U136" s="945"/>
      <c r="V136" s="1327"/>
      <c r="W136" s="1349"/>
      <c r="X136" s="1349"/>
      <c r="Y136" s="1349"/>
      <c r="Z136" s="1349"/>
      <c r="AA136" s="1349"/>
      <c r="AB136" s="204"/>
      <c r="AC136" s="204"/>
      <c r="AD136" s="204"/>
      <c r="AE136" s="204"/>
      <c r="AF136" s="204"/>
      <c r="AG136" s="204"/>
      <c r="AH136" s="204"/>
      <c r="AI136" s="204"/>
      <c r="AJ136" s="204"/>
      <c r="AK136" s="204"/>
      <c r="AL136" s="204"/>
      <c r="AM136" s="204"/>
      <c r="AN136" s="204"/>
      <c r="AO136" s="204"/>
      <c r="AP136" s="204"/>
      <c r="AQ136" s="204"/>
      <c r="AR136" s="204"/>
      <c r="AS136" s="204"/>
      <c r="AT136" s="204"/>
      <c r="AU136" s="204"/>
      <c r="AV136" s="204"/>
      <c r="AW136" s="204"/>
      <c r="AX136" s="204"/>
      <c r="AY136" s="205">
        <f>AY21/$AX21-1</f>
        <v>2.7109692818812814E-2</v>
      </c>
      <c r="AZ136" s="205">
        <f t="shared" ref="AZ136:BE136" si="204">AZ21/$AX21-1</f>
        <v>1.0685167454284494E-2</v>
      </c>
      <c r="BA136" s="205">
        <f t="shared" si="204"/>
        <v>3.053549208769768E-2</v>
      </c>
      <c r="BB136" s="205">
        <f t="shared" si="204"/>
        <v>6.9423959304178995E-2</v>
      </c>
      <c r="BC136" s="205">
        <f t="shared" si="204"/>
        <v>7.2210278345170131E-2</v>
      </c>
      <c r="BD136" s="222">
        <f t="shared" si="204"/>
        <v>5.7518655287710274E-2</v>
      </c>
      <c r="BE136" s="222">
        <f t="shared" si="204"/>
        <v>7.689440148436244E-2</v>
      </c>
      <c r="BF136" s="222">
        <f t="shared" ref="BF136:BG136" si="205">BF21/$AX21-1</f>
        <v>-2.6747508264018727E-2</v>
      </c>
      <c r="BG136" s="222">
        <f t="shared" si="205"/>
        <v>2.1393344105446133E-2</v>
      </c>
      <c r="BH136" s="1621">
        <f t="shared" ref="BH136:BI136" si="206">BH21/$AX21-1</f>
        <v>2.3414884621224763E-2</v>
      </c>
      <c r="BI136" s="1393">
        <f t="shared" si="206"/>
        <v>-0.16864628138869509</v>
      </c>
    </row>
    <row r="137" spans="18:61" ht="17.100000000000001" customHeight="1">
      <c r="S137" s="946"/>
      <c r="T137" s="942" t="s">
        <v>530</v>
      </c>
      <c r="U137" s="335"/>
      <c r="V137" s="1328"/>
      <c r="W137" s="1350"/>
      <c r="X137" s="1350"/>
      <c r="Y137" s="1350"/>
      <c r="Z137" s="1350"/>
      <c r="AA137" s="1350"/>
      <c r="AB137" s="206"/>
      <c r="AC137" s="206"/>
      <c r="AD137" s="206"/>
      <c r="AE137" s="206"/>
      <c r="AF137" s="206"/>
      <c r="AG137" s="206"/>
      <c r="AH137" s="206"/>
      <c r="AI137" s="206"/>
      <c r="AJ137" s="206"/>
      <c r="AK137" s="206"/>
      <c r="AL137" s="206"/>
      <c r="AM137" s="206"/>
      <c r="AN137" s="206"/>
      <c r="AO137" s="206"/>
      <c r="AP137" s="206"/>
      <c r="AQ137" s="206"/>
      <c r="AR137" s="206"/>
      <c r="AS137" s="206"/>
      <c r="AT137" s="206"/>
      <c r="AU137" s="206"/>
      <c r="AV137" s="206"/>
      <c r="AW137" s="206"/>
      <c r="AX137" s="206"/>
      <c r="AY137" s="221">
        <f t="shared" ref="AY137:BE142" si="207">IF(OR(AY22="NO",$AX22="NO"),"-",AY22/$AX22-1)</f>
        <v>4.8904694393786752E-2</v>
      </c>
      <c r="AZ137" s="221">
        <f t="shared" si="207"/>
        <v>2.573391396772462E-2</v>
      </c>
      <c r="BA137" s="221">
        <f t="shared" si="207"/>
        <v>0.1131097727632091</v>
      </c>
      <c r="BB137" s="221">
        <f t="shared" si="207"/>
        <v>0.18808759568311362</v>
      </c>
      <c r="BC137" s="221">
        <f t="shared" si="207"/>
        <v>0.16761374903002535</v>
      </c>
      <c r="BD137" s="181">
        <f t="shared" si="207"/>
        <v>0.11185468875805005</v>
      </c>
      <c r="BE137" s="181">
        <f t="shared" si="207"/>
        <v>0.20224757263709714</v>
      </c>
      <c r="BF137" s="181">
        <f t="shared" ref="BF137:BG137" si="208">IF(OR(BF22="NO",$AX22="NO"),"-",BF22/$AX22-1)</f>
        <v>1.3846077772801779E-2</v>
      </c>
      <c r="BG137" s="181">
        <f t="shared" si="208"/>
        <v>4.1849295343953985E-2</v>
      </c>
      <c r="BH137" s="1606">
        <f t="shared" ref="BH137:BI137" si="209">IF(OR(BH22="NO",$AX22="NO"),"-",BH22/$AX22-1)</f>
        <v>-0.11677697156559941</v>
      </c>
      <c r="BI137" s="1360">
        <f t="shared" si="209"/>
        <v>-6.9085564845943526E-2</v>
      </c>
    </row>
    <row r="138" spans="18:61" ht="17.100000000000001" customHeight="1">
      <c r="S138" s="946"/>
      <c r="T138" s="942" t="s">
        <v>531</v>
      </c>
      <c r="U138" s="335"/>
      <c r="V138" s="1328"/>
      <c r="W138" s="1350"/>
      <c r="X138" s="1350"/>
      <c r="Y138" s="1350"/>
      <c r="Z138" s="1350"/>
      <c r="AA138" s="1350"/>
      <c r="AB138" s="206"/>
      <c r="AC138" s="206"/>
      <c r="AD138" s="206"/>
      <c r="AE138" s="206"/>
      <c r="AF138" s="206"/>
      <c r="AG138" s="206"/>
      <c r="AH138" s="206"/>
      <c r="AI138" s="206"/>
      <c r="AJ138" s="206"/>
      <c r="AK138" s="206"/>
      <c r="AL138" s="206"/>
      <c r="AM138" s="206"/>
      <c r="AN138" s="206"/>
      <c r="AO138" s="206"/>
      <c r="AP138" s="206"/>
      <c r="AQ138" s="206"/>
      <c r="AR138" s="206"/>
      <c r="AS138" s="206"/>
      <c r="AT138" s="206"/>
      <c r="AU138" s="206"/>
      <c r="AV138" s="206"/>
      <c r="AW138" s="206"/>
      <c r="AX138" s="206"/>
      <c r="AY138" s="221">
        <f t="shared" si="207"/>
        <v>0.18657324433178712</v>
      </c>
      <c r="AZ138" s="221">
        <f t="shared" si="207"/>
        <v>0.1431933538516923</v>
      </c>
      <c r="BA138" s="221">
        <f t="shared" si="207"/>
        <v>-5.8380615858155682E-2</v>
      </c>
      <c r="BB138" s="221">
        <f t="shared" si="207"/>
        <v>0.11275173619729384</v>
      </c>
      <c r="BC138" s="221">
        <f t="shared" si="207"/>
        <v>4.9358662041788071E-2</v>
      </c>
      <c r="BD138" s="181">
        <f t="shared" si="207"/>
        <v>-5.7926783743152965E-3</v>
      </c>
      <c r="BE138" s="181">
        <f t="shared" si="207"/>
        <v>2.1394849196449517E-2</v>
      </c>
      <c r="BF138" s="181">
        <f t="shared" ref="BF138:BG138" si="210">IF(OR(BF23="NO",$AX23="NO"),"-",BF23/$AX23-1)</f>
        <v>3.4126886399593159E-2</v>
      </c>
      <c r="BG138" s="181">
        <f t="shared" si="210"/>
        <v>-0.24098663321084091</v>
      </c>
      <c r="BH138" s="1606">
        <f t="shared" ref="BH138:BI138" si="211">IF(OR(BH23="NO",$AX23="NO"),"-",BH23/$AX23-1)</f>
        <v>-0.55713904695448924</v>
      </c>
      <c r="BI138" s="1360">
        <f t="shared" si="211"/>
        <v>-0.63105180694642615</v>
      </c>
    </row>
    <row r="139" spans="18:61" ht="17.100000000000001" customHeight="1">
      <c r="S139" s="946"/>
      <c r="T139" s="942" t="s">
        <v>528</v>
      </c>
      <c r="U139" s="335"/>
      <c r="V139" s="1328"/>
      <c r="W139" s="1350"/>
      <c r="X139" s="1350"/>
      <c r="Y139" s="1350"/>
      <c r="Z139" s="1350"/>
      <c r="AA139" s="1350"/>
      <c r="AB139" s="206"/>
      <c r="AC139" s="206"/>
      <c r="AD139" s="206"/>
      <c r="AE139" s="206"/>
      <c r="AF139" s="206"/>
      <c r="AG139" s="206"/>
      <c r="AH139" s="206"/>
      <c r="AI139" s="206"/>
      <c r="AJ139" s="206"/>
      <c r="AK139" s="206"/>
      <c r="AL139" s="206"/>
      <c r="AM139" s="206"/>
      <c r="AN139" s="206"/>
      <c r="AO139" s="206"/>
      <c r="AP139" s="206"/>
      <c r="AQ139" s="206"/>
      <c r="AR139" s="206"/>
      <c r="AS139" s="206"/>
      <c r="AT139" s="206"/>
      <c r="AU139" s="206"/>
      <c r="AV139" s="206"/>
      <c r="AW139" s="206"/>
      <c r="AX139" s="206"/>
      <c r="AY139" s="221">
        <f t="shared" si="207"/>
        <v>1.1341805213508804E-2</v>
      </c>
      <c r="AZ139" s="221">
        <f t="shared" si="207"/>
        <v>-5.670902606753625E-4</v>
      </c>
      <c r="BA139" s="221">
        <f t="shared" si="207"/>
        <v>-3.2324138368666655E-2</v>
      </c>
      <c r="BB139" s="221">
        <f t="shared" si="207"/>
        <v>-2.0789520216719537E-2</v>
      </c>
      <c r="BC139" s="221">
        <f t="shared" si="207"/>
        <v>-7.8258408381099986E-3</v>
      </c>
      <c r="BD139" s="181">
        <f t="shared" si="207"/>
        <v>2.4611718178625175E-2</v>
      </c>
      <c r="BE139" s="181">
        <f t="shared" si="207"/>
        <v>-3.7427959367856145E-2</v>
      </c>
      <c r="BF139" s="181">
        <f t="shared" ref="BF139:BG139" si="212">IF(OR(BF24="NO",$AX24="NO"),"-",BF24/$AX24-1)</f>
        <v>-8.279517805861325E-2</v>
      </c>
      <c r="BG139" s="181">
        <f t="shared" si="212"/>
        <v>8.2057960719734702E-3</v>
      </c>
      <c r="BH139" s="1606">
        <f t="shared" ref="BH139:BI139" si="213">IF(OR(BH24="NO",$AX24="NO"),"-",BH24/$AX24-1)</f>
        <v>0.2057970555991151</v>
      </c>
      <c r="BI139" s="1360">
        <f t="shared" si="213"/>
        <v>-0.23122538288780137</v>
      </c>
    </row>
    <row r="140" spans="18:61" ht="17.100000000000001" customHeight="1">
      <c r="S140" s="946"/>
      <c r="T140" s="942" t="s">
        <v>536</v>
      </c>
      <c r="U140" s="942"/>
      <c r="V140" s="1328"/>
      <c r="W140" s="1350"/>
      <c r="X140" s="1350"/>
      <c r="Y140" s="1350"/>
      <c r="Z140" s="1350"/>
      <c r="AA140" s="1350"/>
      <c r="AB140" s="206"/>
      <c r="AC140" s="206"/>
      <c r="AD140" s="206"/>
      <c r="AE140" s="206"/>
      <c r="AF140" s="206"/>
      <c r="AG140" s="206"/>
      <c r="AH140" s="206"/>
      <c r="AI140" s="206"/>
      <c r="AJ140" s="206"/>
      <c r="AK140" s="206"/>
      <c r="AL140" s="206"/>
      <c r="AM140" s="206"/>
      <c r="AN140" s="206"/>
      <c r="AO140" s="206"/>
      <c r="AP140" s="206"/>
      <c r="AQ140" s="206"/>
      <c r="AR140" s="206"/>
      <c r="AS140" s="206"/>
      <c r="AT140" s="206"/>
      <c r="AU140" s="206"/>
      <c r="AV140" s="206"/>
      <c r="AW140" s="206"/>
      <c r="AX140" s="206"/>
      <c r="AY140" s="221">
        <f t="shared" si="207"/>
        <v>-3.4711260358339158E-2</v>
      </c>
      <c r="AZ140" s="221">
        <f t="shared" si="207"/>
        <v>3.2288757556636405E-2</v>
      </c>
      <c r="BA140" s="221">
        <f t="shared" si="207"/>
        <v>-0.12480366990491554</v>
      </c>
      <c r="BB140" s="221">
        <f t="shared" si="207"/>
        <v>-0.26916752439974823</v>
      </c>
      <c r="BC140" s="221">
        <f t="shared" si="207"/>
        <v>-0.21084832201996273</v>
      </c>
      <c r="BD140" s="181">
        <f t="shared" si="207"/>
        <v>-0.42018878447861119</v>
      </c>
      <c r="BE140" s="181">
        <f t="shared" si="207"/>
        <v>-0.33185203221707393</v>
      </c>
      <c r="BF140" s="181">
        <f t="shared" ref="BF140:BG140" si="214">IF(OR(BF25="NO",$AX25="NO"),"-",BF25/$AX25-1)</f>
        <v>-0.28486702111777495</v>
      </c>
      <c r="BG140" s="181">
        <f t="shared" si="214"/>
        <v>-0.3364858861115968</v>
      </c>
      <c r="BH140" s="1606">
        <f t="shared" ref="BH140:BI140" si="215">IF(OR(BH25="NO",$AX25="NO"),"-",BH25/$AX25-1)</f>
        <v>-0.63462185863849352</v>
      </c>
      <c r="BI140" s="1360">
        <f t="shared" si="215"/>
        <v>-0.68011417811068653</v>
      </c>
    </row>
    <row r="141" spans="18:61" ht="17.100000000000001" customHeight="1">
      <c r="S141" s="946"/>
      <c r="T141" s="942" t="s">
        <v>535</v>
      </c>
      <c r="U141" s="942"/>
      <c r="V141" s="1332"/>
      <c r="W141" s="1351"/>
      <c r="X141" s="1351"/>
      <c r="Y141" s="1351"/>
      <c r="Z141" s="1351"/>
      <c r="AA141" s="1351"/>
      <c r="AB141" s="207"/>
      <c r="AC141" s="207"/>
      <c r="AD141" s="207"/>
      <c r="AE141" s="207"/>
      <c r="AF141" s="207"/>
      <c r="AG141" s="207"/>
      <c r="AH141" s="207"/>
      <c r="AI141" s="207"/>
      <c r="AJ141" s="207"/>
      <c r="AK141" s="207"/>
      <c r="AL141" s="207"/>
      <c r="AM141" s="207"/>
      <c r="AN141" s="207"/>
      <c r="AO141" s="207"/>
      <c r="AP141" s="207"/>
      <c r="AQ141" s="207"/>
      <c r="AR141" s="207"/>
      <c r="AS141" s="207"/>
      <c r="AT141" s="207"/>
      <c r="AU141" s="207"/>
      <c r="AV141" s="207"/>
      <c r="AW141" s="207"/>
      <c r="AX141" s="207"/>
      <c r="AY141" s="221">
        <f t="shared" si="207"/>
        <v>-6.0410686698902039E-2</v>
      </c>
      <c r="AZ141" s="221">
        <f t="shared" si="207"/>
        <v>-0.1377462595012765</v>
      </c>
      <c r="BA141" s="221">
        <f t="shared" si="207"/>
        <v>0.66509718292010622</v>
      </c>
      <c r="BB141" s="221">
        <f t="shared" si="207"/>
        <v>0.55168933337414194</v>
      </c>
      <c r="BC141" s="221">
        <f t="shared" si="207"/>
        <v>1.7771942319959169</v>
      </c>
      <c r="BD141" s="181">
        <f t="shared" si="207"/>
        <v>2.7295678963336947</v>
      </c>
      <c r="BE141" s="181">
        <f t="shared" si="207"/>
        <v>3.2784568258560745</v>
      </c>
      <c r="BF141" s="181">
        <f t="shared" ref="BF141:BG141" si="216">IF(OR(BF26="NO",$AX26="NO"),"-",BF26/$AX26-1)</f>
        <v>4.0514224280722626</v>
      </c>
      <c r="BG141" s="181">
        <f t="shared" si="216"/>
        <v>4.1649766482662791</v>
      </c>
      <c r="BH141" s="1606">
        <f t="shared" ref="BH141:BI141" si="217">IF(OR(BH26="NO",$AX26="NO"),"-",BH26/$AX26-1)</f>
        <v>4.3675271891661893</v>
      </c>
      <c r="BI141" s="1360">
        <f t="shared" si="217"/>
        <v>2.9054336430944465</v>
      </c>
    </row>
    <row r="142" spans="18:61" ht="17.100000000000001" customHeight="1">
      <c r="S142" s="1311"/>
      <c r="T142" s="942" t="s">
        <v>537</v>
      </c>
      <c r="U142" s="942"/>
      <c r="V142" s="1328"/>
      <c r="W142" s="1350"/>
      <c r="X142" s="1350"/>
      <c r="Y142" s="1350"/>
      <c r="Z142" s="1350"/>
      <c r="AA142" s="1350"/>
      <c r="AB142" s="206"/>
      <c r="AC142" s="206"/>
      <c r="AD142" s="206"/>
      <c r="AE142" s="206"/>
      <c r="AF142" s="206"/>
      <c r="AG142" s="206"/>
      <c r="AH142" s="206"/>
      <c r="AI142" s="206"/>
      <c r="AJ142" s="206"/>
      <c r="AK142" s="206"/>
      <c r="AL142" s="206"/>
      <c r="AM142" s="206"/>
      <c r="AN142" s="206"/>
      <c r="AO142" s="206"/>
      <c r="AP142" s="206"/>
      <c r="AQ142" s="206"/>
      <c r="AR142" s="206"/>
      <c r="AS142" s="206"/>
      <c r="AT142" s="206"/>
      <c r="AU142" s="206"/>
      <c r="AV142" s="206"/>
      <c r="AW142" s="206"/>
      <c r="AX142" s="206"/>
      <c r="AY142" s="221">
        <f t="shared" si="207"/>
        <v>-0.80067796610169484</v>
      </c>
      <c r="AZ142" s="180" t="str">
        <f t="shared" si="207"/>
        <v>-</v>
      </c>
      <c r="BA142" s="180" t="str">
        <f t="shared" si="207"/>
        <v>-</v>
      </c>
      <c r="BB142" s="180" t="str">
        <f t="shared" si="207"/>
        <v>-</v>
      </c>
      <c r="BC142" s="180" t="str">
        <f t="shared" si="207"/>
        <v>-</v>
      </c>
      <c r="BD142" s="180" t="str">
        <f t="shared" si="207"/>
        <v>-</v>
      </c>
      <c r="BE142" s="180" t="str">
        <f t="shared" si="207"/>
        <v>-</v>
      </c>
      <c r="BF142" s="180" t="str">
        <f t="shared" ref="BF142:BG142" si="218">IF(OR(BF27="NO",$AX27="NO"),"-",BF27/$AX27-1)</f>
        <v>-</v>
      </c>
      <c r="BG142" s="180" t="str">
        <f t="shared" si="218"/>
        <v>-</v>
      </c>
      <c r="BH142" s="1314" t="str">
        <f t="shared" ref="BH142:BI142" si="219">IF(OR(BH27="NO",$AX27="NO"),"-",BH27/$AX27-1)</f>
        <v>-</v>
      </c>
      <c r="BI142" s="1394" t="str">
        <f t="shared" si="219"/>
        <v>-</v>
      </c>
    </row>
    <row r="143" spans="18:61" ht="17.100000000000001" customHeight="1">
      <c r="S143" s="947" t="s">
        <v>218</v>
      </c>
      <c r="T143" s="25"/>
      <c r="U143" s="948"/>
      <c r="V143" s="1329"/>
      <c r="W143" s="1352"/>
      <c r="X143" s="1352"/>
      <c r="Y143" s="1352"/>
      <c r="Z143" s="1352"/>
      <c r="AA143" s="1352"/>
      <c r="AB143" s="208"/>
      <c r="AC143" s="208"/>
      <c r="AD143" s="208"/>
      <c r="AE143" s="208"/>
      <c r="AF143" s="208"/>
      <c r="AG143" s="208"/>
      <c r="AH143" s="208"/>
      <c r="AI143" s="208"/>
      <c r="AJ143" s="208"/>
      <c r="AK143" s="208"/>
      <c r="AL143" s="208"/>
      <c r="AM143" s="208"/>
      <c r="AN143" s="208"/>
      <c r="AO143" s="208"/>
      <c r="AP143" s="208"/>
      <c r="AQ143" s="208"/>
      <c r="AR143" s="208"/>
      <c r="AS143" s="208"/>
      <c r="AT143" s="208"/>
      <c r="AU143" s="208"/>
      <c r="AV143" s="208"/>
      <c r="AW143" s="208"/>
      <c r="AX143" s="208"/>
      <c r="AY143" s="223">
        <f>AY28/$AX28-1</f>
        <v>-2.2465973758311386E-2</v>
      </c>
      <c r="AZ143" s="223">
        <f t="shared" ref="AZ143:BE143" si="220">AZ28/$AX28-1</f>
        <v>1.3083065928789273E-2</v>
      </c>
      <c r="BA143" s="223">
        <f t="shared" si="220"/>
        <v>2.7807666036282708E-2</v>
      </c>
      <c r="BB143" s="223">
        <f t="shared" si="220"/>
        <v>-7.7829765409453966E-3</v>
      </c>
      <c r="BC143" s="223">
        <f t="shared" si="220"/>
        <v>-3.0427200678698085E-2</v>
      </c>
      <c r="BD143" s="224">
        <f t="shared" si="220"/>
        <v>-5.8954268711539526E-2</v>
      </c>
      <c r="BE143" s="224">
        <f t="shared" si="220"/>
        <v>-4.3039427896691573E-2</v>
      </c>
      <c r="BF143" s="224">
        <f t="shared" ref="BF143:BG143" si="221">BF28/$AX28-1</f>
        <v>-4.6500518887707898E-2</v>
      </c>
      <c r="BG143" s="224">
        <f t="shared" si="221"/>
        <v>-8.4350073595626296E-2</v>
      </c>
      <c r="BH143" s="1622">
        <f t="shared" ref="BH143:BI143" si="222">BH28/$AX28-1</f>
        <v>-0.11701279668665221</v>
      </c>
      <c r="BI143" s="1395">
        <f t="shared" si="222"/>
        <v>-0.14342291528686157</v>
      </c>
    </row>
    <row r="144" spans="18:61" ht="17.100000000000001" customHeight="1">
      <c r="S144" s="947"/>
      <c r="T144" s="942" t="s">
        <v>538</v>
      </c>
      <c r="U144" s="942"/>
      <c r="V144" s="1332"/>
      <c r="W144" s="1347"/>
      <c r="X144" s="1347"/>
      <c r="Y144" s="1347"/>
      <c r="Z144" s="1347"/>
      <c r="AA144" s="1347"/>
      <c r="AB144" s="203"/>
      <c r="AC144" s="203"/>
      <c r="AD144" s="203"/>
      <c r="AE144" s="203"/>
      <c r="AF144" s="203"/>
      <c r="AG144" s="203"/>
      <c r="AH144" s="203"/>
      <c r="AI144" s="203"/>
      <c r="AJ144" s="203"/>
      <c r="AK144" s="203"/>
      <c r="AL144" s="203"/>
      <c r="AM144" s="203"/>
      <c r="AN144" s="203"/>
      <c r="AO144" s="203"/>
      <c r="AP144" s="203"/>
      <c r="AQ144" s="203"/>
      <c r="AR144" s="203"/>
      <c r="AS144" s="203"/>
      <c r="AT144" s="203"/>
      <c r="AU144" s="203"/>
      <c r="AV144" s="203"/>
      <c r="AW144" s="203"/>
      <c r="AX144" s="203"/>
      <c r="AY144" s="221">
        <f t="shared" ref="AY144:BE149" si="223">IF(OR(AY29="NO",$AX29="NO"),"-",AY29/$AX29-1)</f>
        <v>-1.7485771384054827E-3</v>
      </c>
      <c r="AZ144" s="221">
        <f t="shared" si="223"/>
        <v>-2.1628851704272201E-2</v>
      </c>
      <c r="BA144" s="221">
        <f t="shared" si="223"/>
        <v>-4.5659321717507195E-2</v>
      </c>
      <c r="BB144" s="221">
        <f t="shared" si="223"/>
        <v>-3.1349132118254186E-2</v>
      </c>
      <c r="BC144" s="221">
        <f t="shared" si="223"/>
        <v>-1.5203998461013057E-2</v>
      </c>
      <c r="BD144" s="181">
        <f t="shared" si="223"/>
        <v>-1.3166858327031461E-2</v>
      </c>
      <c r="BE144" s="181">
        <f t="shared" si="223"/>
        <v>-5.0921265662572157E-2</v>
      </c>
      <c r="BF144" s="181">
        <f t="shared" ref="BF144:BG144" si="224">IF(OR(BF29="NO",$AX29="NO"),"-",BF29/$AX29-1)</f>
        <v>-4.9319217112877567E-2</v>
      </c>
      <c r="BG144" s="181">
        <f t="shared" si="224"/>
        <v>-4.6268276490782578E-2</v>
      </c>
      <c r="BH144" s="1606">
        <f t="shared" ref="BH144:BI144" si="225">IF(OR(BH29="NO",$AX29="NO"),"-",BH29/$AX29-1)</f>
        <v>-4.1106002285497434E-2</v>
      </c>
      <c r="BI144" s="1360">
        <f t="shared" si="225"/>
        <v>-3.908052112210525E-2</v>
      </c>
    </row>
    <row r="145" spans="2:61" ht="17.100000000000001" customHeight="1">
      <c r="S145" s="947"/>
      <c r="T145" s="942" t="s">
        <v>539</v>
      </c>
      <c r="U145" s="942"/>
      <c r="V145" s="1328"/>
      <c r="W145" s="1350"/>
      <c r="X145" s="1350"/>
      <c r="Y145" s="1350"/>
      <c r="Z145" s="1350"/>
      <c r="AA145" s="1350"/>
      <c r="AB145" s="206"/>
      <c r="AC145" s="206"/>
      <c r="AD145" s="206"/>
      <c r="AE145" s="206"/>
      <c r="AF145" s="206"/>
      <c r="AG145" s="206"/>
      <c r="AH145" s="206"/>
      <c r="AI145" s="206"/>
      <c r="AJ145" s="206"/>
      <c r="AK145" s="206"/>
      <c r="AL145" s="206"/>
      <c r="AM145" s="206"/>
      <c r="AN145" s="206"/>
      <c r="AO145" s="206"/>
      <c r="AP145" s="206"/>
      <c r="AQ145" s="206"/>
      <c r="AR145" s="206"/>
      <c r="AS145" s="206"/>
      <c r="AT145" s="206"/>
      <c r="AU145" s="206"/>
      <c r="AV145" s="206"/>
      <c r="AW145" s="206"/>
      <c r="AX145" s="206"/>
      <c r="AY145" s="221">
        <f t="shared" si="223"/>
        <v>-6.4108197642737452E-2</v>
      </c>
      <c r="AZ145" s="221">
        <f t="shared" si="223"/>
        <v>-1.9094628348755083E-2</v>
      </c>
      <c r="BA145" s="221">
        <f t="shared" si="223"/>
        <v>-3.3684538037767831E-2</v>
      </c>
      <c r="BB145" s="221">
        <f t="shared" si="223"/>
        <v>-8.5925827569396152E-2</v>
      </c>
      <c r="BC145" s="221">
        <f t="shared" si="223"/>
        <v>-0.1565221647742987</v>
      </c>
      <c r="BD145" s="181">
        <f t="shared" si="223"/>
        <v>-0.15551364567137227</v>
      </c>
      <c r="BE145" s="181">
        <f t="shared" si="223"/>
        <v>-0.15766515309094975</v>
      </c>
      <c r="BF145" s="181">
        <f t="shared" ref="BF145:BG145" si="226">IF(OR(BF30="NO",$AX30="NO"),"-",BF30/$AX30-1)</f>
        <v>-0.11910610605569982</v>
      </c>
      <c r="BG145" s="181">
        <f t="shared" si="226"/>
        <v>-0.16889333243687232</v>
      </c>
      <c r="BH145" s="1606">
        <f t="shared" ref="BH145:BI145" si="227">IF(OR(BH30="NO",$AX30="NO"),"-",BH30/$AX30-1)</f>
        <v>-5.2308524138490298E-2</v>
      </c>
      <c r="BI145" s="1360">
        <f t="shared" si="227"/>
        <v>-0.11954313100030234</v>
      </c>
    </row>
    <row r="146" spans="2:61" ht="17.100000000000001" customHeight="1">
      <c r="S146" s="947"/>
      <c r="T146" s="942" t="s">
        <v>534</v>
      </c>
      <c r="U146" s="942"/>
      <c r="V146" s="1328"/>
      <c r="W146" s="1350"/>
      <c r="X146" s="1350"/>
      <c r="Y146" s="1350"/>
      <c r="Z146" s="1350"/>
      <c r="AA146" s="1350"/>
      <c r="AB146" s="206"/>
      <c r="AC146" s="206"/>
      <c r="AD146" s="206"/>
      <c r="AE146" s="206"/>
      <c r="AF146" s="206"/>
      <c r="AG146" s="206"/>
      <c r="AH146" s="206"/>
      <c r="AI146" s="206"/>
      <c r="AJ146" s="206"/>
      <c r="AK146" s="206"/>
      <c r="AL146" s="206"/>
      <c r="AM146" s="206"/>
      <c r="AN146" s="206"/>
      <c r="AO146" s="206"/>
      <c r="AP146" s="206"/>
      <c r="AQ146" s="206"/>
      <c r="AR146" s="206"/>
      <c r="AS146" s="206"/>
      <c r="AT146" s="206"/>
      <c r="AU146" s="206"/>
      <c r="AV146" s="206"/>
      <c r="AW146" s="206"/>
      <c r="AX146" s="206"/>
      <c r="AY146" s="221">
        <f t="shared" si="223"/>
        <v>0.17852975495915979</v>
      </c>
      <c r="AZ146" s="221">
        <f t="shared" si="223"/>
        <v>0.5043757292882145</v>
      </c>
      <c r="BA146" s="221">
        <f t="shared" si="223"/>
        <v>1.0153150525087513</v>
      </c>
      <c r="BB146" s="221">
        <f t="shared" si="223"/>
        <v>0.5780338389731623</v>
      </c>
      <c r="BC146" s="221">
        <f t="shared" si="223"/>
        <v>0.74489498249708253</v>
      </c>
      <c r="BD146" s="181">
        <f t="shared" si="223"/>
        <v>0.61916569428238044</v>
      </c>
      <c r="BE146" s="181">
        <f t="shared" si="223"/>
        <v>0.86829054842473741</v>
      </c>
      <c r="BF146" s="181">
        <f t="shared" ref="BF146:BG146" si="228">IF(OR(BF31="NO",$AX31="NO"),"-",BF31/$AX31-1)</f>
        <v>1.0137106184364058</v>
      </c>
      <c r="BG146" s="181">
        <f t="shared" si="228"/>
        <v>0.80600933488914794</v>
      </c>
      <c r="BH146" s="1606">
        <f t="shared" ref="BH146:BI146" si="229">IF(OR(BH31="NO",$AX31="NO"),"-",BH31/$AX31-1)</f>
        <v>0.34524504084013996</v>
      </c>
      <c r="BI146" s="1360">
        <f t="shared" si="229"/>
        <v>-6.3739789964994298E-2</v>
      </c>
    </row>
    <row r="147" spans="2:61" ht="17.100000000000001" customHeight="1">
      <c r="S147" s="947"/>
      <c r="T147" s="942" t="s">
        <v>530</v>
      </c>
      <c r="U147" s="942"/>
      <c r="V147" s="1328"/>
      <c r="W147" s="1350"/>
      <c r="X147" s="1350"/>
      <c r="Y147" s="1350"/>
      <c r="Z147" s="1350"/>
      <c r="AA147" s="1350"/>
      <c r="AB147" s="206"/>
      <c r="AC147" s="206"/>
      <c r="AD147" s="206"/>
      <c r="AE147" s="206"/>
      <c r="AF147" s="206"/>
      <c r="AG147" s="206"/>
      <c r="AH147" s="206"/>
      <c r="AI147" s="206"/>
      <c r="AJ147" s="206"/>
      <c r="AK147" s="206"/>
      <c r="AL147" s="206"/>
      <c r="AM147" s="206"/>
      <c r="AN147" s="206"/>
      <c r="AO147" s="206"/>
      <c r="AP147" s="206"/>
      <c r="AQ147" s="206"/>
      <c r="AR147" s="206"/>
      <c r="AS147" s="206"/>
      <c r="AT147" s="206"/>
      <c r="AU147" s="206"/>
      <c r="AV147" s="206"/>
      <c r="AW147" s="206"/>
      <c r="AX147" s="206"/>
      <c r="AY147" s="221">
        <f t="shared" si="223"/>
        <v>-6.9567888447592319E-2</v>
      </c>
      <c r="AZ147" s="221">
        <f t="shared" si="223"/>
        <v>2.1559005765865447E-3</v>
      </c>
      <c r="BA147" s="221">
        <f t="shared" si="223"/>
        <v>6.1165040705396523E-2</v>
      </c>
      <c r="BB147" s="221">
        <f t="shared" si="223"/>
        <v>0.10290037580989697</v>
      </c>
      <c r="BC147" s="221">
        <f t="shared" si="223"/>
        <v>-4.81817542895282E-2</v>
      </c>
      <c r="BD147" s="181">
        <f t="shared" si="223"/>
        <v>-0.11302108955374379</v>
      </c>
      <c r="BE147" s="181">
        <f t="shared" si="223"/>
        <v>-3.6217869493711419E-2</v>
      </c>
      <c r="BF147" s="181">
        <f t="shared" ref="BF147:BG147" si="230">IF(OR(BF32="NO",$AX32="NO"),"-",BF32/$AX32-1)</f>
        <v>-0.1565089781310226</v>
      </c>
      <c r="BG147" s="181">
        <f t="shared" si="230"/>
        <v>-0.15986846190952397</v>
      </c>
      <c r="BH147" s="1606">
        <f t="shared" ref="BH147:BI147" si="231">IF(OR(BH32="NO",$AX32="NO"),"-",BH32/$AX32-1)</f>
        <v>-0.23367961043001173</v>
      </c>
      <c r="BI147" s="1360">
        <f t="shared" si="231"/>
        <v>-0.11169060518779095</v>
      </c>
    </row>
    <row r="148" spans="2:61" ht="17.100000000000001" customHeight="1">
      <c r="S148" s="947"/>
      <c r="T148" s="942" t="s">
        <v>531</v>
      </c>
      <c r="U148" s="942"/>
      <c r="V148" s="1328"/>
      <c r="W148" s="1350"/>
      <c r="X148" s="1350"/>
      <c r="Y148" s="1350"/>
      <c r="Z148" s="1350"/>
      <c r="AA148" s="1350"/>
      <c r="AB148" s="206"/>
      <c r="AC148" s="206"/>
      <c r="AD148" s="206"/>
      <c r="AE148" s="206"/>
      <c r="AF148" s="206"/>
      <c r="AG148" s="206"/>
      <c r="AH148" s="206"/>
      <c r="AI148" s="206"/>
      <c r="AJ148" s="206"/>
      <c r="AK148" s="206"/>
      <c r="AL148" s="206"/>
      <c r="AM148" s="206"/>
      <c r="AN148" s="206"/>
      <c r="AO148" s="206"/>
      <c r="AP148" s="206"/>
      <c r="AQ148" s="206"/>
      <c r="AR148" s="206"/>
      <c r="AS148" s="206"/>
      <c r="AT148" s="206"/>
      <c r="AU148" s="206"/>
      <c r="AV148" s="206"/>
      <c r="AW148" s="206"/>
      <c r="AX148" s="206"/>
      <c r="AY148" s="221">
        <f t="shared" si="223"/>
        <v>0.12497538361093397</v>
      </c>
      <c r="AZ148" s="221">
        <f t="shared" si="223"/>
        <v>0.12605913297634497</v>
      </c>
      <c r="BA148" s="221">
        <f t="shared" si="223"/>
        <v>-7.7991209663797911E-2</v>
      </c>
      <c r="BB148" s="221">
        <f t="shared" si="223"/>
        <v>-4.2281194431899149E-2</v>
      </c>
      <c r="BC148" s="221">
        <f t="shared" si="223"/>
        <v>-1.7263488754266088E-2</v>
      </c>
      <c r="BD148" s="181">
        <f t="shared" si="223"/>
        <v>-0.13360635476161298</v>
      </c>
      <c r="BE148" s="181">
        <f t="shared" si="223"/>
        <v>-0.18289852635119308</v>
      </c>
      <c r="BF148" s="181">
        <f t="shared" ref="BF148:BG148" si="232">IF(OR(BF33="NO",$AX33="NO"),"-",BF33/$AX33-1)</f>
        <v>-0.24253770022638588</v>
      </c>
      <c r="BG148" s="181">
        <f t="shared" si="232"/>
        <v>-0.2912292198909574</v>
      </c>
      <c r="BH148" s="1606">
        <f t="shared" ref="BH148:BI148" si="233">IF(OR(BH33="NO",$AX33="NO"),"-",BH33/$AX33-1)</f>
        <v>-0.5864540508716849</v>
      </c>
      <c r="BI148" s="1360">
        <f t="shared" si="233"/>
        <v>-0.65547418523520762</v>
      </c>
    </row>
    <row r="149" spans="2:61" ht="17.100000000000001" customHeight="1">
      <c r="S149" s="1312"/>
      <c r="T149" s="942" t="s">
        <v>514</v>
      </c>
      <c r="U149" s="942"/>
      <c r="V149" s="1328"/>
      <c r="W149" s="1350"/>
      <c r="X149" s="1350"/>
      <c r="Y149" s="1350"/>
      <c r="Z149" s="1350"/>
      <c r="AA149" s="1350"/>
      <c r="AB149" s="206"/>
      <c r="AC149" s="206"/>
      <c r="AD149" s="206"/>
      <c r="AE149" s="206"/>
      <c r="AF149" s="206"/>
      <c r="AG149" s="206"/>
      <c r="AH149" s="206"/>
      <c r="AI149" s="206"/>
      <c r="AJ149" s="206"/>
      <c r="AK149" s="206"/>
      <c r="AL149" s="206"/>
      <c r="AM149" s="206"/>
      <c r="AN149" s="206"/>
      <c r="AO149" s="206"/>
      <c r="AP149" s="206"/>
      <c r="AQ149" s="206"/>
      <c r="AR149" s="206"/>
      <c r="AS149" s="206"/>
      <c r="AT149" s="206"/>
      <c r="AU149" s="206"/>
      <c r="AV149" s="206"/>
      <c r="AW149" s="206"/>
      <c r="AX149" s="206"/>
      <c r="AY149" s="221">
        <f t="shared" si="223"/>
        <v>-0.33660933660933634</v>
      </c>
      <c r="AZ149" s="221">
        <f t="shared" si="223"/>
        <v>-0.43488943488943499</v>
      </c>
      <c r="BA149" s="221">
        <f t="shared" si="223"/>
        <v>-0.45945945945945921</v>
      </c>
      <c r="BB149" s="221">
        <f t="shared" si="223"/>
        <v>-0.56142506962619176</v>
      </c>
      <c r="BC149" s="221">
        <f t="shared" si="223"/>
        <v>-0.50909091008676044</v>
      </c>
      <c r="BD149" s="181">
        <f t="shared" si="223"/>
        <v>-0.56732186550590269</v>
      </c>
      <c r="BE149" s="181">
        <f t="shared" si="223"/>
        <v>-0.43931203802329011</v>
      </c>
      <c r="BF149" s="181">
        <f t="shared" ref="BF149:BG149" si="234">IF(OR(BF34="NO",$AX34="NO"),"-",BF34/$AX34-1)</f>
        <v>-0.50835380835380828</v>
      </c>
      <c r="BG149" s="181">
        <f t="shared" si="234"/>
        <v>-0.64727272727272733</v>
      </c>
      <c r="BH149" s="1606">
        <f t="shared" ref="BH149:BI149" si="235">IF(OR(BH34="NO",$AX34="NO"),"-",BH34/$AX34-1)</f>
        <v>-0.75429975429975427</v>
      </c>
      <c r="BI149" s="1360">
        <f t="shared" si="235"/>
        <v>-0.56658476658476653</v>
      </c>
    </row>
    <row r="150" spans="2:61" ht="17.100000000000001" customHeight="1">
      <c r="S150" s="949" t="s">
        <v>219</v>
      </c>
      <c r="T150" s="26"/>
      <c r="U150" s="950"/>
      <c r="V150" s="1330"/>
      <c r="W150" s="1353"/>
      <c r="X150" s="1353"/>
      <c r="Y150" s="1353"/>
      <c r="Z150" s="1353"/>
      <c r="AA150" s="1353"/>
      <c r="AB150" s="210"/>
      <c r="AC150" s="210"/>
      <c r="AD150" s="210"/>
      <c r="AE150" s="210"/>
      <c r="AF150" s="210"/>
      <c r="AG150" s="210"/>
      <c r="AH150" s="210"/>
      <c r="AI150" s="210"/>
      <c r="AJ150" s="210"/>
      <c r="AK150" s="210"/>
      <c r="AL150" s="210"/>
      <c r="AM150" s="210"/>
      <c r="AN150" s="210"/>
      <c r="AO150" s="210"/>
      <c r="AP150" s="210"/>
      <c r="AQ150" s="210"/>
      <c r="AR150" s="210"/>
      <c r="AS150" s="210"/>
      <c r="AT150" s="210"/>
      <c r="AU150" s="210"/>
      <c r="AV150" s="210"/>
      <c r="AW150" s="210"/>
      <c r="AX150" s="210"/>
      <c r="AY150" s="225">
        <f t="shared" ref="AY150:BE150" si="236">AY35/$AX35-1</f>
        <v>-0.30744373317097806</v>
      </c>
      <c r="AZ150" s="225">
        <f t="shared" si="236"/>
        <v>-0.65137399727128842</v>
      </c>
      <c r="BA150" s="225">
        <f t="shared" si="236"/>
        <v>-0.61341932518225795</v>
      </c>
      <c r="BB150" s="225">
        <f t="shared" si="236"/>
        <v>-0.72954187746311083</v>
      </c>
      <c r="BC150" s="225">
        <f t="shared" si="236"/>
        <v>-0.81648324827605978</v>
      </c>
      <c r="BD150" s="226">
        <f t="shared" si="236"/>
        <v>-0.82926637213925347</v>
      </c>
      <c r="BE150" s="226">
        <f t="shared" si="236"/>
        <v>-0.8053622052064846</v>
      </c>
      <c r="BF150" s="226">
        <f t="shared" ref="BF150:BG150" si="237">BF35/$AX35-1</f>
        <v>-0.77961209245072527</v>
      </c>
      <c r="BG150" s="226">
        <f t="shared" si="237"/>
        <v>-0.77643666417438673</v>
      </c>
      <c r="BH150" s="1623">
        <f t="shared" ref="BH150:BI150" si="238">BH35/$AX35-1</f>
        <v>-0.86299701210135082</v>
      </c>
      <c r="BI150" s="1396">
        <f t="shared" si="238"/>
        <v>-0.88057520064890016</v>
      </c>
    </row>
    <row r="151" spans="2:61" ht="17.100000000000001" customHeight="1">
      <c r="S151" s="949"/>
      <c r="T151" s="943" t="s">
        <v>530</v>
      </c>
      <c r="U151" s="943"/>
      <c r="V151" s="1332"/>
      <c r="W151" s="1347"/>
      <c r="X151" s="1347"/>
      <c r="Y151" s="1347"/>
      <c r="Z151" s="1347"/>
      <c r="AA151" s="1347"/>
      <c r="AB151" s="203"/>
      <c r="AC151" s="203"/>
      <c r="AD151" s="203"/>
      <c r="AE151" s="203"/>
      <c r="AF151" s="203"/>
      <c r="AG151" s="203"/>
      <c r="AH151" s="203"/>
      <c r="AI151" s="203"/>
      <c r="AJ151" s="203"/>
      <c r="AK151" s="203"/>
      <c r="AL151" s="203"/>
      <c r="AM151" s="203"/>
      <c r="AN151" s="203"/>
      <c r="AO151" s="203"/>
      <c r="AP151" s="203"/>
      <c r="AQ151" s="203"/>
      <c r="AR151" s="203"/>
      <c r="AS151" s="203"/>
      <c r="AT151" s="203"/>
      <c r="AU151" s="203"/>
      <c r="AV151" s="203"/>
      <c r="AW151" s="203"/>
      <c r="AX151" s="203"/>
      <c r="AY151" s="221">
        <f t="shared" ref="AY151:BE153" si="239">IF(OR(AY36="NO",$AX36="NO"),"-",AY36/$AX36-1)</f>
        <v>0.22612215544048331</v>
      </c>
      <c r="AZ151" s="221">
        <f t="shared" si="239"/>
        <v>0.34422167385182845</v>
      </c>
      <c r="BA151" s="221">
        <f t="shared" si="239"/>
        <v>0.70606176393450015</v>
      </c>
      <c r="BB151" s="221">
        <f t="shared" si="239"/>
        <v>0.79323865774363367</v>
      </c>
      <c r="BC151" s="221">
        <f t="shared" si="239"/>
        <v>1.1668826185102295</v>
      </c>
      <c r="BD151" s="181">
        <f t="shared" si="239"/>
        <v>1.373790038011967</v>
      </c>
      <c r="BE151" s="181">
        <f t="shared" si="239"/>
        <v>1.7981448533429161</v>
      </c>
      <c r="BF151" s="181">
        <f t="shared" ref="BF151:BG151" si="240">IF(OR(BF36="NO",$AX36="NO"),"-",BF36/$AX36-1)</f>
        <v>2.1261322497645625</v>
      </c>
      <c r="BG151" s="181">
        <f t="shared" si="240"/>
        <v>2.2513732240393125</v>
      </c>
      <c r="BH151" s="1606">
        <f t="shared" ref="BH151:BI151" si="241">IF(OR(BH36="NO",$AX36="NO"),"-",BH36/$AX36-1)</f>
        <v>0.97777633978487954</v>
      </c>
      <c r="BI151" s="1360">
        <f t="shared" si="241"/>
        <v>0.72329623630190798</v>
      </c>
    </row>
    <row r="152" spans="2:61" ht="17.100000000000001" customHeight="1">
      <c r="S152" s="949"/>
      <c r="T152" s="943" t="s">
        <v>513</v>
      </c>
      <c r="U152" s="943"/>
      <c r="V152" s="1332"/>
      <c r="W152" s="1347"/>
      <c r="X152" s="1347"/>
      <c r="Y152" s="1347"/>
      <c r="Z152" s="1347"/>
      <c r="AA152" s="1347"/>
      <c r="AB152" s="203"/>
      <c r="AC152" s="203"/>
      <c r="AD152" s="203"/>
      <c r="AE152" s="203"/>
      <c r="AF152" s="203"/>
      <c r="AG152" s="203"/>
      <c r="AH152" s="203"/>
      <c r="AI152" s="203"/>
      <c r="AJ152" s="203"/>
      <c r="AK152" s="203"/>
      <c r="AL152" s="203"/>
      <c r="AM152" s="203"/>
      <c r="AN152" s="203"/>
      <c r="AO152" s="203"/>
      <c r="AP152" s="203"/>
      <c r="AQ152" s="203"/>
      <c r="AR152" s="203"/>
      <c r="AS152" s="203"/>
      <c r="AT152" s="203"/>
      <c r="AU152" s="203"/>
      <c r="AV152" s="203"/>
      <c r="AW152" s="203"/>
      <c r="AX152" s="203"/>
      <c r="AY152" s="221">
        <f t="shared" si="239"/>
        <v>-0.35086342592592579</v>
      </c>
      <c r="AZ152" s="221">
        <f t="shared" si="239"/>
        <v>-0.72800925925925908</v>
      </c>
      <c r="BA152" s="221">
        <f t="shared" si="239"/>
        <v>-0.70949073632558179</v>
      </c>
      <c r="BB152" s="221">
        <f t="shared" si="239"/>
        <v>-0.84247684892680907</v>
      </c>
      <c r="BC152" s="221">
        <f t="shared" si="239"/>
        <v>-0.9609953706601152</v>
      </c>
      <c r="BD152" s="181">
        <f t="shared" si="239"/>
        <v>-0.98703703732678183</v>
      </c>
      <c r="BE152" s="181">
        <f t="shared" si="239"/>
        <v>-0.98983252327889204</v>
      </c>
      <c r="BF152" s="181">
        <f t="shared" ref="BF152:BG152" si="242">IF(OR(BF37="NO",$AX37="NO"),"-",BF37/$AX37-1)</f>
        <v>-0.9839282407407407</v>
      </c>
      <c r="BG152" s="181">
        <f t="shared" si="242"/>
        <v>-0.98622685185185188</v>
      </c>
      <c r="BH152" s="1606">
        <f t="shared" ref="BH152:BI152" si="243">IF(OR(BH37="NO",$AX37="NO"),"-",BH37/$AX37-1)</f>
        <v>-0.99027777777777781</v>
      </c>
      <c r="BI152" s="1360">
        <f t="shared" si="243"/>
        <v>-0.99124999999999996</v>
      </c>
    </row>
    <row r="153" spans="2:61" ht="17.100000000000001" customHeight="1" thickBot="1">
      <c r="S153" s="949"/>
      <c r="T153" s="951" t="s">
        <v>531</v>
      </c>
      <c r="U153" s="951"/>
      <c r="V153" s="1334"/>
      <c r="W153" s="1354"/>
      <c r="X153" s="1354"/>
      <c r="Y153" s="1354"/>
      <c r="Z153" s="1354"/>
      <c r="AA153" s="1354"/>
      <c r="AB153" s="215"/>
      <c r="AC153" s="215"/>
      <c r="AD153" s="215"/>
      <c r="AE153" s="215"/>
      <c r="AF153" s="215"/>
      <c r="AG153" s="215"/>
      <c r="AH153" s="215"/>
      <c r="AI153" s="215"/>
      <c r="AJ153" s="215"/>
      <c r="AK153" s="215"/>
      <c r="AL153" s="215"/>
      <c r="AM153" s="215"/>
      <c r="AN153" s="215"/>
      <c r="AO153" s="215"/>
      <c r="AP153" s="215"/>
      <c r="AQ153" s="215"/>
      <c r="AR153" s="215"/>
      <c r="AS153" s="215"/>
      <c r="AT153" s="215"/>
      <c r="AU153" s="215"/>
      <c r="AV153" s="215"/>
      <c r="AW153" s="215"/>
      <c r="AX153" s="215"/>
      <c r="AY153" s="227">
        <f t="shared" si="239"/>
        <v>0.22485927846622533</v>
      </c>
      <c r="AZ153" s="227">
        <f t="shared" si="239"/>
        <v>3.7244402442681235E-2</v>
      </c>
      <c r="BA153" s="227">
        <f t="shared" si="239"/>
        <v>-8.2685324485161193E-2</v>
      </c>
      <c r="BB153" s="227">
        <f t="shared" si="239"/>
        <v>2.6236091154300478E-2</v>
      </c>
      <c r="BC153" s="227">
        <f t="shared" si="239"/>
        <v>-1.1538029810561179E-2</v>
      </c>
      <c r="BD153" s="228">
        <f t="shared" si="239"/>
        <v>-0.12619677242126193</v>
      </c>
      <c r="BE153" s="228">
        <f t="shared" si="239"/>
        <v>-0.11200227539316765</v>
      </c>
      <c r="BF153" s="228">
        <f t="shared" ref="BF153:BG153" si="244">IF(OR(BF38="NO",$AX38="NO"),"-",BF38/$AX38-1)</f>
        <v>-0.11481699928942801</v>
      </c>
      <c r="BG153" s="228">
        <f t="shared" si="244"/>
        <v>-0.29979939355429075</v>
      </c>
      <c r="BH153" s="1624">
        <f t="shared" ref="BH153:BI153" si="245">IF(OR(BH38="NO",$AX38="NO"),"-",BH38/$AX38-1)</f>
        <v>-0.59145448359445085</v>
      </c>
      <c r="BI153" s="1397">
        <f t="shared" si="245"/>
        <v>-0.6596400540138011</v>
      </c>
    </row>
    <row r="154" spans="2:61" ht="17.100000000000001" customHeight="1" thickTop="1" thickBot="1">
      <c r="B154" s="22" t="s">
        <v>15</v>
      </c>
      <c r="S154" s="952" t="s">
        <v>23</v>
      </c>
      <c r="T154" s="1310"/>
      <c r="U154" s="953"/>
      <c r="V154" s="1384"/>
      <c r="W154" s="1385"/>
      <c r="X154" s="1385"/>
      <c r="Y154" s="1385"/>
      <c r="Z154" s="1385"/>
      <c r="AA154" s="1385"/>
      <c r="AB154" s="1398"/>
      <c r="AC154" s="1398"/>
      <c r="AD154" s="1398"/>
      <c r="AE154" s="1398"/>
      <c r="AF154" s="1398"/>
      <c r="AG154" s="1398"/>
      <c r="AH154" s="1398"/>
      <c r="AI154" s="1398"/>
      <c r="AJ154" s="1398"/>
      <c r="AK154" s="1398"/>
      <c r="AL154" s="1398"/>
      <c r="AM154" s="1398"/>
      <c r="AN154" s="1398"/>
      <c r="AO154" s="1398"/>
      <c r="AP154" s="1398"/>
      <c r="AQ154" s="1398"/>
      <c r="AR154" s="1398"/>
      <c r="AS154" s="1398"/>
      <c r="AT154" s="1398"/>
      <c r="AU154" s="1398"/>
      <c r="AV154" s="1398"/>
      <c r="AW154" s="1398"/>
      <c r="AX154" s="1398"/>
      <c r="AY154" s="1399">
        <f>AY39/$AX39-1</f>
        <v>6.1618606074518523E-2</v>
      </c>
      <c r="AZ154" s="1399">
        <f t="shared" ref="AZ154:BE154" si="246">AZ39/$AX39-1</f>
        <v>0.13141783913943517</v>
      </c>
      <c r="BA154" s="1399">
        <f t="shared" si="246"/>
        <v>0.19426632958142487</v>
      </c>
      <c r="BB154" s="1399">
        <f t="shared" si="246"/>
        <v>0.22443657054837973</v>
      </c>
      <c r="BC154" s="1399">
        <f t="shared" si="246"/>
        <v>0.25259075233032768</v>
      </c>
      <c r="BD154" s="1400">
        <f t="shared" si="246"/>
        <v>0.30198748733811365</v>
      </c>
      <c r="BE154" s="1400">
        <f t="shared" si="246"/>
        <v>0.34837104167207467</v>
      </c>
      <c r="BF154" s="1400">
        <f t="shared" ref="BF154:BG154" si="247">BF39/$AX39-1</f>
        <v>0.35897327172663784</v>
      </c>
      <c r="BG154" s="1400">
        <f t="shared" si="247"/>
        <v>0.33393575521222418</v>
      </c>
      <c r="BH154" s="1625">
        <f t="shared" ref="BH154:BI154" si="248">BH39/$AX39-1</f>
        <v>0.29874837332783022</v>
      </c>
      <c r="BI154" s="1401">
        <f t="shared" si="248"/>
        <v>0.26335238895492896</v>
      </c>
    </row>
    <row r="155" spans="2:61" s="27" customFormat="1" ht="17.100000000000001" customHeight="1">
      <c r="V155" s="179"/>
      <c r="W155" s="179"/>
      <c r="X155" s="179"/>
      <c r="Y155" s="179"/>
      <c r="Z155" s="179"/>
      <c r="AA155" s="179"/>
      <c r="AB155" s="179"/>
      <c r="AC155" s="179"/>
      <c r="AD155" s="179"/>
      <c r="AE155" s="179"/>
      <c r="AF155" s="179"/>
      <c r="AG155" s="179"/>
      <c r="AH155" s="179"/>
      <c r="AI155" s="179"/>
      <c r="AJ155" s="179"/>
      <c r="AK155" s="179"/>
      <c r="AL155" s="179"/>
      <c r="AM155" s="179"/>
      <c r="AN155" s="179"/>
      <c r="AO155" s="179"/>
      <c r="AP155" s="179"/>
      <c r="AQ155" s="179"/>
      <c r="AR155" s="179"/>
      <c r="AS155" s="179"/>
      <c r="AT155" s="179"/>
      <c r="AU155" s="179"/>
      <c r="AV155" s="179"/>
      <c r="AW155" s="179"/>
      <c r="AX155" s="179"/>
      <c r="AY155" s="179"/>
      <c r="AZ155" s="179"/>
      <c r="BA155" s="179"/>
      <c r="BB155" s="179"/>
      <c r="BC155" s="179"/>
      <c r="BD155" s="179"/>
      <c r="BE155" s="179"/>
      <c r="BF155" s="179"/>
      <c r="BG155" s="179"/>
      <c r="BH155" s="179"/>
      <c r="BI155" s="179"/>
    </row>
  </sheetData>
  <mergeCells count="1">
    <mergeCell ref="S1:U1"/>
  </mergeCells>
  <phoneticPr fontId="10"/>
  <pageMargins left="0.78740157480314965" right="0.78740157480314965" top="0.98425196850393704" bottom="0.98425196850393704" header="0.51181102362204722" footer="0.51181102362204722"/>
  <pageSetup paperSize="9" scale="18" orientation="landscape" r:id="rId1"/>
  <headerFooter alignWithMargins="0"/>
  <colBreaks count="2" manualBreakCount="2">
    <brk id="31" max="138" man="1"/>
    <brk id="47" max="138" man="1"/>
  </colBreaks>
  <ignoredErrors>
    <ignoredError sqref="AY136:BE136 AY143:BE143 AY150:BE150 AB98:BE98 AB112:BH112 AB105:AT105 AU105:BH105 BF136:BH136 BF143:BH143 BF150:BH150 BF98:BH98"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7339A-9E2A-497F-973F-95ABD6F767AA}">
  <sheetPr codeName="Sheet8">
    <pageSetUpPr fitToPage="1"/>
  </sheetPr>
  <dimension ref="A1:BI35"/>
  <sheetViews>
    <sheetView zoomScaleNormal="100" workbookViewId="0">
      <pane xSplit="21" ySplit="4" topLeftCell="AA5" activePane="bottomRight" state="frozen"/>
      <selection activeCell="BC66" sqref="BC66"/>
      <selection pane="topRight" activeCell="BC66" sqref="BC66"/>
      <selection pane="bottomLeft" activeCell="BC66" sqref="BC66"/>
      <selection pane="bottomRight"/>
    </sheetView>
  </sheetViews>
  <sheetFormatPr defaultColWidth="9" defaultRowHeight="12.75"/>
  <cols>
    <col min="1" max="1" width="1.625" style="101" customWidth="1"/>
    <col min="2" max="17" width="1.625" style="102" hidden="1" customWidth="1"/>
    <col min="18" max="19" width="2.125" style="102" customWidth="1"/>
    <col min="20" max="20" width="38.5" style="102" customWidth="1"/>
    <col min="21" max="21" width="15.125" style="102" customWidth="1"/>
    <col min="22" max="26" width="7.375" style="102" hidden="1" customWidth="1"/>
    <col min="27" max="61" width="7.375" style="102" customWidth="1"/>
    <col min="62" max="16384" width="9" style="102"/>
  </cols>
  <sheetData>
    <row r="1" spans="1:61" ht="41.25" customHeight="1">
      <c r="R1" s="145" t="s">
        <v>388</v>
      </c>
    </row>
    <row r="2" spans="1:61" ht="15.75">
      <c r="R2" s="30" t="str">
        <f>'0.Contents'!$B$2</f>
        <v>＜暫定データ＞</v>
      </c>
      <c r="U2" s="30"/>
    </row>
    <row r="3" spans="1:61" s="22" customFormat="1" ht="18.75" customHeight="1" thickBot="1">
      <c r="A3" s="27"/>
      <c r="R3" s="22" t="s">
        <v>69</v>
      </c>
      <c r="U3" s="129"/>
    </row>
    <row r="4" spans="1:61" s="22" customFormat="1" ht="15.75" thickBot="1">
      <c r="A4" s="27"/>
      <c r="R4" s="2161"/>
      <c r="S4" s="2162"/>
      <c r="T4" s="2163"/>
      <c r="U4" s="938" t="s">
        <v>67</v>
      </c>
      <c r="V4" s="1003"/>
      <c r="W4" s="1003"/>
      <c r="X4" s="1003"/>
      <c r="Y4" s="1003"/>
      <c r="Z4" s="1003"/>
      <c r="AA4" s="1003">
        <v>1990</v>
      </c>
      <c r="AB4" s="937">
        <f t="shared" ref="AB4:AT4" si="0">AA4+1</f>
        <v>1991</v>
      </c>
      <c r="AC4" s="937">
        <f t="shared" si="0"/>
        <v>1992</v>
      </c>
      <c r="AD4" s="937">
        <f t="shared" si="0"/>
        <v>1993</v>
      </c>
      <c r="AE4" s="937">
        <f t="shared" si="0"/>
        <v>1994</v>
      </c>
      <c r="AF4" s="937">
        <f t="shared" si="0"/>
        <v>1995</v>
      </c>
      <c r="AG4" s="937">
        <f t="shared" si="0"/>
        <v>1996</v>
      </c>
      <c r="AH4" s="937">
        <f t="shared" si="0"/>
        <v>1997</v>
      </c>
      <c r="AI4" s="937">
        <f t="shared" si="0"/>
        <v>1998</v>
      </c>
      <c r="AJ4" s="937">
        <f t="shared" si="0"/>
        <v>1999</v>
      </c>
      <c r="AK4" s="937">
        <f t="shared" si="0"/>
        <v>2000</v>
      </c>
      <c r="AL4" s="937">
        <f t="shared" si="0"/>
        <v>2001</v>
      </c>
      <c r="AM4" s="937">
        <f t="shared" si="0"/>
        <v>2002</v>
      </c>
      <c r="AN4" s="937">
        <f t="shared" si="0"/>
        <v>2003</v>
      </c>
      <c r="AO4" s="937">
        <f t="shared" si="0"/>
        <v>2004</v>
      </c>
      <c r="AP4" s="937">
        <f t="shared" si="0"/>
        <v>2005</v>
      </c>
      <c r="AQ4" s="937">
        <f t="shared" si="0"/>
        <v>2006</v>
      </c>
      <c r="AR4" s="937">
        <f t="shared" si="0"/>
        <v>2007</v>
      </c>
      <c r="AS4" s="937">
        <f t="shared" si="0"/>
        <v>2008</v>
      </c>
      <c r="AT4" s="937">
        <f t="shared" si="0"/>
        <v>2009</v>
      </c>
      <c r="AU4" s="937">
        <f>AT4+1</f>
        <v>2010</v>
      </c>
      <c r="AV4" s="937">
        <f>AU4+1</f>
        <v>2011</v>
      </c>
      <c r="AW4" s="937">
        <f>AV4+1</f>
        <v>2012</v>
      </c>
      <c r="AX4" s="937">
        <f>AW4+1</f>
        <v>2013</v>
      </c>
      <c r="AY4" s="937">
        <f t="shared" ref="AY4:BI4" si="1">AX4+1</f>
        <v>2014</v>
      </c>
      <c r="AZ4" s="937">
        <f t="shared" si="1"/>
        <v>2015</v>
      </c>
      <c r="BA4" s="937">
        <f t="shared" si="1"/>
        <v>2016</v>
      </c>
      <c r="BB4" s="937">
        <f t="shared" si="1"/>
        <v>2017</v>
      </c>
      <c r="BC4" s="937">
        <f t="shared" si="1"/>
        <v>2018</v>
      </c>
      <c r="BD4" s="937">
        <f t="shared" si="1"/>
        <v>2019</v>
      </c>
      <c r="BE4" s="937">
        <f t="shared" si="1"/>
        <v>2020</v>
      </c>
      <c r="BF4" s="937">
        <f t="shared" si="1"/>
        <v>2021</v>
      </c>
      <c r="BG4" s="1145">
        <f t="shared" si="1"/>
        <v>2022</v>
      </c>
      <c r="BH4" s="1145">
        <f t="shared" si="1"/>
        <v>2023</v>
      </c>
      <c r="BI4" s="938">
        <f t="shared" si="1"/>
        <v>2024</v>
      </c>
    </row>
    <row r="5" spans="1:61" s="27" customFormat="1" ht="15.75" customHeight="1">
      <c r="R5" s="988" t="s">
        <v>206</v>
      </c>
      <c r="T5" s="153"/>
      <c r="U5" s="989" t="s">
        <v>565</v>
      </c>
      <c r="V5" s="1000"/>
      <c r="W5" s="1000"/>
      <c r="X5" s="1000"/>
      <c r="Y5" s="1000"/>
      <c r="Z5" s="1000"/>
      <c r="AA5" s="1000">
        <f>'1.Summary'!AA15</f>
        <v>1272.4903020309805</v>
      </c>
      <c r="AB5" s="1001">
        <f>'1.Summary'!AB15</f>
        <v>1286.50121931647</v>
      </c>
      <c r="AC5" s="1001">
        <f>'1.Summary'!AC15</f>
        <v>1297.1132826836727</v>
      </c>
      <c r="AD5" s="1001">
        <f>'1.Summary'!AD15</f>
        <v>1293.2343484537666</v>
      </c>
      <c r="AE5" s="1001">
        <f>'1.Summary'!AE15</f>
        <v>1352.2059923544628</v>
      </c>
      <c r="AF5" s="1001">
        <f>'1.Summary'!AF15</f>
        <v>1372.7606109886153</v>
      </c>
      <c r="AG5" s="1001">
        <f>'1.Summary'!AG15</f>
        <v>1385.8240720463932</v>
      </c>
      <c r="AH5" s="1001">
        <f>'1.Summary'!AH15</f>
        <v>1376.956934559259</v>
      </c>
      <c r="AI5" s="1001">
        <f>'1.Summary'!AI15</f>
        <v>1328.6817577499889</v>
      </c>
      <c r="AJ5" s="1001">
        <f>'1.Summary'!AJ15</f>
        <v>1352.7076908340846</v>
      </c>
      <c r="AK5" s="1001">
        <f>'1.Summary'!AK15</f>
        <v>1371.6945477268532</v>
      </c>
      <c r="AL5" s="1001">
        <f>'1.Summary'!AL15</f>
        <v>1346.5403183245407</v>
      </c>
      <c r="AM5" s="1001">
        <f>'1.Summary'!AM15</f>
        <v>1370.7385770629128</v>
      </c>
      <c r="AN5" s="1001">
        <f>'1.Summary'!AN15</f>
        <v>1377.5199278749189</v>
      </c>
      <c r="AO5" s="1001">
        <f>'1.Summary'!AO15</f>
        <v>1369.4407402611694</v>
      </c>
      <c r="AP5" s="1001">
        <f>'1.Summary'!AP15</f>
        <v>1376.3041794337566</v>
      </c>
      <c r="AQ5" s="1001">
        <f>'1.Summary'!AQ15</f>
        <v>1353.8971713333369</v>
      </c>
      <c r="AR5" s="1001">
        <f>'1.Summary'!AR15</f>
        <v>1387.9750755552593</v>
      </c>
      <c r="AS5" s="1001">
        <f>'1.Summary'!AS15</f>
        <v>1314.2758380934588</v>
      </c>
      <c r="AT5" s="1001">
        <f>'1.Summary'!AT15</f>
        <v>1241.577736085155</v>
      </c>
      <c r="AU5" s="1001">
        <f>'1.Summary'!AU15</f>
        <v>1293.4287984025445</v>
      </c>
      <c r="AV5" s="1001">
        <f>'1.Summary'!AV15</f>
        <v>1343.0222033083594</v>
      </c>
      <c r="AW5" s="1001">
        <f>'1.Summary'!AW15</f>
        <v>1384.1147342125387</v>
      </c>
      <c r="AX5" s="1001">
        <f>'1.Summary'!AX15</f>
        <v>1395.3681283617161</v>
      </c>
      <c r="AY5" s="1001">
        <f>'1.Summary'!AY15</f>
        <v>1344.4289217422779</v>
      </c>
      <c r="AZ5" s="1001">
        <f>'1.Summary'!AZ15</f>
        <v>1305.438850114894</v>
      </c>
      <c r="BA5" s="1001">
        <f>'1.Summary'!BA15</f>
        <v>1286.6636470328936</v>
      </c>
      <c r="BB5" s="1001">
        <f>'1.Summary'!BB15</f>
        <v>1271.6612544352388</v>
      </c>
      <c r="BC5" s="1001">
        <f>'1.Summary'!BC15</f>
        <v>1225.5012196385574</v>
      </c>
      <c r="BD5" s="1001">
        <f>'1.Summary'!BD15</f>
        <v>1189.7069025225337</v>
      </c>
      <c r="BE5" s="1001">
        <f>'1.Summary'!BE15</f>
        <v>1125.4151155044124</v>
      </c>
      <c r="BF5" s="1001">
        <f>'1.Summary'!BF15</f>
        <v>1146.7517413283751</v>
      </c>
      <c r="BG5" s="1154">
        <f>'1.Summary'!BG15</f>
        <v>1115.8265169794349</v>
      </c>
      <c r="BH5" s="1154">
        <f>'1.Summary'!BH15</f>
        <v>1070.3903027958777</v>
      </c>
      <c r="BI5" s="1002">
        <f>'1.Summary'!BI15</f>
        <v>1054.3542819057923</v>
      </c>
    </row>
    <row r="6" spans="1:61" s="27" customFormat="1" ht="15.75" customHeight="1">
      <c r="R6" s="981"/>
      <c r="S6" s="108" t="s">
        <v>243</v>
      </c>
      <c r="T6" s="110"/>
      <c r="U6" s="980" t="s">
        <v>244</v>
      </c>
      <c r="V6" s="991"/>
      <c r="W6" s="991"/>
      <c r="X6" s="991"/>
      <c r="Y6" s="991"/>
      <c r="Z6" s="991"/>
      <c r="AA6" s="991">
        <f>'1.Summary'!AA5</f>
        <v>1160.3473909524482</v>
      </c>
      <c r="AB6" s="112">
        <f>'1.Summary'!AB5</f>
        <v>1171.8681137921917</v>
      </c>
      <c r="AC6" s="112">
        <f>'1.Summary'!AC5</f>
        <v>1180.4929723751379</v>
      </c>
      <c r="AD6" s="112">
        <f>'1.Summary'!AD5</f>
        <v>1174.1335759045619</v>
      </c>
      <c r="AE6" s="112">
        <f>'1.Summary'!AE5</f>
        <v>1227.9547276745664</v>
      </c>
      <c r="AF6" s="112">
        <f>'1.Summary'!AF5</f>
        <v>1240.5711549134453</v>
      </c>
      <c r="AG6" s="112">
        <f>'1.Summary'!AG5</f>
        <v>1253.4224645947443</v>
      </c>
      <c r="AH6" s="112">
        <f>'1.Summary'!AH5</f>
        <v>1245.5417117513039</v>
      </c>
      <c r="AI6" s="112">
        <f>'1.Summary'!AI5</f>
        <v>1205.5152051351497</v>
      </c>
      <c r="AJ6" s="112">
        <f>'1.Summary'!AJ5</f>
        <v>1242.296460153568</v>
      </c>
      <c r="AK6" s="112">
        <f>'1.Summary'!AK5</f>
        <v>1264.4497290754007</v>
      </c>
      <c r="AL6" s="112">
        <f>'1.Summary'!AL5</f>
        <v>1249.7441343041251</v>
      </c>
      <c r="AM6" s="112">
        <f>'1.Summary'!AM5</f>
        <v>1278.9886000451611</v>
      </c>
      <c r="AN6" s="112">
        <f>'1.Summary'!AN5</f>
        <v>1287.2746677221462</v>
      </c>
      <c r="AO6" s="112">
        <f>'1.Summary'!AO5</f>
        <v>1282.4759208743872</v>
      </c>
      <c r="AP6" s="112">
        <f>'1.Summary'!AP5</f>
        <v>1289.6727388146189</v>
      </c>
      <c r="AQ6" s="112">
        <f>'1.Summary'!AQ5</f>
        <v>1266.6244763432867</v>
      </c>
      <c r="AR6" s="112">
        <f>'1.Summary'!AR5</f>
        <v>1302.0043222777604</v>
      </c>
      <c r="AS6" s="112">
        <f>'1.Summary'!AS5</f>
        <v>1231.4195344308616</v>
      </c>
      <c r="AT6" s="112">
        <f>'1.Summary'!AT5</f>
        <v>1162.7745125648739</v>
      </c>
      <c r="AU6" s="112">
        <f>'1.Summary'!AU5</f>
        <v>1213.5381751244981</v>
      </c>
      <c r="AV6" s="112">
        <f>'1.Summary'!AV5</f>
        <v>1263.5409689945234</v>
      </c>
      <c r="AW6" s="112">
        <f>'1.Summary'!AW5</f>
        <v>1304.401760257352</v>
      </c>
      <c r="AX6" s="112">
        <f>'1.Summary'!AX5</f>
        <v>1314.1707275809879</v>
      </c>
      <c r="AY6" s="112">
        <f>'1.Summary'!AY5</f>
        <v>1262.4955494402277</v>
      </c>
      <c r="AZ6" s="112">
        <f>'1.Summary'!AZ5</f>
        <v>1222.1817581500311</v>
      </c>
      <c r="BA6" s="112">
        <f>'1.Summary'!BA5</f>
        <v>1202.0928446415535</v>
      </c>
      <c r="BB6" s="112">
        <f>'1.Summary'!BB5</f>
        <v>1186.2905049742983</v>
      </c>
      <c r="BC6" s="112">
        <f>'1.Summary'!BC5</f>
        <v>1140.6290320232388</v>
      </c>
      <c r="BD6" s="112">
        <f>'1.Summary'!BD5</f>
        <v>1104.0843363542663</v>
      </c>
      <c r="BE6" s="112">
        <f>'1.Summary'!BE5</f>
        <v>1039.1637034237233</v>
      </c>
      <c r="BF6" s="112">
        <f>'1.Summary'!BF5</f>
        <v>1060.2058536524564</v>
      </c>
      <c r="BG6" s="1155">
        <f>'1.Summary'!BG5</f>
        <v>1031.212935915406</v>
      </c>
      <c r="BH6" s="1155">
        <f>'1.Summary'!BH5</f>
        <v>987.90612572854172</v>
      </c>
      <c r="BI6" s="992">
        <f>'1.Summary'!BI5</f>
        <v>973.63923198634984</v>
      </c>
    </row>
    <row r="7" spans="1:61" s="27" customFormat="1" ht="15.75" customHeight="1">
      <c r="R7" s="982"/>
      <c r="S7" s="116"/>
      <c r="T7" s="117" t="s">
        <v>245</v>
      </c>
      <c r="U7" s="980" t="s">
        <v>244</v>
      </c>
      <c r="V7" s="991"/>
      <c r="W7" s="991"/>
      <c r="X7" s="991"/>
      <c r="Y7" s="991"/>
      <c r="Z7" s="991"/>
      <c r="AA7" s="991">
        <f>'2.CO2-sector'!AA5/1000</f>
        <v>1067.561954437844</v>
      </c>
      <c r="AB7" s="112">
        <f>'2.CO2-sector'!AB5/1000</f>
        <v>1077.8113134951486</v>
      </c>
      <c r="AC7" s="112">
        <f>'2.CO2-sector'!AC5/1000</f>
        <v>1085.8221633882238</v>
      </c>
      <c r="AD7" s="112">
        <f>'2.CO2-sector'!AD5/1000</f>
        <v>1081.0016873980737</v>
      </c>
      <c r="AE7" s="112">
        <f>'2.CO2-sector'!AE5/1000</f>
        <v>1130.9039713782831</v>
      </c>
      <c r="AF7" s="112">
        <f>'2.CO2-sector'!AF5/1000</f>
        <v>1142.1412286336395</v>
      </c>
      <c r="AG7" s="112">
        <f>'2.CO2-sector'!AG5/1000</f>
        <v>1153.5496793706229</v>
      </c>
      <c r="AH7" s="112">
        <f>'2.CO2-sector'!AH5/1000</f>
        <v>1147.0967966268647</v>
      </c>
      <c r="AI7" s="112">
        <f>'2.CO2-sector'!AI5/1000</f>
        <v>1113.1578091833085</v>
      </c>
      <c r="AJ7" s="112">
        <f>'2.CO2-sector'!AJ5/1000</f>
        <v>1149.4787329300641</v>
      </c>
      <c r="AK7" s="112">
        <f>'2.CO2-sector'!AK5/1000</f>
        <v>1170.3002428345183</v>
      </c>
      <c r="AL7" s="112">
        <f>'2.CO2-sector'!AL5/1000</f>
        <v>1157.3611552556513</v>
      </c>
      <c r="AM7" s="112">
        <f>'2.CO2-sector'!AM5/1000</f>
        <v>1188.9924797455733</v>
      </c>
      <c r="AN7" s="112">
        <f>'2.CO2-sector'!AN5/1000</f>
        <v>1197.2982498674169</v>
      </c>
      <c r="AO7" s="112">
        <f>'2.CO2-sector'!AO5/1000</f>
        <v>1193.4424477155812</v>
      </c>
      <c r="AP7" s="112">
        <f>'2.CO2-sector'!AP5/1000</f>
        <v>1200.5211451346584</v>
      </c>
      <c r="AQ7" s="112">
        <f>'2.CO2-sector'!AQ5/1000</f>
        <v>1178.6756193085625</v>
      </c>
      <c r="AR7" s="112">
        <f>'2.CO2-sector'!AR5/1000</f>
        <v>1214.4658442662508</v>
      </c>
      <c r="AS7" s="112">
        <f>'2.CO2-sector'!AS5/1000</f>
        <v>1146.91826166287</v>
      </c>
      <c r="AT7" s="112">
        <f>'2.CO2-sector'!AT5/1000</f>
        <v>1087.272069202096</v>
      </c>
      <c r="AU7" s="112">
        <f>'2.CO2-sector'!AU5/1000</f>
        <v>1136.944412005553</v>
      </c>
      <c r="AV7" s="112">
        <f>'2.CO2-sector'!AV5/1000</f>
        <v>1188.0046866890555</v>
      </c>
      <c r="AW7" s="112">
        <f>'2.CO2-sector'!AW5/1000</f>
        <v>1227.2625996148483</v>
      </c>
      <c r="AX7" s="112">
        <f>'2.CO2-sector'!AX5/1000</f>
        <v>1235.3729068825389</v>
      </c>
      <c r="AY7" s="112">
        <f>'2.CO2-sector'!AY5/1000</f>
        <v>1185.1804579719142</v>
      </c>
      <c r="AZ7" s="112">
        <f>'2.CO2-sector'!AZ5/1000</f>
        <v>1145.8045035909083</v>
      </c>
      <c r="BA7" s="112">
        <f>'2.CO2-sector'!BA5/1000</f>
        <v>1126.11705948397</v>
      </c>
      <c r="BB7" s="112">
        <f>'2.CO2-sector'!BB5/1000</f>
        <v>1109.4668535036008</v>
      </c>
      <c r="BC7" s="112">
        <f>'2.CO2-sector'!BC5/1000</f>
        <v>1063.9699057731218</v>
      </c>
      <c r="BD7" s="112">
        <f>'2.CO2-sector'!BD5/1000</f>
        <v>1028.5874943987685</v>
      </c>
      <c r="BE7" s="112">
        <f>'2.CO2-sector'!BE5/1000</f>
        <v>967.97329311698604</v>
      </c>
      <c r="BF7" s="112">
        <f>'2.CO2-sector'!BF5/1000</f>
        <v>987.01321734383009</v>
      </c>
      <c r="BG7" s="1155">
        <f>'2.CO2-sector'!BG5/1000</f>
        <v>960.97186852685149</v>
      </c>
      <c r="BH7" s="1155">
        <f>'2.CO2-sector'!BH5/1000</f>
        <v>921.04032818427265</v>
      </c>
      <c r="BI7" s="992">
        <f>'2.CO2-sector'!BI5/1000</f>
        <v>907.71927179745001</v>
      </c>
    </row>
    <row r="8" spans="1:61" s="27" customFormat="1" ht="15.75" customHeight="1">
      <c r="R8" s="979" t="s">
        <v>389</v>
      </c>
      <c r="S8" s="109"/>
      <c r="T8" s="110"/>
      <c r="U8" s="980" t="s">
        <v>566</v>
      </c>
      <c r="V8" s="993"/>
      <c r="W8" s="993"/>
      <c r="X8" s="993"/>
      <c r="Y8" s="993"/>
      <c r="Z8" s="993"/>
      <c r="AA8" s="993">
        <f>AA5*10^6/AA11/10^3</f>
        <v>10.294312820307097</v>
      </c>
      <c r="AB8" s="118">
        <f t="shared" ref="AB8:BD8" si="2">AB5*10^6/AB11/10^3</f>
        <v>10.366566097907915</v>
      </c>
      <c r="AC8" s="118">
        <f t="shared" si="2"/>
        <v>10.412976813150133</v>
      </c>
      <c r="AD8" s="118">
        <f t="shared" si="2"/>
        <v>10.351008888038599</v>
      </c>
      <c r="AE8" s="118">
        <f t="shared" si="2"/>
        <v>10.794763041188384</v>
      </c>
      <c r="AF8" s="118">
        <f t="shared" si="2"/>
        <v>10.932233901318908</v>
      </c>
      <c r="AG8" s="118">
        <f t="shared" si="2"/>
        <v>11.010925496360159</v>
      </c>
      <c r="AH8" s="118">
        <f t="shared" si="2"/>
        <v>10.9146296643013</v>
      </c>
      <c r="AI8" s="118">
        <f t="shared" si="2"/>
        <v>10.505738485593561</v>
      </c>
      <c r="AJ8" s="118">
        <f t="shared" si="2"/>
        <v>10.679243140155561</v>
      </c>
      <c r="AK8" s="118">
        <f t="shared" si="2"/>
        <v>10.807041486589455</v>
      </c>
      <c r="AL8" s="118">
        <f t="shared" si="2"/>
        <v>10.576363680327225</v>
      </c>
      <c r="AM8" s="118">
        <f t="shared" si="2"/>
        <v>10.752071420100346</v>
      </c>
      <c r="AN8" s="118">
        <f t="shared" si="2"/>
        <v>10.787663695043769</v>
      </c>
      <c r="AO8" s="118">
        <f t="shared" si="2"/>
        <v>10.716588856935131</v>
      </c>
      <c r="AP8" s="118">
        <f t="shared" si="2"/>
        <v>10.771900471430692</v>
      </c>
      <c r="AQ8" s="118">
        <f t="shared" si="2"/>
        <v>10.585508880566508</v>
      </c>
      <c r="AR8" s="118">
        <f t="shared" si="2"/>
        <v>10.840760394236323</v>
      </c>
      <c r="AS8" s="118">
        <f t="shared" si="2"/>
        <v>10.261046173553753</v>
      </c>
      <c r="AT8" s="118">
        <f t="shared" si="2"/>
        <v>9.69740171273709</v>
      </c>
      <c r="AU8" s="118">
        <f t="shared" si="2"/>
        <v>10.10038688292215</v>
      </c>
      <c r="AV8" s="118">
        <f t="shared" si="2"/>
        <v>10.505966764852097</v>
      </c>
      <c r="AW8" s="118">
        <f t="shared" si="2"/>
        <v>10.847918420670077</v>
      </c>
      <c r="AX8" s="118">
        <f t="shared" si="2"/>
        <v>10.951460239261484</v>
      </c>
      <c r="AY8" s="118">
        <f t="shared" si="2"/>
        <v>10.56632376426443</v>
      </c>
      <c r="AZ8" s="118">
        <f t="shared" si="2"/>
        <v>10.271383369272222</v>
      </c>
      <c r="BA8" s="118">
        <f t="shared" si="2"/>
        <v>10.127860447984869</v>
      </c>
      <c r="BB8" s="118">
        <f t="shared" si="2"/>
        <v>10.019471114925572</v>
      </c>
      <c r="BC8" s="118">
        <f t="shared" si="2"/>
        <v>9.6687249575030769</v>
      </c>
      <c r="BD8" s="118">
        <f t="shared" si="2"/>
        <v>9.4007103830155554</v>
      </c>
      <c r="BE8" s="118">
        <f>BE5*10^6/BE11/10^3</f>
        <v>8.9215213504494688</v>
      </c>
      <c r="BF8" s="118">
        <f t="shared" ref="BF8:BG8" si="3">BF5*10^6/BF11/10^3</f>
        <v>9.1372973459557993</v>
      </c>
      <c r="BG8" s="1156">
        <f t="shared" si="3"/>
        <v>8.9303986248524172</v>
      </c>
      <c r="BH8" s="1156">
        <f t="shared" ref="BH8:BI8" si="4">BH5*10^6/BH11/10^3</f>
        <v>8.6077449723034416</v>
      </c>
      <c r="BI8" s="994">
        <f t="shared" si="4"/>
        <v>8.5164559692556843</v>
      </c>
    </row>
    <row r="9" spans="1:61" s="22" customFormat="1" ht="15.75" customHeight="1">
      <c r="A9" s="27"/>
      <c r="R9" s="983"/>
      <c r="S9" s="1071" t="s">
        <v>407</v>
      </c>
      <c r="T9" s="110"/>
      <c r="U9" s="980" t="s">
        <v>251</v>
      </c>
      <c r="V9" s="995"/>
      <c r="W9" s="995"/>
      <c r="X9" s="995"/>
      <c r="Y9" s="995"/>
      <c r="Z9" s="995"/>
      <c r="AA9" s="995">
        <f t="shared" ref="AA9:BE9" si="5">AA6*10^6/AA11/10^3</f>
        <v>9.3870884545262818</v>
      </c>
      <c r="AB9" s="122">
        <f t="shared" si="5"/>
        <v>9.4428579446756409</v>
      </c>
      <c r="AC9" s="122">
        <f t="shared" si="5"/>
        <v>9.4767713148356929</v>
      </c>
      <c r="AD9" s="122">
        <f t="shared" si="5"/>
        <v>9.3977298812575984</v>
      </c>
      <c r="AE9" s="122">
        <f t="shared" si="5"/>
        <v>9.8028557671701293</v>
      </c>
      <c r="AF9" s="122">
        <f t="shared" si="5"/>
        <v>9.8795186343349943</v>
      </c>
      <c r="AG9" s="122">
        <f t="shared" si="5"/>
        <v>9.9589418682394122</v>
      </c>
      <c r="AH9" s="122">
        <f t="shared" si="5"/>
        <v>9.8729496718478078</v>
      </c>
      <c r="AI9" s="122">
        <f t="shared" si="5"/>
        <v>9.5318742894486519</v>
      </c>
      <c r="AJ9" s="122">
        <f t="shared" si="5"/>
        <v>9.8075778233760005</v>
      </c>
      <c r="AK9" s="122">
        <f t="shared" si="5"/>
        <v>9.9621017685533353</v>
      </c>
      <c r="AL9" s="122">
        <f t="shared" si="5"/>
        <v>9.8160807306554165</v>
      </c>
      <c r="AM9" s="122">
        <f t="shared" si="5"/>
        <v>10.032384732795451</v>
      </c>
      <c r="AN9" s="122">
        <f t="shared" si="5"/>
        <v>10.080933072205006</v>
      </c>
      <c r="AO9" s="122">
        <f t="shared" si="5"/>
        <v>10.036043735860355</v>
      </c>
      <c r="AP9" s="122">
        <f t="shared" si="5"/>
        <v>10.093863399400623</v>
      </c>
      <c r="AQ9" s="122">
        <f t="shared" si="5"/>
        <v>9.9031631992188238</v>
      </c>
      <c r="AR9" s="122">
        <f t="shared" si="5"/>
        <v>10.169286998490703</v>
      </c>
      <c r="AS9" s="122">
        <f t="shared" si="5"/>
        <v>9.6141558229822746</v>
      </c>
      <c r="AT9" s="122">
        <f t="shared" si="5"/>
        <v>9.0819054030623114</v>
      </c>
      <c r="AU9" s="122">
        <f t="shared" si="5"/>
        <v>9.4765209195056475</v>
      </c>
      <c r="AV9" s="122">
        <f t="shared" si="5"/>
        <v>9.8842144184846248</v>
      </c>
      <c r="AW9" s="122">
        <f t="shared" si="5"/>
        <v>10.223172641175987</v>
      </c>
      <c r="AX9" s="122">
        <f t="shared" si="5"/>
        <v>10.314187473668396</v>
      </c>
      <c r="AY9" s="122">
        <f t="shared" si="5"/>
        <v>9.9223815484725009</v>
      </c>
      <c r="AZ9" s="122">
        <f t="shared" si="5"/>
        <v>9.6163044203757693</v>
      </c>
      <c r="BA9" s="122">
        <f t="shared" si="5"/>
        <v>9.4621687681361539</v>
      </c>
      <c r="BB9" s="122">
        <f t="shared" si="5"/>
        <v>9.3468314828693746</v>
      </c>
      <c r="BC9" s="122">
        <f t="shared" si="5"/>
        <v>8.9991166164880099</v>
      </c>
      <c r="BD9" s="122">
        <f t="shared" si="5"/>
        <v>8.7241463107286652</v>
      </c>
      <c r="BE9" s="122">
        <f t="shared" si="5"/>
        <v>8.2377791438776349</v>
      </c>
      <c r="BF9" s="122">
        <f t="shared" ref="BF9:BG9" si="6">BF6*10^6/BF11/10^3</f>
        <v>8.4477012622833936</v>
      </c>
      <c r="BG9" s="1157">
        <f t="shared" si="6"/>
        <v>8.2532028453296675</v>
      </c>
      <c r="BH9" s="1157">
        <f t="shared" ref="BH9:BI9" si="7">BH6*10^6/BH11/10^3</f>
        <v>7.9444329462215464</v>
      </c>
      <c r="BI9" s="996">
        <f t="shared" si="7"/>
        <v>7.8644871002596872</v>
      </c>
    </row>
    <row r="10" spans="1:61" s="22" customFormat="1" ht="15.75" customHeight="1">
      <c r="A10" s="27"/>
      <c r="R10" s="687"/>
      <c r="S10" s="124"/>
      <c r="T10" s="1072" t="s">
        <v>408</v>
      </c>
      <c r="U10" s="980" t="s">
        <v>251</v>
      </c>
      <c r="V10" s="995"/>
      <c r="W10" s="995"/>
      <c r="X10" s="995"/>
      <c r="Y10" s="995"/>
      <c r="Z10" s="995"/>
      <c r="AA10" s="995">
        <f t="shared" ref="AA10:BE10" si="8">AA7*10^6/AA11/10^3</f>
        <v>8.6364640237344883</v>
      </c>
      <c r="AB10" s="122">
        <f t="shared" si="8"/>
        <v>8.6849526876910641</v>
      </c>
      <c r="AC10" s="122">
        <f t="shared" si="8"/>
        <v>8.7167722060274695</v>
      </c>
      <c r="AD10" s="122">
        <f t="shared" si="8"/>
        <v>8.6523050424856631</v>
      </c>
      <c r="AE10" s="122">
        <f t="shared" si="8"/>
        <v>9.0280922155293428</v>
      </c>
      <c r="AF10" s="122">
        <f t="shared" si="8"/>
        <v>9.0956536484322665</v>
      </c>
      <c r="AG10" s="122">
        <f t="shared" si="8"/>
        <v>9.1654127187616528</v>
      </c>
      <c r="AH10" s="122">
        <f t="shared" si="8"/>
        <v>9.0926131457379675</v>
      </c>
      <c r="AI10" s="122">
        <f t="shared" si="8"/>
        <v>8.8016146592392648</v>
      </c>
      <c r="AJ10" s="122">
        <f t="shared" si="8"/>
        <v>9.0748082210051884</v>
      </c>
      <c r="AK10" s="122">
        <f t="shared" si="8"/>
        <v>9.2203350206775472</v>
      </c>
      <c r="AL10" s="122">
        <f t="shared" si="8"/>
        <v>9.090461177351246</v>
      </c>
      <c r="AM10" s="122">
        <f t="shared" si="8"/>
        <v>9.3264552950565029</v>
      </c>
      <c r="AN10" s="122">
        <f t="shared" si="8"/>
        <v>9.3763078129545399</v>
      </c>
      <c r="AO10" s="122">
        <f t="shared" si="8"/>
        <v>9.339310318855448</v>
      </c>
      <c r="AP10" s="122">
        <f t="shared" si="8"/>
        <v>9.3961018810238741</v>
      </c>
      <c r="AQ10" s="122">
        <f t="shared" si="8"/>
        <v>9.2155309130386982</v>
      </c>
      <c r="AR10" s="122">
        <f t="shared" si="8"/>
        <v>9.4855689100954521</v>
      </c>
      <c r="AS10" s="122">
        <f t="shared" si="8"/>
        <v>8.954422579423424</v>
      </c>
      <c r="AT10" s="122">
        <f t="shared" si="8"/>
        <v>8.4921899931430893</v>
      </c>
      <c r="AU10" s="122">
        <f t="shared" si="8"/>
        <v>8.8784001406303723</v>
      </c>
      <c r="AV10" s="122">
        <f t="shared" si="8"/>
        <v>9.2933219749443428</v>
      </c>
      <c r="AW10" s="122">
        <f t="shared" si="8"/>
        <v>9.6185989732532047</v>
      </c>
      <c r="AX10" s="122">
        <f t="shared" si="8"/>
        <v>9.6957476635713284</v>
      </c>
      <c r="AY10" s="122">
        <f t="shared" si="8"/>
        <v>9.3147359711524036</v>
      </c>
      <c r="AZ10" s="122">
        <f t="shared" si="8"/>
        <v>9.0153570361300801</v>
      </c>
      <c r="BA10" s="122">
        <f t="shared" si="8"/>
        <v>8.864132015270302</v>
      </c>
      <c r="BB10" s="122">
        <f t="shared" si="8"/>
        <v>8.7415347859942223</v>
      </c>
      <c r="BC10" s="122">
        <f t="shared" si="8"/>
        <v>8.3943061150235643</v>
      </c>
      <c r="BD10" s="122">
        <f t="shared" si="8"/>
        <v>8.127592701977548</v>
      </c>
      <c r="BE10" s="122">
        <f t="shared" si="8"/>
        <v>7.6734302589649337</v>
      </c>
      <c r="BF10" s="122">
        <f t="shared" ref="BF10:BG10" si="9">BF7*10^6/BF11/10^3</f>
        <v>7.8645036464580063</v>
      </c>
      <c r="BG10" s="1157">
        <f t="shared" si="9"/>
        <v>7.691035947456534</v>
      </c>
      <c r="BH10" s="1157">
        <f t="shared" ref="BH10:BI10" si="10">BH7*10^6/BH11/10^3</f>
        <v>7.4067190570660113</v>
      </c>
      <c r="BI10" s="996">
        <f t="shared" si="10"/>
        <v>7.3320242952250361</v>
      </c>
    </row>
    <row r="11" spans="1:61" s="148" customFormat="1" ht="16.5" thickBot="1">
      <c r="A11" s="76"/>
      <c r="R11" s="984" t="s">
        <v>169</v>
      </c>
      <c r="S11" s="985"/>
      <c r="T11" s="986"/>
      <c r="U11" s="987" t="s">
        <v>70</v>
      </c>
      <c r="V11" s="997"/>
      <c r="W11" s="997"/>
      <c r="X11" s="997"/>
      <c r="Y11" s="997"/>
      <c r="Z11" s="997"/>
      <c r="AA11" s="997">
        <v>123611</v>
      </c>
      <c r="AB11" s="998">
        <v>124101</v>
      </c>
      <c r="AC11" s="998">
        <v>124567</v>
      </c>
      <c r="AD11" s="998">
        <v>124938</v>
      </c>
      <c r="AE11" s="998">
        <v>125265</v>
      </c>
      <c r="AF11" s="998">
        <v>125570</v>
      </c>
      <c r="AG11" s="998">
        <v>125859</v>
      </c>
      <c r="AH11" s="998">
        <v>126157</v>
      </c>
      <c r="AI11" s="998">
        <v>126472</v>
      </c>
      <c r="AJ11" s="998">
        <v>126667</v>
      </c>
      <c r="AK11" s="998">
        <v>126926</v>
      </c>
      <c r="AL11" s="998">
        <v>127316</v>
      </c>
      <c r="AM11" s="998">
        <v>127486</v>
      </c>
      <c r="AN11" s="998">
        <v>127694</v>
      </c>
      <c r="AO11" s="998">
        <v>127787</v>
      </c>
      <c r="AP11" s="998">
        <v>127768</v>
      </c>
      <c r="AQ11" s="998">
        <v>127901</v>
      </c>
      <c r="AR11" s="998">
        <v>128033</v>
      </c>
      <c r="AS11" s="998">
        <v>128084</v>
      </c>
      <c r="AT11" s="998">
        <v>128032</v>
      </c>
      <c r="AU11" s="998">
        <v>128057.35199999998</v>
      </c>
      <c r="AV11" s="998">
        <v>127834.23300000001</v>
      </c>
      <c r="AW11" s="998">
        <v>127592.65700000001</v>
      </c>
      <c r="AX11" s="998">
        <v>127413.88800000001</v>
      </c>
      <c r="AY11" s="998">
        <v>127237.15</v>
      </c>
      <c r="AZ11" s="998">
        <v>127094.745</v>
      </c>
      <c r="BA11" s="998">
        <v>127042</v>
      </c>
      <c r="BB11" s="998">
        <v>126919</v>
      </c>
      <c r="BC11" s="998">
        <v>126749</v>
      </c>
      <c r="BD11" s="998">
        <v>126555</v>
      </c>
      <c r="BE11" s="998">
        <v>126146.09899999999</v>
      </c>
      <c r="BF11" s="998">
        <v>125502.29</v>
      </c>
      <c r="BG11" s="1158">
        <v>124947</v>
      </c>
      <c r="BH11" s="1158">
        <v>124352</v>
      </c>
      <c r="BI11" s="999">
        <v>123802</v>
      </c>
    </row>
    <row r="12" spans="1:61" s="148" customFormat="1" ht="82.5" customHeight="1">
      <c r="A12" s="76"/>
      <c r="R12" s="2164" t="s">
        <v>398</v>
      </c>
      <c r="S12" s="2165"/>
      <c r="T12" s="2165"/>
      <c r="U12" s="2165"/>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row>
    <row r="13" spans="1:61" s="148" customFormat="1" ht="15">
      <c r="A13" s="76"/>
      <c r="U13" s="151"/>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150"/>
      <c r="BE13" s="150"/>
      <c r="BF13" s="150"/>
      <c r="BG13" s="150"/>
      <c r="BH13" s="150"/>
      <c r="BI13" s="150"/>
    </row>
    <row r="14" spans="1:61" s="148" customFormat="1" ht="15">
      <c r="A14" s="76"/>
      <c r="U14" s="151"/>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row>
    <row r="15" spans="1:61" s="22" customFormat="1" ht="15">
      <c r="A15" s="27"/>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row>
    <row r="16" spans="1:61" s="22" customFormat="1" ht="15">
      <c r="A16" s="27"/>
      <c r="R16" s="133" t="s">
        <v>33</v>
      </c>
      <c r="S16" s="129"/>
    </row>
    <row r="17" spans="1:61" s="22" customFormat="1" ht="15">
      <c r="A17" s="27"/>
      <c r="R17" s="104"/>
      <c r="S17" s="105"/>
      <c r="T17" s="105"/>
      <c r="U17" s="106"/>
      <c r="V17" s="65"/>
      <c r="W17" s="65"/>
      <c r="X17" s="65"/>
      <c r="Y17" s="65"/>
      <c r="Z17" s="65"/>
      <c r="AA17" s="65">
        <v>1990</v>
      </c>
      <c r="AB17" s="65">
        <f t="shared" ref="AB17:BI17" si="11">AA17+1</f>
        <v>1991</v>
      </c>
      <c r="AC17" s="65">
        <f t="shared" si="11"/>
        <v>1992</v>
      </c>
      <c r="AD17" s="65">
        <f t="shared" si="11"/>
        <v>1993</v>
      </c>
      <c r="AE17" s="65">
        <f t="shared" si="11"/>
        <v>1994</v>
      </c>
      <c r="AF17" s="65">
        <f t="shared" si="11"/>
        <v>1995</v>
      </c>
      <c r="AG17" s="65">
        <f t="shared" si="11"/>
        <v>1996</v>
      </c>
      <c r="AH17" s="65">
        <f t="shared" si="11"/>
        <v>1997</v>
      </c>
      <c r="AI17" s="65">
        <f t="shared" si="11"/>
        <v>1998</v>
      </c>
      <c r="AJ17" s="65">
        <f t="shared" si="11"/>
        <v>1999</v>
      </c>
      <c r="AK17" s="65">
        <f t="shared" si="11"/>
        <v>2000</v>
      </c>
      <c r="AL17" s="65">
        <f t="shared" si="11"/>
        <v>2001</v>
      </c>
      <c r="AM17" s="65">
        <f t="shared" si="11"/>
        <v>2002</v>
      </c>
      <c r="AN17" s="65">
        <f t="shared" si="11"/>
        <v>2003</v>
      </c>
      <c r="AO17" s="65">
        <f t="shared" si="11"/>
        <v>2004</v>
      </c>
      <c r="AP17" s="65">
        <f t="shared" si="11"/>
        <v>2005</v>
      </c>
      <c r="AQ17" s="65">
        <f>AP17+1</f>
        <v>2006</v>
      </c>
      <c r="AR17" s="65">
        <f>AQ17+1</f>
        <v>2007</v>
      </c>
      <c r="AS17" s="65">
        <f>AR17+1</f>
        <v>2008</v>
      </c>
      <c r="AT17" s="65">
        <f t="shared" si="11"/>
        <v>2009</v>
      </c>
      <c r="AU17" s="65">
        <f t="shared" si="11"/>
        <v>2010</v>
      </c>
      <c r="AV17" s="65">
        <f t="shared" si="11"/>
        <v>2011</v>
      </c>
      <c r="AW17" s="65">
        <f t="shared" si="11"/>
        <v>2012</v>
      </c>
      <c r="AX17" s="65">
        <f t="shared" si="11"/>
        <v>2013</v>
      </c>
      <c r="AY17" s="65">
        <f t="shared" si="11"/>
        <v>2014</v>
      </c>
      <c r="AZ17" s="65">
        <f t="shared" si="11"/>
        <v>2015</v>
      </c>
      <c r="BA17" s="65">
        <f t="shared" si="11"/>
        <v>2016</v>
      </c>
      <c r="BB17" s="65">
        <f t="shared" si="11"/>
        <v>2017</v>
      </c>
      <c r="BC17" s="65">
        <f t="shared" si="11"/>
        <v>2018</v>
      </c>
      <c r="BD17" s="65">
        <f t="shared" si="11"/>
        <v>2019</v>
      </c>
      <c r="BE17" s="65">
        <f t="shared" si="11"/>
        <v>2020</v>
      </c>
      <c r="BF17" s="65">
        <f t="shared" si="11"/>
        <v>2021</v>
      </c>
      <c r="BG17" s="65">
        <f t="shared" si="11"/>
        <v>2022</v>
      </c>
      <c r="BH17" s="65">
        <f t="shared" si="11"/>
        <v>2023</v>
      </c>
      <c r="BI17" s="65">
        <f t="shared" si="11"/>
        <v>2024</v>
      </c>
    </row>
    <row r="18" spans="1:61" s="27" customFormat="1" ht="15.75" customHeight="1">
      <c r="R18" s="108" t="s">
        <v>206</v>
      </c>
      <c r="S18" s="152"/>
      <c r="U18" s="153"/>
      <c r="V18" s="136"/>
      <c r="W18" s="136"/>
      <c r="X18" s="136"/>
      <c r="Y18" s="136"/>
      <c r="Z18" s="136"/>
      <c r="AA18" s="136"/>
      <c r="AB18" s="154">
        <f t="shared" ref="AB18:BI18" si="12">AB5/AA5-1</f>
        <v>1.101062794987695E-2</v>
      </c>
      <c r="AC18" s="154">
        <f t="shared" si="12"/>
        <v>8.2487783205063003E-3</v>
      </c>
      <c r="AD18" s="154">
        <f t="shared" si="12"/>
        <v>-2.9904359794085122E-3</v>
      </c>
      <c r="AE18" s="154">
        <f t="shared" si="12"/>
        <v>4.5600121873660804E-2</v>
      </c>
      <c r="AF18" s="154">
        <f t="shared" si="12"/>
        <v>1.5200804278616475E-2</v>
      </c>
      <c r="AG18" s="154">
        <f t="shared" si="12"/>
        <v>9.5161974733308785E-3</v>
      </c>
      <c r="AH18" s="154">
        <f t="shared" si="12"/>
        <v>-6.3984582646485766E-3</v>
      </c>
      <c r="AI18" s="154">
        <f t="shared" si="12"/>
        <v>-3.5059322189130215E-2</v>
      </c>
      <c r="AJ18" s="154">
        <f t="shared" si="12"/>
        <v>1.8082534018365237E-2</v>
      </c>
      <c r="AK18" s="154">
        <f t="shared" si="12"/>
        <v>1.4036186103932868E-2</v>
      </c>
      <c r="AL18" s="154">
        <f t="shared" si="12"/>
        <v>-1.8338069101461074E-2</v>
      </c>
      <c r="AM18" s="154">
        <f t="shared" si="12"/>
        <v>1.7970690078171092E-2</v>
      </c>
      <c r="AN18" s="154">
        <f t="shared" si="12"/>
        <v>4.9472240188472849E-3</v>
      </c>
      <c r="AO18" s="154">
        <f t="shared" si="12"/>
        <v>-5.865024127972629E-3</v>
      </c>
      <c r="AP18" s="154">
        <f t="shared" si="12"/>
        <v>5.0118555486222682E-3</v>
      </c>
      <c r="AQ18" s="154">
        <f t="shared" si="12"/>
        <v>-1.6280563871889475E-2</v>
      </c>
      <c r="AR18" s="154">
        <f t="shared" si="12"/>
        <v>2.5170230755679812E-2</v>
      </c>
      <c r="AS18" s="154">
        <f t="shared" si="12"/>
        <v>-5.3098386822484689E-2</v>
      </c>
      <c r="AT18" s="154">
        <f t="shared" si="12"/>
        <v>-5.5314188925334351E-2</v>
      </c>
      <c r="AU18" s="154">
        <f t="shared" si="12"/>
        <v>4.1762235911930956E-2</v>
      </c>
      <c r="AV18" s="154">
        <f t="shared" si="12"/>
        <v>3.8342585975405408E-2</v>
      </c>
      <c r="AW18" s="154">
        <f t="shared" si="12"/>
        <v>3.0597059976337881E-2</v>
      </c>
      <c r="AX18" s="154">
        <f t="shared" si="12"/>
        <v>8.130391123666314E-3</v>
      </c>
      <c r="AY18" s="154">
        <f t="shared" si="12"/>
        <v>-3.6505926704263558E-2</v>
      </c>
      <c r="AZ18" s="154">
        <f t="shared" si="12"/>
        <v>-2.9001214565405053E-2</v>
      </c>
      <c r="BA18" s="154">
        <f t="shared" si="12"/>
        <v>-1.4382292269261021E-2</v>
      </c>
      <c r="BB18" s="154">
        <f t="shared" si="12"/>
        <v>-1.165991798419963E-2</v>
      </c>
      <c r="BC18" s="154">
        <f t="shared" si="12"/>
        <v>-3.6299002297731975E-2</v>
      </c>
      <c r="BD18" s="154">
        <f t="shared" si="12"/>
        <v>-2.9207900035040923E-2</v>
      </c>
      <c r="BE18" s="154">
        <f t="shared" si="12"/>
        <v>-5.4040021859000364E-2</v>
      </c>
      <c r="BF18" s="154">
        <f t="shared" si="12"/>
        <v>1.8958893949455824E-2</v>
      </c>
      <c r="BG18" s="154">
        <f t="shared" si="12"/>
        <v>-2.6967671584363195E-2</v>
      </c>
      <c r="BH18" s="154">
        <f t="shared" si="12"/>
        <v>-4.0719783489779449E-2</v>
      </c>
      <c r="BI18" s="154">
        <f t="shared" si="12"/>
        <v>-1.4981470635710203E-2</v>
      </c>
    </row>
    <row r="19" spans="1:61" s="22" customFormat="1" ht="15.75" customHeight="1">
      <c r="A19" s="27"/>
      <c r="R19" s="119"/>
      <c r="S19" s="120" t="s">
        <v>243</v>
      </c>
      <c r="T19" s="155"/>
      <c r="U19" s="156"/>
      <c r="V19" s="136"/>
      <c r="W19" s="136"/>
      <c r="X19" s="136"/>
      <c r="Y19" s="136"/>
      <c r="Z19" s="136"/>
      <c r="AA19" s="136"/>
      <c r="AB19" s="143">
        <f t="shared" ref="AB19:BI19" si="13">AB6/AA6-1</f>
        <v>9.9286842281662846E-3</v>
      </c>
      <c r="AC19" s="143">
        <f t="shared" si="13"/>
        <v>7.3599225727167816E-3</v>
      </c>
      <c r="AD19" s="143">
        <f t="shared" si="13"/>
        <v>-5.3870684700316751E-3</v>
      </c>
      <c r="AE19" s="143">
        <f t="shared" si="13"/>
        <v>4.5839036438882319E-2</v>
      </c>
      <c r="AF19" s="143">
        <f t="shared" si="13"/>
        <v>1.0274342330821362E-2</v>
      </c>
      <c r="AG19" s="143">
        <f t="shared" si="13"/>
        <v>1.0359187887288623E-2</v>
      </c>
      <c r="AH19" s="143">
        <f t="shared" si="13"/>
        <v>-6.2873875856280792E-3</v>
      </c>
      <c r="AI19" s="143">
        <f t="shared" si="13"/>
        <v>-3.2135821898629624E-2</v>
      </c>
      <c r="AJ19" s="143">
        <f t="shared" si="13"/>
        <v>3.0510817998595563E-2</v>
      </c>
      <c r="AK19" s="143">
        <f t="shared" si="13"/>
        <v>1.7832513922718674E-2</v>
      </c>
      <c r="AL19" s="143">
        <f t="shared" si="13"/>
        <v>-1.1630035131589445E-2</v>
      </c>
      <c r="AM19" s="143">
        <f t="shared" si="13"/>
        <v>2.3400362472851155E-2</v>
      </c>
      <c r="AN19" s="143">
        <f t="shared" si="13"/>
        <v>6.4786094861928323E-3</v>
      </c>
      <c r="AO19" s="143">
        <f t="shared" si="13"/>
        <v>-3.7278344459699131E-3</v>
      </c>
      <c r="AP19" s="143">
        <f t="shared" si="13"/>
        <v>5.6116593092250255E-3</v>
      </c>
      <c r="AQ19" s="143">
        <f t="shared" si="13"/>
        <v>-1.7871403944318964E-2</v>
      </c>
      <c r="AR19" s="143">
        <f t="shared" si="13"/>
        <v>2.7932387692849892E-2</v>
      </c>
      <c r="AS19" s="143">
        <f t="shared" si="13"/>
        <v>-5.4212406701857896E-2</v>
      </c>
      <c r="AT19" s="143">
        <f t="shared" si="13"/>
        <v>-5.5744626381710072E-2</v>
      </c>
      <c r="AU19" s="143">
        <f t="shared" si="13"/>
        <v>4.3657357476514225E-2</v>
      </c>
      <c r="AV19" s="143">
        <f t="shared" si="13"/>
        <v>4.1204137533535246E-2</v>
      </c>
      <c r="AW19" s="143">
        <f t="shared" si="13"/>
        <v>3.233831926743469E-2</v>
      </c>
      <c r="AX19" s="143">
        <f t="shared" si="13"/>
        <v>7.489231938561991E-3</v>
      </c>
      <c r="AY19" s="143">
        <f t="shared" si="13"/>
        <v>-3.9321510558890216E-2</v>
      </c>
      <c r="AZ19" s="143">
        <f t="shared" si="13"/>
        <v>-3.1931828439372478E-2</v>
      </c>
      <c r="BA19" s="143">
        <f t="shared" si="13"/>
        <v>-1.6436927956513969E-2</v>
      </c>
      <c r="BB19" s="143">
        <f t="shared" si="13"/>
        <v>-1.3145689817301243E-2</v>
      </c>
      <c r="BC19" s="143">
        <f t="shared" si="13"/>
        <v>-3.8490970600872143E-2</v>
      </c>
      <c r="BD19" s="143">
        <f t="shared" si="13"/>
        <v>-3.203907198833067E-2</v>
      </c>
      <c r="BE19" s="143">
        <f t="shared" si="13"/>
        <v>-5.8800429272381161E-2</v>
      </c>
      <c r="BF19" s="143">
        <f t="shared" si="13"/>
        <v>2.0249119709826013E-2</v>
      </c>
      <c r="BG19" s="143">
        <f t="shared" si="13"/>
        <v>-2.7346498453265977E-2</v>
      </c>
      <c r="BH19" s="143">
        <f t="shared" si="13"/>
        <v>-4.1995991980473768E-2</v>
      </c>
      <c r="BI19" s="143">
        <f t="shared" si="13"/>
        <v>-1.4441548008086946E-2</v>
      </c>
    </row>
    <row r="20" spans="1:61" s="22" customFormat="1" ht="15.75" customHeight="1">
      <c r="A20" s="27"/>
      <c r="R20" s="157"/>
      <c r="S20" s="124"/>
      <c r="T20" s="120" t="s">
        <v>245</v>
      </c>
      <c r="U20" s="156"/>
      <c r="V20" s="136"/>
      <c r="W20" s="136"/>
      <c r="X20" s="136"/>
      <c r="Y20" s="136"/>
      <c r="Z20" s="136"/>
      <c r="AA20" s="136"/>
      <c r="AB20" s="143">
        <f t="shared" ref="AB20:BI20" si="14">AB7/AA7-1</f>
        <v>9.6007159253832519E-3</v>
      </c>
      <c r="AC20" s="143">
        <f t="shared" si="14"/>
        <v>7.4325160561707904E-3</v>
      </c>
      <c r="AD20" s="143">
        <f t="shared" si="14"/>
        <v>-4.4394709858455172E-3</v>
      </c>
      <c r="AE20" s="143">
        <f t="shared" si="14"/>
        <v>4.6163002853697899E-2</v>
      </c>
      <c r="AF20" s="143">
        <f t="shared" si="14"/>
        <v>9.9365264777175888E-3</v>
      </c>
      <c r="AG20" s="143">
        <f t="shared" si="14"/>
        <v>9.9886515353548866E-3</v>
      </c>
      <c r="AH20" s="143">
        <f t="shared" si="14"/>
        <v>-5.5939357091918662E-3</v>
      </c>
      <c r="AI20" s="143">
        <f t="shared" si="14"/>
        <v>-2.9586855741692175E-2</v>
      </c>
      <c r="AJ20" s="143">
        <f t="shared" si="14"/>
        <v>3.262872833224173E-2</v>
      </c>
      <c r="AK20" s="143">
        <f t="shared" si="14"/>
        <v>1.8113871364439538E-2</v>
      </c>
      <c r="AL20" s="143">
        <f t="shared" si="14"/>
        <v>-1.1056211991828602E-2</v>
      </c>
      <c r="AM20" s="143">
        <f t="shared" si="14"/>
        <v>2.7330556539142625E-2</v>
      </c>
      <c r="AN20" s="143">
        <f t="shared" si="14"/>
        <v>6.9855531160474271E-3</v>
      </c>
      <c r="AO20" s="143">
        <f t="shared" si="14"/>
        <v>-3.2204190996375504E-3</v>
      </c>
      <c r="AP20" s="143">
        <f t="shared" si="14"/>
        <v>5.9313270050238565E-3</v>
      </c>
      <c r="AQ20" s="143">
        <f t="shared" si="14"/>
        <v>-1.8196702252708308E-2</v>
      </c>
      <c r="AR20" s="143">
        <f t="shared" si="14"/>
        <v>3.036477922457026E-2</v>
      </c>
      <c r="AS20" s="143">
        <f t="shared" si="14"/>
        <v>-5.561917028979213E-2</v>
      </c>
      <c r="AT20" s="143">
        <f t="shared" si="14"/>
        <v>-5.2005617535721749E-2</v>
      </c>
      <c r="AU20" s="143">
        <f t="shared" si="14"/>
        <v>4.5685292771209918E-2</v>
      </c>
      <c r="AV20" s="143">
        <f t="shared" si="14"/>
        <v>4.4910088958028282E-2</v>
      </c>
      <c r="AW20" s="143">
        <f t="shared" si="14"/>
        <v>3.3045250886344357E-2</v>
      </c>
      <c r="AX20" s="143">
        <f t="shared" si="14"/>
        <v>6.6084530484640247E-3</v>
      </c>
      <c r="AY20" s="143">
        <f t="shared" si="14"/>
        <v>-4.0629391037306561E-2</v>
      </c>
      <c r="AZ20" s="143">
        <f t="shared" si="14"/>
        <v>-3.3223594024142211E-2</v>
      </c>
      <c r="BA20" s="143">
        <f t="shared" si="14"/>
        <v>-1.7182201715247758E-2</v>
      </c>
      <c r="BB20" s="143">
        <f t="shared" si="14"/>
        <v>-1.4785501951279367E-2</v>
      </c>
      <c r="BC20" s="143">
        <f t="shared" si="14"/>
        <v>-4.1007937809771855E-2</v>
      </c>
      <c r="BD20" s="143">
        <f t="shared" si="14"/>
        <v>-3.3255086616987617E-2</v>
      </c>
      <c r="BE20" s="143">
        <f t="shared" si="14"/>
        <v>-5.892955301504299E-2</v>
      </c>
      <c r="BF20" s="143">
        <f t="shared" si="14"/>
        <v>1.9669885896886008E-2</v>
      </c>
      <c r="BG20" s="143">
        <f t="shared" si="14"/>
        <v>-2.6383991986509536E-2</v>
      </c>
      <c r="BH20" s="143">
        <f t="shared" si="14"/>
        <v>-4.1553287510687542E-2</v>
      </c>
      <c r="BI20" s="143">
        <f t="shared" si="14"/>
        <v>-1.446305441704554E-2</v>
      </c>
    </row>
    <row r="21" spans="1:61" s="27" customFormat="1" ht="15.75" customHeight="1">
      <c r="R21" s="108" t="s">
        <v>389</v>
      </c>
      <c r="S21" s="158"/>
      <c r="T21" s="140"/>
      <c r="U21" s="111"/>
      <c r="V21" s="136"/>
      <c r="W21" s="136"/>
      <c r="X21" s="136"/>
      <c r="Y21" s="136"/>
      <c r="Z21" s="136"/>
      <c r="AA21" s="136"/>
      <c r="AB21" s="154">
        <f t="shared" ref="AB21:BI21" si="15">AB8/AA8-1</f>
        <v>7.0187567506485582E-3</v>
      </c>
      <c r="AC21" s="154">
        <f t="shared" si="15"/>
        <v>4.4769613007709097E-3</v>
      </c>
      <c r="AD21" s="154">
        <f t="shared" si="15"/>
        <v>-5.9510288194704053E-3</v>
      </c>
      <c r="AE21" s="154">
        <f t="shared" si="15"/>
        <v>4.287061850198759E-2</v>
      </c>
      <c r="AF21" s="154">
        <f t="shared" si="15"/>
        <v>1.2734958572595989E-2</v>
      </c>
      <c r="AG21" s="154">
        <f t="shared" si="15"/>
        <v>7.1981258132207682E-3</v>
      </c>
      <c r="AH21" s="154">
        <f t="shared" si="15"/>
        <v>-8.7454803041480123E-3</v>
      </c>
      <c r="AI21" s="154">
        <f t="shared" si="15"/>
        <v>-3.7462670863227521E-2</v>
      </c>
      <c r="AJ21" s="154">
        <f t="shared" si="15"/>
        <v>1.6515226873382138E-2</v>
      </c>
      <c r="AK21" s="154">
        <f t="shared" si="15"/>
        <v>1.1966985371215433E-2</v>
      </c>
      <c r="AL21" s="154">
        <f t="shared" si="15"/>
        <v>-2.1345139328694196E-2</v>
      </c>
      <c r="AM21" s="154">
        <f t="shared" si="15"/>
        <v>1.6613246772134938E-2</v>
      </c>
      <c r="AN21" s="154">
        <f t="shared" si="15"/>
        <v>3.3102714400579103E-3</v>
      </c>
      <c r="AO21" s="154">
        <f t="shared" si="15"/>
        <v>-6.5885292791703076E-3</v>
      </c>
      <c r="AP21" s="154">
        <f t="shared" si="15"/>
        <v>5.1613078782777322E-3</v>
      </c>
      <c r="AQ21" s="154">
        <f t="shared" si="15"/>
        <v>-1.7303501026446844E-2</v>
      </c>
      <c r="AR21" s="154">
        <f t="shared" si="15"/>
        <v>2.4113296446089727E-2</v>
      </c>
      <c r="AS21" s="154">
        <f t="shared" si="15"/>
        <v>-5.3475420505630367E-2</v>
      </c>
      <c r="AT21" s="154">
        <f t="shared" si="15"/>
        <v>-5.4930506235257859E-2</v>
      </c>
      <c r="AU21" s="154">
        <f t="shared" si="15"/>
        <v>4.1555994288218212E-2</v>
      </c>
      <c r="AV21" s="154">
        <f t="shared" si="15"/>
        <v>4.0154885810929297E-2</v>
      </c>
      <c r="AW21" s="154">
        <f t="shared" si="15"/>
        <v>3.2548328342517197E-2</v>
      </c>
      <c r="AX21" s="154">
        <f t="shared" si="15"/>
        <v>9.5448559415891587E-3</v>
      </c>
      <c r="AY21" s="154">
        <f t="shared" si="15"/>
        <v>-3.5167591041085355E-2</v>
      </c>
      <c r="AZ21" s="154">
        <f t="shared" si="15"/>
        <v>-2.7913246042081785E-2</v>
      </c>
      <c r="BA21" s="154">
        <f t="shared" si="15"/>
        <v>-1.3973085817896247E-2</v>
      </c>
      <c r="BB21" s="154">
        <f t="shared" si="15"/>
        <v>-1.0702095829219549E-2</v>
      </c>
      <c r="BC21" s="154">
        <f t="shared" si="15"/>
        <v>-3.500645427282123E-2</v>
      </c>
      <c r="BD21" s="154">
        <f t="shared" si="15"/>
        <v>-2.7719743364872373E-2</v>
      </c>
      <c r="BE21" s="154">
        <f t="shared" si="15"/>
        <v>-5.0973704437469625E-2</v>
      </c>
      <c r="BF21" s="154">
        <f t="shared" si="15"/>
        <v>2.4186008981019746E-2</v>
      </c>
      <c r="BG21" s="154">
        <f t="shared" si="15"/>
        <v>-2.2643317084887982E-2</v>
      </c>
      <c r="BH21" s="154">
        <f t="shared" si="15"/>
        <v>-3.6129815263908016E-2</v>
      </c>
      <c r="BI21" s="154">
        <f t="shared" si="15"/>
        <v>-1.0605449318200288E-2</v>
      </c>
    </row>
    <row r="22" spans="1:61" s="22" customFormat="1" ht="15.75" customHeight="1">
      <c r="A22" s="27"/>
      <c r="R22" s="119"/>
      <c r="S22" s="1071" t="s">
        <v>407</v>
      </c>
      <c r="T22" s="109"/>
      <c r="U22" s="156"/>
      <c r="V22" s="136"/>
      <c r="W22" s="136"/>
      <c r="X22" s="136"/>
      <c r="Y22" s="136"/>
      <c r="Z22" s="136"/>
      <c r="AA22" s="136"/>
      <c r="AB22" s="143">
        <f t="shared" ref="AB22:BI22" si="16">AB9/AA9-1</f>
        <v>5.9410849721426295E-3</v>
      </c>
      <c r="AC22" s="143">
        <f t="shared" si="16"/>
        <v>3.591430725607081E-3</v>
      </c>
      <c r="AD22" s="143">
        <f t="shared" si="16"/>
        <v>-8.3405445749605844E-3</v>
      </c>
      <c r="AE22" s="143">
        <f t="shared" si="16"/>
        <v>4.3108909388904104E-2</v>
      </c>
      <c r="AF22" s="143">
        <f t="shared" si="16"/>
        <v>7.8204626269835487E-3</v>
      </c>
      <c r="AG22" s="143">
        <f t="shared" si="16"/>
        <v>8.0391805354151913E-3</v>
      </c>
      <c r="AH22" s="143">
        <f t="shared" si="16"/>
        <v>-8.6346719891845503E-3</v>
      </c>
      <c r="AI22" s="143">
        <f t="shared" si="16"/>
        <v>-3.4546452046819831E-2</v>
      </c>
      <c r="AJ22" s="143">
        <f t="shared" si="16"/>
        <v>2.8924377887834751E-2</v>
      </c>
      <c r="AK22" s="143">
        <f t="shared" si="16"/>
        <v>1.5755566558853351E-2</v>
      </c>
      <c r="AL22" s="143">
        <f t="shared" si="16"/>
        <v>-1.4657653705049789E-2</v>
      </c>
      <c r="AM22" s="143">
        <f t="shared" si="16"/>
        <v>2.2035678808602466E-2</v>
      </c>
      <c r="AN22" s="143">
        <f t="shared" si="16"/>
        <v>4.8391624426895596E-3</v>
      </c>
      <c r="AO22" s="143">
        <f t="shared" si="16"/>
        <v>-4.4528949873121615E-3</v>
      </c>
      <c r="AP22" s="143">
        <f t="shared" si="16"/>
        <v>5.7612008339171794E-3</v>
      </c>
      <c r="AQ22" s="143">
        <f t="shared" si="16"/>
        <v>-1.88926868371454E-2</v>
      </c>
      <c r="AR22" s="143">
        <f t="shared" si="16"/>
        <v>2.6872605643101233E-2</v>
      </c>
      <c r="AS22" s="143">
        <f t="shared" si="16"/>
        <v>-5.4588996808804691E-2</v>
      </c>
      <c r="AT22" s="143">
        <f t="shared" si="16"/>
        <v>-5.5361118513144847E-2</v>
      </c>
      <c r="AU22" s="143">
        <f t="shared" si="16"/>
        <v>4.3450740668392829E-2</v>
      </c>
      <c r="AV22" s="143">
        <f t="shared" si="16"/>
        <v>4.3021431856897552E-2</v>
      </c>
      <c r="AW22" s="143">
        <f t="shared" si="16"/>
        <v>3.4292884425642489E-2</v>
      </c>
      <c r="AX22" s="143">
        <f t="shared" si="16"/>
        <v>8.9027971733379729E-3</v>
      </c>
      <c r="AY22" s="143">
        <f t="shared" si="16"/>
        <v>-3.7987085865576531E-2</v>
      </c>
      <c r="AZ22" s="143">
        <f t="shared" si="16"/>
        <v>-3.0847143561401391E-2</v>
      </c>
      <c r="BA22" s="143">
        <f t="shared" si="16"/>
        <v>-1.6028574543981877E-2</v>
      </c>
      <c r="BB22" s="143">
        <f t="shared" si="16"/>
        <v>-1.2189307556548457E-2</v>
      </c>
      <c r="BC22" s="143">
        <f t="shared" si="16"/>
        <v>-3.7201362517196079E-2</v>
      </c>
      <c r="BD22" s="143">
        <f t="shared" si="16"/>
        <v>-3.055525530756531E-2</v>
      </c>
      <c r="BE22" s="143">
        <f t="shared" si="16"/>
        <v>-5.5749542651859496E-2</v>
      </c>
      <c r="BF22" s="143">
        <f t="shared" si="16"/>
        <v>2.5482853417085671E-2</v>
      </c>
      <c r="BG22" s="143">
        <f t="shared" si="16"/>
        <v>-2.3023827537806851E-2</v>
      </c>
      <c r="BH22" s="143">
        <f t="shared" si="16"/>
        <v>-3.7412130162637225E-2</v>
      </c>
      <c r="BI22" s="143">
        <f t="shared" si="16"/>
        <v>-1.0063128042371083E-2</v>
      </c>
    </row>
    <row r="23" spans="1:61" s="22" customFormat="1" ht="15.75" customHeight="1">
      <c r="A23" s="27"/>
      <c r="R23" s="157"/>
      <c r="S23" s="124"/>
      <c r="T23" s="1073" t="s">
        <v>408</v>
      </c>
      <c r="U23" s="121"/>
      <c r="V23" s="136"/>
      <c r="W23" s="136"/>
      <c r="X23" s="136"/>
      <c r="Y23" s="136"/>
      <c r="Z23" s="136"/>
      <c r="AA23" s="136"/>
      <c r="AB23" s="143">
        <f t="shared" ref="AB23:BI23" si="17">AB10/AA10-1</f>
        <v>5.6144116183800552E-3</v>
      </c>
      <c r="AC23" s="143">
        <f t="shared" si="17"/>
        <v>3.6637526398390907E-3</v>
      </c>
      <c r="AD23" s="143">
        <f t="shared" si="17"/>
        <v>-7.3957609557846471E-3</v>
      </c>
      <c r="AE23" s="143">
        <f t="shared" si="17"/>
        <v>4.3432030100469365E-2</v>
      </c>
      <c r="AF23" s="143">
        <f t="shared" si="17"/>
        <v>7.4834673029491316E-3</v>
      </c>
      <c r="AG23" s="143">
        <f t="shared" si="17"/>
        <v>7.6694950166016351E-3</v>
      </c>
      <c r="AH23" s="143">
        <f t="shared" si="17"/>
        <v>-7.9428581404374921E-3</v>
      </c>
      <c r="AI23" s="143">
        <f t="shared" si="17"/>
        <v>-3.2003834523093522E-2</v>
      </c>
      <c r="AJ23" s="143">
        <f t="shared" si="17"/>
        <v>3.1039027762837401E-2</v>
      </c>
      <c r="AK23" s="143">
        <f t="shared" si="17"/>
        <v>1.6036349874095635E-2</v>
      </c>
      <c r="AL23" s="143">
        <f t="shared" si="17"/>
        <v>-1.4085588325700282E-2</v>
      </c>
      <c r="AM23" s="143">
        <f t="shared" si="17"/>
        <v>2.5960632040674891E-2</v>
      </c>
      <c r="AN23" s="143">
        <f t="shared" si="17"/>
        <v>5.3452803150690897E-3</v>
      </c>
      <c r="AO23" s="143">
        <f t="shared" si="17"/>
        <v>-3.9458489244534878E-3</v>
      </c>
      <c r="AP23" s="143">
        <f t="shared" si="17"/>
        <v>6.0809160665502571E-3</v>
      </c>
      <c r="AQ23" s="143">
        <f t="shared" si="17"/>
        <v>-1.9217646878633032E-2</v>
      </c>
      <c r="AR23" s="143">
        <f t="shared" si="17"/>
        <v>2.9302489417586175E-2</v>
      </c>
      <c r="AS23" s="143">
        <f t="shared" si="17"/>
        <v>-5.5995200256964139E-2</v>
      </c>
      <c r="AT23" s="143">
        <f t="shared" si="17"/>
        <v>-5.1620591074460709E-2</v>
      </c>
      <c r="AU23" s="143">
        <f t="shared" si="17"/>
        <v>4.547827448504127E-2</v>
      </c>
      <c r="AV23" s="143">
        <f t="shared" si="17"/>
        <v>4.6733851565796902E-2</v>
      </c>
      <c r="AW23" s="143">
        <f t="shared" si="17"/>
        <v>3.5001154504905596E-2</v>
      </c>
      <c r="AX23" s="143">
        <f t="shared" si="17"/>
        <v>8.0207824998894672E-3</v>
      </c>
      <c r="AY23" s="143">
        <f t="shared" si="17"/>
        <v>-3.9296783047526596E-2</v>
      </c>
      <c r="AZ23" s="143">
        <f t="shared" si="17"/>
        <v>-3.2140356522127433E-2</v>
      </c>
      <c r="BA23" s="143">
        <f t="shared" si="17"/>
        <v>-1.6774157723729255E-2</v>
      </c>
      <c r="BB23" s="143">
        <f t="shared" si="17"/>
        <v>-1.3830708868604491E-2</v>
      </c>
      <c r="BC23" s="143">
        <f t="shared" si="17"/>
        <v>-3.9721705566737708E-2</v>
      </c>
      <c r="BD23" s="143">
        <f t="shared" si="17"/>
        <v>-3.1773134001948145E-2</v>
      </c>
      <c r="BE23" s="143">
        <f t="shared" si="17"/>
        <v>-5.5879084947516033E-2</v>
      </c>
      <c r="BF23" s="143">
        <f t="shared" si="17"/>
        <v>2.4900648216596544E-2</v>
      </c>
      <c r="BG23" s="143">
        <f t="shared" si="17"/>
        <v>-2.2057043495630979E-2</v>
      </c>
      <c r="BH23" s="143">
        <f t="shared" si="17"/>
        <v>-3.6967307438544483E-2</v>
      </c>
      <c r="BI23" s="143">
        <f t="shared" si="17"/>
        <v>-1.0084729995221919E-2</v>
      </c>
    </row>
    <row r="24" spans="1:61" s="22" customFormat="1" ht="15.75" customHeight="1">
      <c r="A24" s="27"/>
      <c r="R24" s="142" t="s">
        <v>71</v>
      </c>
      <c r="S24" s="159"/>
      <c r="T24" s="141"/>
      <c r="U24" s="121"/>
      <c r="V24" s="136"/>
      <c r="W24" s="136"/>
      <c r="X24" s="136"/>
      <c r="Y24" s="136"/>
      <c r="Z24" s="136"/>
      <c r="AA24" s="136"/>
      <c r="AB24" s="143">
        <f t="shared" ref="AB24:BI24" si="18">AB11/AA11-1</f>
        <v>3.9640485070098208E-3</v>
      </c>
      <c r="AC24" s="143">
        <f t="shared" si="18"/>
        <v>3.7550060031747989E-3</v>
      </c>
      <c r="AD24" s="143">
        <f t="shared" si="18"/>
        <v>2.9783168897059564E-3</v>
      </c>
      <c r="AE24" s="143">
        <f t="shared" si="18"/>
        <v>2.6172981798973094E-3</v>
      </c>
      <c r="AF24" s="143">
        <f t="shared" si="18"/>
        <v>2.4348381431364974E-3</v>
      </c>
      <c r="AG24" s="143">
        <f t="shared" si="18"/>
        <v>2.30150513657712E-3</v>
      </c>
      <c r="AH24" s="143">
        <f t="shared" si="18"/>
        <v>2.3677289665420265E-3</v>
      </c>
      <c r="AI24" s="143">
        <f t="shared" si="18"/>
        <v>2.4968887972922627E-3</v>
      </c>
      <c r="AJ24" s="143">
        <f t="shared" si="18"/>
        <v>1.5418432538427673E-3</v>
      </c>
      <c r="AK24" s="143">
        <f t="shared" si="18"/>
        <v>2.0447314612330736E-3</v>
      </c>
      <c r="AL24" s="143">
        <f t="shared" si="18"/>
        <v>3.0726565085168467E-3</v>
      </c>
      <c r="AM24" s="143">
        <f t="shared" si="18"/>
        <v>1.3352602972132033E-3</v>
      </c>
      <c r="AN24" s="143">
        <f t="shared" si="18"/>
        <v>1.6315516997944535E-3</v>
      </c>
      <c r="AO24" s="143">
        <f t="shared" si="18"/>
        <v>7.2830360079567669E-4</v>
      </c>
      <c r="AP24" s="143">
        <f t="shared" si="18"/>
        <v>-1.486849210013963E-4</v>
      </c>
      <c r="AQ24" s="143">
        <f t="shared" si="18"/>
        <v>1.0409492204621618E-3</v>
      </c>
      <c r="AR24" s="143">
        <f t="shared" si="18"/>
        <v>1.0320482247989649E-3</v>
      </c>
      <c r="AS24" s="143">
        <f t="shared" si="18"/>
        <v>3.983348043081758E-4</v>
      </c>
      <c r="AT24" s="143">
        <f t="shared" si="18"/>
        <v>-4.0598357328003321E-4</v>
      </c>
      <c r="AU24" s="143">
        <f t="shared" si="18"/>
        <v>1.9801299675070716E-4</v>
      </c>
      <c r="AV24" s="143">
        <f t="shared" si="18"/>
        <v>-1.7423365118465206E-3</v>
      </c>
      <c r="AW24" s="143">
        <f t="shared" si="18"/>
        <v>-1.8897598423420758E-3</v>
      </c>
      <c r="AX24" s="143">
        <f t="shared" si="18"/>
        <v>-1.4010916004358887E-3</v>
      </c>
      <c r="AY24" s="143">
        <f t="shared" si="18"/>
        <v>-1.3871172348183247E-3</v>
      </c>
      <c r="AZ24" s="143">
        <f t="shared" si="18"/>
        <v>-1.119209287539058E-3</v>
      </c>
      <c r="BA24" s="143">
        <f t="shared" si="18"/>
        <v>-4.1500535683036688E-4</v>
      </c>
      <c r="BB24" s="143">
        <f t="shared" si="18"/>
        <v>-9.6818375025586878E-4</v>
      </c>
      <c r="BC24" s="143">
        <f t="shared" si="18"/>
        <v>-1.3394369637327319E-3</v>
      </c>
      <c r="BD24" s="143">
        <f t="shared" si="18"/>
        <v>-1.5305840677244387E-3</v>
      </c>
      <c r="BE24" s="143">
        <f t="shared" si="18"/>
        <v>-3.2310141835566464E-3</v>
      </c>
      <c r="BF24" s="143">
        <f t="shared" si="18"/>
        <v>-5.1036774430891496E-3</v>
      </c>
      <c r="BG24" s="143">
        <f t="shared" si="18"/>
        <v>-4.4245407792956604E-3</v>
      </c>
      <c r="BH24" s="143">
        <f t="shared" si="18"/>
        <v>-4.7620190960967479E-3</v>
      </c>
      <c r="BI24" s="143">
        <f t="shared" si="18"/>
        <v>-4.4229284611425612E-3</v>
      </c>
    </row>
    <row r="25" spans="1:61" s="22" customFormat="1" ht="15">
      <c r="A25" s="27"/>
      <c r="B25" s="160"/>
      <c r="C25" s="160"/>
      <c r="D25" s="160"/>
      <c r="E25" s="160"/>
      <c r="F25" s="160"/>
      <c r="G25" s="160"/>
      <c r="H25" s="160"/>
      <c r="I25" s="160"/>
      <c r="J25" s="160"/>
      <c r="K25" s="160"/>
      <c r="L25" s="160"/>
      <c r="M25" s="160"/>
      <c r="N25" s="160"/>
      <c r="O25" s="160"/>
      <c r="P25" s="160"/>
      <c r="Q25" s="160"/>
      <c r="S25" s="129"/>
    </row>
    <row r="26" spans="1:61" s="22" customFormat="1" ht="15">
      <c r="A26" s="27"/>
      <c r="R26" s="22" t="s">
        <v>250</v>
      </c>
      <c r="S26" s="129"/>
    </row>
    <row r="27" spans="1:61" s="22" customFormat="1" ht="15">
      <c r="A27" s="27"/>
      <c r="R27" s="104"/>
      <c r="S27" s="105"/>
      <c r="T27" s="105"/>
      <c r="U27" s="106"/>
      <c r="V27" s="65"/>
      <c r="W27" s="65"/>
      <c r="X27" s="65"/>
      <c r="Y27" s="65"/>
      <c r="Z27" s="65"/>
      <c r="AA27" s="65">
        <v>1990</v>
      </c>
      <c r="AB27" s="65">
        <f t="shared" ref="AB27:BA27" si="19">AA27+1</f>
        <v>1991</v>
      </c>
      <c r="AC27" s="65">
        <f t="shared" si="19"/>
        <v>1992</v>
      </c>
      <c r="AD27" s="65">
        <f t="shared" si="19"/>
        <v>1993</v>
      </c>
      <c r="AE27" s="65">
        <f t="shared" si="19"/>
        <v>1994</v>
      </c>
      <c r="AF27" s="65">
        <f t="shared" si="19"/>
        <v>1995</v>
      </c>
      <c r="AG27" s="65">
        <f t="shared" si="19"/>
        <v>1996</v>
      </c>
      <c r="AH27" s="65">
        <f t="shared" si="19"/>
        <v>1997</v>
      </c>
      <c r="AI27" s="65">
        <f t="shared" si="19"/>
        <v>1998</v>
      </c>
      <c r="AJ27" s="65">
        <f t="shared" si="19"/>
        <v>1999</v>
      </c>
      <c r="AK27" s="65">
        <f t="shared" si="19"/>
        <v>2000</v>
      </c>
      <c r="AL27" s="65">
        <f t="shared" si="19"/>
        <v>2001</v>
      </c>
      <c r="AM27" s="65">
        <f t="shared" si="19"/>
        <v>2002</v>
      </c>
      <c r="AN27" s="65">
        <f t="shared" si="19"/>
        <v>2003</v>
      </c>
      <c r="AO27" s="65">
        <f t="shared" si="19"/>
        <v>2004</v>
      </c>
      <c r="AP27" s="65">
        <f t="shared" si="19"/>
        <v>2005</v>
      </c>
      <c r="AQ27" s="65">
        <f t="shared" si="19"/>
        <v>2006</v>
      </c>
      <c r="AR27" s="65">
        <f t="shared" si="19"/>
        <v>2007</v>
      </c>
      <c r="AS27" s="65">
        <f t="shared" si="19"/>
        <v>2008</v>
      </c>
      <c r="AT27" s="65">
        <f t="shared" si="19"/>
        <v>2009</v>
      </c>
      <c r="AU27" s="65">
        <f t="shared" si="19"/>
        <v>2010</v>
      </c>
      <c r="AV27" s="65">
        <f t="shared" si="19"/>
        <v>2011</v>
      </c>
      <c r="AW27" s="65">
        <f t="shared" si="19"/>
        <v>2012</v>
      </c>
      <c r="AX27" s="65">
        <f t="shared" si="19"/>
        <v>2013</v>
      </c>
      <c r="AY27" s="65">
        <f t="shared" si="19"/>
        <v>2014</v>
      </c>
      <c r="AZ27" s="65">
        <f t="shared" si="19"/>
        <v>2015</v>
      </c>
      <c r="BA27" s="65">
        <f t="shared" si="19"/>
        <v>2016</v>
      </c>
      <c r="BB27" s="65">
        <f t="shared" ref="BB27:BI27" si="20">BA27+1</f>
        <v>2017</v>
      </c>
      <c r="BC27" s="65">
        <f t="shared" si="20"/>
        <v>2018</v>
      </c>
      <c r="BD27" s="65">
        <f t="shared" si="20"/>
        <v>2019</v>
      </c>
      <c r="BE27" s="65">
        <f t="shared" si="20"/>
        <v>2020</v>
      </c>
      <c r="BF27" s="65">
        <f t="shared" si="20"/>
        <v>2021</v>
      </c>
      <c r="BG27" s="65">
        <f t="shared" si="20"/>
        <v>2022</v>
      </c>
      <c r="BH27" s="65">
        <f t="shared" si="20"/>
        <v>2023</v>
      </c>
      <c r="BI27" s="65">
        <f t="shared" si="20"/>
        <v>2024</v>
      </c>
    </row>
    <row r="28" spans="1:61" s="22" customFormat="1" ht="15.75" customHeight="1">
      <c r="A28" s="27"/>
      <c r="R28" s="108" t="s">
        <v>206</v>
      </c>
      <c r="S28" s="152"/>
      <c r="T28" s="27"/>
      <c r="U28" s="153"/>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43">
        <f>AY5/$AX5-1</f>
        <v>-3.6505926704263558E-2</v>
      </c>
      <c r="AZ28" s="143">
        <f t="shared" ref="AZ28:BE28" si="21">AZ5/$AX5-1</f>
        <v>-6.4448425056409242E-2</v>
      </c>
      <c r="BA28" s="143">
        <f t="shared" si="21"/>
        <v>-7.7903801240215453E-2</v>
      </c>
      <c r="BB28" s="143">
        <f t="shared" si="21"/>
        <v>-8.8655367291296749E-2</v>
      </c>
      <c r="BC28" s="143">
        <f t="shared" si="21"/>
        <v>-0.12173626820801575</v>
      </c>
      <c r="BD28" s="143">
        <f t="shared" si="21"/>
        <v>-0.14738850749059795</v>
      </c>
      <c r="BE28" s="143">
        <f t="shared" si="21"/>
        <v>-0.19346365118304099</v>
      </c>
      <c r="BF28" s="143">
        <f t="shared" ref="BF28:BG34" si="22">BF5/$AX5-1</f>
        <v>-0.17817261407943885</v>
      </c>
      <c r="BG28" s="143">
        <f t="shared" si="22"/>
        <v>-0.20033538512198024</v>
      </c>
      <c r="BH28" s="143">
        <f t="shared" ref="BH28:BI28" si="23">BH5/$AX5-1</f>
        <v>-0.23289755510425103</v>
      </c>
      <c r="BI28" s="143">
        <f t="shared" si="23"/>
        <v>-0.24438987785703825</v>
      </c>
    </row>
    <row r="29" spans="1:61" s="22" customFormat="1" ht="15.75" customHeight="1">
      <c r="A29" s="27"/>
      <c r="R29" s="119"/>
      <c r="S29" s="120" t="s">
        <v>243</v>
      </c>
      <c r="T29" s="155"/>
      <c r="U29" s="15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43">
        <f t="shared" ref="AY29:BE29" si="24">AY6/$AX6-1</f>
        <v>-3.9321510558890216E-2</v>
      </c>
      <c r="AZ29" s="143">
        <f t="shared" si="24"/>
        <v>-6.9997731269119123E-2</v>
      </c>
      <c r="BA29" s="143">
        <f t="shared" si="24"/>
        <v>-8.5284111559643216E-2</v>
      </c>
      <c r="BB29" s="143">
        <f t="shared" si="24"/>
        <v>-9.7308682900037247E-2</v>
      </c>
      <c r="BC29" s="143">
        <f t="shared" si="24"/>
        <v>-0.13205414784819447</v>
      </c>
      <c r="BD29" s="143">
        <f t="shared" si="24"/>
        <v>-0.15986232748725926</v>
      </c>
      <c r="BE29" s="143">
        <f t="shared" si="24"/>
        <v>-0.20926278327890757</v>
      </c>
      <c r="BF29" s="143">
        <f t="shared" si="22"/>
        <v>-0.19325105071850757</v>
      </c>
      <c r="BG29" s="143">
        <f t="shared" si="22"/>
        <v>-0.21531280961220789</v>
      </c>
      <c r="BH29" s="143">
        <f t="shared" ref="BH29:BI29" si="25">BH6/$AX6-1</f>
        <v>-0.24826652656691406</v>
      </c>
      <c r="BI29" s="143">
        <f t="shared" si="25"/>
        <v>-0.25912272161278394</v>
      </c>
    </row>
    <row r="30" spans="1:61" s="27" customFormat="1" ht="15.75" customHeight="1">
      <c r="R30" s="157"/>
      <c r="S30" s="124"/>
      <c r="T30" s="120" t="s">
        <v>245</v>
      </c>
      <c r="U30" s="15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54">
        <f t="shared" ref="AY30:BE30" si="26">AY7/$AX7-1</f>
        <v>-4.0629391037306561E-2</v>
      </c>
      <c r="AZ30" s="154">
        <f t="shared" si="26"/>
        <v>-7.2503130668177151E-2</v>
      </c>
      <c r="BA30" s="154">
        <f t="shared" si="26"/>
        <v>-8.8439568967297322E-2</v>
      </c>
      <c r="BB30" s="154">
        <f t="shared" si="26"/>
        <v>-0.10191744749904041</v>
      </c>
      <c r="BC30" s="154">
        <f t="shared" si="26"/>
        <v>-0.13874596096004099</v>
      </c>
      <c r="BD30" s="154">
        <f t="shared" si="26"/>
        <v>-0.16738703862754523</v>
      </c>
      <c r="BE30" s="154">
        <f t="shared" si="26"/>
        <v>-0.21645254827575533</v>
      </c>
      <c r="BF30" s="154">
        <f t="shared" si="22"/>
        <v>-0.20104025930554359</v>
      </c>
      <c r="BG30" s="154">
        <f t="shared" si="22"/>
        <v>-0.22212000670156995</v>
      </c>
      <c r="BH30" s="154">
        <f t="shared" ref="BH30:BI30" si="27">BH7/$AX7-1</f>
        <v>-0.25444347771191123</v>
      </c>
      <c r="BI30" s="154">
        <f t="shared" si="27"/>
        <v>-0.26522650226474709</v>
      </c>
    </row>
    <row r="31" spans="1:61" s="22" customFormat="1" ht="15.75" customHeight="1">
      <c r="A31" s="27"/>
      <c r="R31" s="108" t="s">
        <v>389</v>
      </c>
      <c r="S31" s="158"/>
      <c r="T31" s="140"/>
      <c r="U31" s="111"/>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43">
        <f>AY8/$AX8-1</f>
        <v>-3.5167591041085355E-2</v>
      </c>
      <c r="AZ31" s="143">
        <f t="shared" ref="AZ31:BE31" si="28">AZ8/$AX8-1</f>
        <v>-6.2099195461729928E-2</v>
      </c>
      <c r="BA31" s="143">
        <f t="shared" si="28"/>
        <v>-7.520456389221708E-2</v>
      </c>
      <c r="BB31" s="143">
        <f t="shared" si="28"/>
        <v>-8.5101813271867499E-2</v>
      </c>
      <c r="BC31" s="143">
        <f t="shared" si="28"/>
        <v>-0.11712915480985298</v>
      </c>
      <c r="BD31" s="143">
        <f t="shared" si="28"/>
        <v>-0.14160210806285178</v>
      </c>
      <c r="BE31" s="143">
        <f t="shared" si="28"/>
        <v>-0.18535782849620297</v>
      </c>
      <c r="BF31" s="143">
        <f t="shared" si="22"/>
        <v>-0.16565488561989461</v>
      </c>
      <c r="BG31" s="143">
        <f t="shared" si="22"/>
        <v>-0.18454722660303047</v>
      </c>
      <c r="BH31" s="143">
        <f t="shared" ref="BH31:BI31" si="29">BH8/$AX8-1</f>
        <v>-0.21400938466230435</v>
      </c>
      <c r="BI31" s="143">
        <f t="shared" si="29"/>
        <v>-0.22234516829784934</v>
      </c>
    </row>
    <row r="32" spans="1:61" s="22" customFormat="1" ht="15.75" customHeight="1">
      <c r="A32" s="27"/>
      <c r="R32" s="119"/>
      <c r="S32" s="1071" t="s">
        <v>407</v>
      </c>
      <c r="T32" s="109"/>
      <c r="U32" s="15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43">
        <f t="shared" ref="AY32:BE32" si="30">AY9/$AX9-1</f>
        <v>-3.7987085865576531E-2</v>
      </c>
      <c r="AZ32" s="143">
        <f t="shared" si="30"/>
        <v>-6.7662436335803156E-2</v>
      </c>
      <c r="BA32" s="143">
        <f t="shared" si="30"/>
        <v>-8.2606478475149236E-2</v>
      </c>
      <c r="BB32" s="143">
        <f t="shared" si="30"/>
        <v>-9.3788870259400747E-2</v>
      </c>
      <c r="BC32" s="143">
        <f t="shared" si="30"/>
        <v>-0.1275011590139985</v>
      </c>
      <c r="BD32" s="143">
        <f t="shared" si="30"/>
        <v>-0.15416058385588061</v>
      </c>
      <c r="BE32" s="143">
        <f t="shared" si="30"/>
        <v>-0.20131574446283118</v>
      </c>
      <c r="BF32" s="143">
        <f t="shared" si="22"/>
        <v>-0.18096299065244337</v>
      </c>
      <c r="BG32" s="143">
        <f t="shared" si="22"/>
        <v>-0.19982035750274263</v>
      </c>
      <c r="BH32" s="143">
        <f t="shared" ref="BH32:BI32" si="31">BH9/$AX9-1</f>
        <v>-0.22975678244134246</v>
      </c>
      <c r="BI32" s="143">
        <f t="shared" si="31"/>
        <v>-0.23750783856340318</v>
      </c>
    </row>
    <row r="33" spans="1:61" s="27" customFormat="1" ht="15.75" customHeight="1">
      <c r="R33" s="157"/>
      <c r="S33" s="124"/>
      <c r="T33" s="1073" t="s">
        <v>408</v>
      </c>
      <c r="U33" s="121"/>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54">
        <f t="shared" ref="AY33:BE33" si="32">AY10/$AX10-1</f>
        <v>-3.9296783047526596E-2</v>
      </c>
      <c r="AZ33" s="154">
        <f t="shared" si="32"/>
        <v>-7.0174126952333826E-2</v>
      </c>
      <c r="BA33" s="154">
        <f t="shared" si="32"/>
        <v>-8.5771172802439621E-2</v>
      </c>
      <c r="BB33" s="154">
        <f t="shared" si="32"/>
        <v>-9.8415605550694729E-2</v>
      </c>
      <c r="BC33" s="154">
        <f t="shared" si="32"/>
        <v>-0.13422807541057558</v>
      </c>
      <c r="BD33" s="154">
        <f t="shared" si="32"/>
        <v>-0.16173636278567993</v>
      </c>
      <c r="BE33" s="154">
        <f t="shared" si="32"/>
        <v>-0.20857776777799264</v>
      </c>
      <c r="BF33" s="154">
        <f t="shared" si="22"/>
        <v>-0.18887084118263886</v>
      </c>
      <c r="BG33" s="154">
        <f t="shared" si="22"/>
        <v>-0.20676195231924788</v>
      </c>
      <c r="BH33" s="154">
        <f t="shared" ref="BH33:BI33" si="33">BH10/$AX10-1</f>
        <v>-0.23608582709981307</v>
      </c>
      <c r="BI33" s="154">
        <f t="shared" si="33"/>
        <v>-0.24378969527303473</v>
      </c>
    </row>
    <row r="34" spans="1:61" s="22" customFormat="1" ht="15.75" customHeight="1">
      <c r="A34" s="27"/>
      <c r="R34" s="142" t="s">
        <v>71</v>
      </c>
      <c r="S34" s="159"/>
      <c r="T34" s="141"/>
      <c r="U34" s="121"/>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43">
        <f t="shared" ref="AY34:BE34" si="34">AY11/$AX11-1</f>
        <v>-1.3871172348183247E-3</v>
      </c>
      <c r="AZ34" s="143">
        <f t="shared" si="34"/>
        <v>-2.5047740478653102E-3</v>
      </c>
      <c r="BA34" s="143">
        <f t="shared" si="34"/>
        <v>-2.918739910048207E-3</v>
      </c>
      <c r="BB34" s="143">
        <f t="shared" si="34"/>
        <v>-3.884097783751872E-3</v>
      </c>
      <c r="BC34" s="143">
        <f t="shared" si="34"/>
        <v>-5.2183322433423385E-3</v>
      </c>
      <c r="BD34" s="143">
        <f t="shared" si="34"/>
        <v>-6.7409292148750133E-3</v>
      </c>
      <c r="BE34" s="143">
        <f t="shared" si="34"/>
        <v>-9.9501633605280082E-3</v>
      </c>
      <c r="BF34" s="143">
        <f t="shared" si="22"/>
        <v>-1.5003058379319034E-2</v>
      </c>
      <c r="BG34" s="143">
        <f t="shared" si="22"/>
        <v>-1.9361217515001194E-2</v>
      </c>
      <c r="BH34" s="143">
        <f t="shared" ref="BH34:BI34" si="35">BH11/$AX11-1</f>
        <v>-2.4031038123567883E-2</v>
      </c>
      <c r="BI34" s="143">
        <f t="shared" si="35"/>
        <v>-2.8347679022242889E-2</v>
      </c>
    </row>
    <row r="35" spans="1:61" s="22" customFormat="1" ht="18.75" customHeight="1">
      <c r="A35" s="27"/>
      <c r="S35" s="161"/>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row>
  </sheetData>
  <mergeCells count="2">
    <mergeCell ref="R4:T4"/>
    <mergeCell ref="R12:U12"/>
  </mergeCells>
  <phoneticPr fontId="10"/>
  <pageMargins left="0.28000000000000003" right="0.32" top="0.71" bottom="0.24" header="0.51181102362204722" footer="0.26"/>
  <pageSetup paperSize="9" scale="41"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8F5DC-65A2-48A0-8633-284D314DEC81}">
  <sheetPr codeName="Sheet13">
    <pageSetUpPr fitToPage="1"/>
  </sheetPr>
  <dimension ref="A1:BJ36"/>
  <sheetViews>
    <sheetView zoomScaleNormal="100" workbookViewId="0">
      <pane xSplit="21" ySplit="4" topLeftCell="AA5" activePane="bottomRight" state="frozen"/>
      <selection activeCell="BC66" sqref="BC66"/>
      <selection pane="topRight" activeCell="BC66" sqref="BC66"/>
      <selection pane="bottomLeft" activeCell="BC66" sqref="BC66"/>
      <selection pane="bottomRight"/>
    </sheetView>
  </sheetViews>
  <sheetFormatPr defaultColWidth="9" defaultRowHeight="12.75"/>
  <cols>
    <col min="1" max="1" width="2" style="101" customWidth="1"/>
    <col min="2" max="17" width="1.875" style="102" hidden="1" customWidth="1"/>
    <col min="18" max="19" width="2.125" style="102" customWidth="1"/>
    <col min="20" max="20" width="36.875" style="102" customWidth="1"/>
    <col min="21" max="21" width="17" style="102" customWidth="1"/>
    <col min="22" max="26" width="7.875" style="102" hidden="1" customWidth="1"/>
    <col min="27" max="61" width="7.875" style="102" customWidth="1"/>
    <col min="62" max="62" width="8.875" style="102" customWidth="1"/>
    <col min="63" max="16384" width="9" style="102"/>
  </cols>
  <sheetData>
    <row r="1" spans="1:62" ht="43.5" customHeight="1">
      <c r="R1" s="103" t="s">
        <v>390</v>
      </c>
    </row>
    <row r="2" spans="1:62" ht="14.25" customHeight="1">
      <c r="R2" s="30" t="str">
        <f>'0.Contents'!$B$2</f>
        <v>＜暫定データ＞</v>
      </c>
      <c r="U2" s="30"/>
    </row>
    <row r="3" spans="1:62" s="22" customFormat="1" ht="18.75" customHeight="1" thickBot="1">
      <c r="A3" s="27"/>
      <c r="R3" s="22" t="s">
        <v>242</v>
      </c>
    </row>
    <row r="4" spans="1:62" s="22" customFormat="1" ht="15.75" thickBot="1">
      <c r="A4" s="27"/>
      <c r="R4" s="1005"/>
      <c r="S4" s="1006"/>
      <c r="T4" s="263"/>
      <c r="U4" s="938" t="s">
        <v>67</v>
      </c>
      <c r="V4" s="1003"/>
      <c r="W4" s="1003"/>
      <c r="X4" s="1003"/>
      <c r="Y4" s="1003"/>
      <c r="Z4" s="1003"/>
      <c r="AA4" s="1003">
        <v>1990</v>
      </c>
      <c r="AB4" s="937">
        <f t="shared" ref="AB4:BA4" si="0">AA4+1</f>
        <v>1991</v>
      </c>
      <c r="AC4" s="937">
        <f t="shared" si="0"/>
        <v>1992</v>
      </c>
      <c r="AD4" s="937">
        <f t="shared" si="0"/>
        <v>1993</v>
      </c>
      <c r="AE4" s="937">
        <f t="shared" si="0"/>
        <v>1994</v>
      </c>
      <c r="AF4" s="937">
        <f t="shared" si="0"/>
        <v>1995</v>
      </c>
      <c r="AG4" s="937">
        <f t="shared" si="0"/>
        <v>1996</v>
      </c>
      <c r="AH4" s="937">
        <f t="shared" si="0"/>
        <v>1997</v>
      </c>
      <c r="AI4" s="937">
        <f t="shared" si="0"/>
        <v>1998</v>
      </c>
      <c r="AJ4" s="937">
        <f t="shared" si="0"/>
        <v>1999</v>
      </c>
      <c r="AK4" s="937">
        <f t="shared" si="0"/>
        <v>2000</v>
      </c>
      <c r="AL4" s="937">
        <f t="shared" si="0"/>
        <v>2001</v>
      </c>
      <c r="AM4" s="937">
        <f t="shared" si="0"/>
        <v>2002</v>
      </c>
      <c r="AN4" s="937">
        <f t="shared" si="0"/>
        <v>2003</v>
      </c>
      <c r="AO4" s="937">
        <f t="shared" si="0"/>
        <v>2004</v>
      </c>
      <c r="AP4" s="937">
        <f t="shared" si="0"/>
        <v>2005</v>
      </c>
      <c r="AQ4" s="937">
        <f t="shared" si="0"/>
        <v>2006</v>
      </c>
      <c r="AR4" s="937">
        <f t="shared" si="0"/>
        <v>2007</v>
      </c>
      <c r="AS4" s="937">
        <f t="shared" si="0"/>
        <v>2008</v>
      </c>
      <c r="AT4" s="937">
        <f t="shared" si="0"/>
        <v>2009</v>
      </c>
      <c r="AU4" s="937">
        <f>AT4+1</f>
        <v>2010</v>
      </c>
      <c r="AV4" s="937">
        <f>AU4+1</f>
        <v>2011</v>
      </c>
      <c r="AW4" s="937">
        <f>AV4+1</f>
        <v>2012</v>
      </c>
      <c r="AX4" s="937">
        <f>AW4+1</f>
        <v>2013</v>
      </c>
      <c r="AY4" s="937">
        <f t="shared" si="0"/>
        <v>2014</v>
      </c>
      <c r="AZ4" s="937">
        <f t="shared" si="0"/>
        <v>2015</v>
      </c>
      <c r="BA4" s="937">
        <f t="shared" si="0"/>
        <v>2016</v>
      </c>
      <c r="BB4" s="937">
        <f t="shared" ref="BB4:BI4" si="1">BA4+1</f>
        <v>2017</v>
      </c>
      <c r="BC4" s="937">
        <f t="shared" si="1"/>
        <v>2018</v>
      </c>
      <c r="BD4" s="937">
        <f t="shared" si="1"/>
        <v>2019</v>
      </c>
      <c r="BE4" s="937">
        <f t="shared" si="1"/>
        <v>2020</v>
      </c>
      <c r="BF4" s="937">
        <f t="shared" si="1"/>
        <v>2021</v>
      </c>
      <c r="BG4" s="1145">
        <f t="shared" si="1"/>
        <v>2022</v>
      </c>
      <c r="BH4" s="1145">
        <f t="shared" si="1"/>
        <v>2023</v>
      </c>
      <c r="BI4" s="938">
        <f t="shared" si="1"/>
        <v>2024</v>
      </c>
      <c r="BJ4" s="135"/>
    </row>
    <row r="5" spans="1:62" s="27" customFormat="1" ht="15.75" customHeight="1">
      <c r="R5" s="988" t="s">
        <v>206</v>
      </c>
      <c r="T5" s="153"/>
      <c r="U5" s="989" t="s">
        <v>565</v>
      </c>
      <c r="V5" s="1000"/>
      <c r="W5" s="1000"/>
      <c r="X5" s="1000"/>
      <c r="Y5" s="1000"/>
      <c r="Z5" s="1000"/>
      <c r="AA5" s="1000">
        <f>'1.Summary'!AA15</f>
        <v>1272.4903020309805</v>
      </c>
      <c r="AB5" s="1001">
        <f>'1.Summary'!AB15</f>
        <v>1286.50121931647</v>
      </c>
      <c r="AC5" s="1001">
        <f>'1.Summary'!AC15</f>
        <v>1297.1132826836727</v>
      </c>
      <c r="AD5" s="1001">
        <f>'1.Summary'!AD15</f>
        <v>1293.2343484537666</v>
      </c>
      <c r="AE5" s="1001">
        <f>'1.Summary'!AE15</f>
        <v>1352.2059923544628</v>
      </c>
      <c r="AF5" s="1001">
        <f>'1.Summary'!AF15</f>
        <v>1372.7606109886153</v>
      </c>
      <c r="AG5" s="1001">
        <f>'1.Summary'!AG15</f>
        <v>1385.8240720463932</v>
      </c>
      <c r="AH5" s="1001">
        <f>'1.Summary'!AH15</f>
        <v>1376.956934559259</v>
      </c>
      <c r="AI5" s="1001">
        <f>'1.Summary'!AI15</f>
        <v>1328.6817577499889</v>
      </c>
      <c r="AJ5" s="1001">
        <f>'1.Summary'!AJ15</f>
        <v>1352.7076908340846</v>
      </c>
      <c r="AK5" s="1001">
        <f>'1.Summary'!AK15</f>
        <v>1371.6945477268532</v>
      </c>
      <c r="AL5" s="1001">
        <f>'1.Summary'!AL15</f>
        <v>1346.5403183245407</v>
      </c>
      <c r="AM5" s="1001">
        <f>'1.Summary'!AM15</f>
        <v>1370.7385770629128</v>
      </c>
      <c r="AN5" s="1001">
        <f>'1.Summary'!AN15</f>
        <v>1377.5199278749189</v>
      </c>
      <c r="AO5" s="1001">
        <f>'1.Summary'!AO15</f>
        <v>1369.4407402611694</v>
      </c>
      <c r="AP5" s="1001">
        <f>'1.Summary'!AP15</f>
        <v>1376.3041794337566</v>
      </c>
      <c r="AQ5" s="1001">
        <f>'1.Summary'!AQ15</f>
        <v>1353.8971713333369</v>
      </c>
      <c r="AR5" s="1001">
        <f>'1.Summary'!AR15</f>
        <v>1387.9750755552593</v>
      </c>
      <c r="AS5" s="1001">
        <f>'1.Summary'!AS15</f>
        <v>1314.2758380934588</v>
      </c>
      <c r="AT5" s="1001">
        <f>'1.Summary'!AT15</f>
        <v>1241.577736085155</v>
      </c>
      <c r="AU5" s="1001">
        <f>'1.Summary'!AU15</f>
        <v>1293.4287984025445</v>
      </c>
      <c r="AV5" s="1001">
        <f>'1.Summary'!AV15</f>
        <v>1343.0222033083594</v>
      </c>
      <c r="AW5" s="1001">
        <f>'1.Summary'!AW15</f>
        <v>1384.1147342125387</v>
      </c>
      <c r="AX5" s="1001">
        <f>'1.Summary'!AX15</f>
        <v>1395.3681283617161</v>
      </c>
      <c r="AY5" s="1001">
        <f>'1.Summary'!AY15</f>
        <v>1344.4289217422779</v>
      </c>
      <c r="AZ5" s="1001">
        <f>'1.Summary'!AZ15</f>
        <v>1305.438850114894</v>
      </c>
      <c r="BA5" s="1001">
        <f>'1.Summary'!BA15</f>
        <v>1286.6636470328936</v>
      </c>
      <c r="BB5" s="1001">
        <f>'1.Summary'!BB15</f>
        <v>1271.6612544352388</v>
      </c>
      <c r="BC5" s="1001">
        <f>'1.Summary'!BC15</f>
        <v>1225.5012196385574</v>
      </c>
      <c r="BD5" s="1001">
        <f>'1.Summary'!BD15</f>
        <v>1189.7069025225337</v>
      </c>
      <c r="BE5" s="1001">
        <f>'1.Summary'!BE15</f>
        <v>1125.4151155044124</v>
      </c>
      <c r="BF5" s="1001">
        <f>'1.Summary'!BF15</f>
        <v>1146.7517413283751</v>
      </c>
      <c r="BG5" s="1154">
        <f>'1.Summary'!BG15</f>
        <v>1115.8265169794349</v>
      </c>
      <c r="BH5" s="1154">
        <f>'1.Summary'!BH15</f>
        <v>1070.3903027958777</v>
      </c>
      <c r="BI5" s="1002">
        <f>'1.Summary'!BI15</f>
        <v>1054.3542819057923</v>
      </c>
      <c r="BJ5" s="990"/>
    </row>
    <row r="6" spans="1:62" s="22" customFormat="1" ht="15.75" customHeight="1">
      <c r="A6" s="27"/>
      <c r="R6" s="981"/>
      <c r="S6" s="108" t="s">
        <v>243</v>
      </c>
      <c r="T6" s="110"/>
      <c r="U6" s="980" t="s">
        <v>244</v>
      </c>
      <c r="V6" s="1008"/>
      <c r="W6" s="1008"/>
      <c r="X6" s="1008"/>
      <c r="Y6" s="1008"/>
      <c r="Z6" s="1008"/>
      <c r="AA6" s="1008">
        <f>'1.Summary'!AA5</f>
        <v>1160.3473909524482</v>
      </c>
      <c r="AB6" s="114">
        <f>'1.Summary'!AB5</f>
        <v>1171.8681137921917</v>
      </c>
      <c r="AC6" s="114">
        <f>'1.Summary'!AC5</f>
        <v>1180.4929723751379</v>
      </c>
      <c r="AD6" s="114">
        <f>'1.Summary'!AD5</f>
        <v>1174.1335759045619</v>
      </c>
      <c r="AE6" s="114">
        <f>'1.Summary'!AE5</f>
        <v>1227.9547276745664</v>
      </c>
      <c r="AF6" s="114">
        <f>'1.Summary'!AF5</f>
        <v>1240.5711549134453</v>
      </c>
      <c r="AG6" s="114">
        <f>'1.Summary'!AG5</f>
        <v>1253.4224645947443</v>
      </c>
      <c r="AH6" s="114">
        <f>'1.Summary'!AH5</f>
        <v>1245.5417117513039</v>
      </c>
      <c r="AI6" s="114">
        <f>'1.Summary'!AI5</f>
        <v>1205.5152051351497</v>
      </c>
      <c r="AJ6" s="114">
        <f>'1.Summary'!AJ5</f>
        <v>1242.296460153568</v>
      </c>
      <c r="AK6" s="114">
        <f>'1.Summary'!AK5</f>
        <v>1264.4497290754007</v>
      </c>
      <c r="AL6" s="114">
        <f>'1.Summary'!AL5</f>
        <v>1249.7441343041251</v>
      </c>
      <c r="AM6" s="114">
        <f>'1.Summary'!AM5</f>
        <v>1278.9886000451611</v>
      </c>
      <c r="AN6" s="114">
        <f>'1.Summary'!AN5</f>
        <v>1287.2746677221462</v>
      </c>
      <c r="AO6" s="114">
        <f>'1.Summary'!AO5</f>
        <v>1282.4759208743872</v>
      </c>
      <c r="AP6" s="114">
        <f>'1.Summary'!AP5</f>
        <v>1289.6727388146189</v>
      </c>
      <c r="AQ6" s="114">
        <f>'1.Summary'!AQ5</f>
        <v>1266.6244763432867</v>
      </c>
      <c r="AR6" s="114">
        <f>'1.Summary'!AR5</f>
        <v>1302.0043222777604</v>
      </c>
      <c r="AS6" s="114">
        <f>'1.Summary'!AS5</f>
        <v>1231.4195344308616</v>
      </c>
      <c r="AT6" s="114">
        <f>'1.Summary'!AT5</f>
        <v>1162.7745125648739</v>
      </c>
      <c r="AU6" s="114">
        <f>'1.Summary'!AU5</f>
        <v>1213.5381751244981</v>
      </c>
      <c r="AV6" s="114">
        <f>'1.Summary'!AV5</f>
        <v>1263.5409689945234</v>
      </c>
      <c r="AW6" s="114">
        <f>'1.Summary'!AW5</f>
        <v>1304.401760257352</v>
      </c>
      <c r="AX6" s="114">
        <f>'1.Summary'!AX5</f>
        <v>1314.1707275809879</v>
      </c>
      <c r="AY6" s="114">
        <f>'1.Summary'!AY5</f>
        <v>1262.4955494402277</v>
      </c>
      <c r="AZ6" s="114">
        <f>'1.Summary'!AZ5</f>
        <v>1222.1817581500311</v>
      </c>
      <c r="BA6" s="114">
        <f>'1.Summary'!BA5</f>
        <v>1202.0928446415535</v>
      </c>
      <c r="BB6" s="114">
        <f>'1.Summary'!BB5</f>
        <v>1186.2905049742983</v>
      </c>
      <c r="BC6" s="114">
        <f>'1.Summary'!BC5</f>
        <v>1140.6290320232388</v>
      </c>
      <c r="BD6" s="114">
        <f>'1.Summary'!BD5</f>
        <v>1104.0843363542663</v>
      </c>
      <c r="BE6" s="114">
        <f>'1.Summary'!BE5</f>
        <v>1039.1637034237233</v>
      </c>
      <c r="BF6" s="114">
        <f>'1.Summary'!BF5</f>
        <v>1060.2058536524564</v>
      </c>
      <c r="BG6" s="1159">
        <f>'1.Summary'!BG5</f>
        <v>1031.212935915406</v>
      </c>
      <c r="BH6" s="1159">
        <f>'1.Summary'!BH5</f>
        <v>987.90612572854172</v>
      </c>
      <c r="BI6" s="1009">
        <f>'1.Summary'!BI5</f>
        <v>973.63923198634984</v>
      </c>
      <c r="BJ6" s="237"/>
    </row>
    <row r="7" spans="1:62" s="22" customFormat="1" ht="15.75" customHeight="1">
      <c r="A7" s="27"/>
      <c r="R7" s="982"/>
      <c r="S7" s="116"/>
      <c r="T7" s="117" t="s">
        <v>245</v>
      </c>
      <c r="U7" s="980" t="s">
        <v>244</v>
      </c>
      <c r="V7" s="1008"/>
      <c r="W7" s="1008"/>
      <c r="X7" s="1008"/>
      <c r="Y7" s="1008"/>
      <c r="Z7" s="1008"/>
      <c r="AA7" s="1008">
        <f>'2.CO2-sector'!AA5/1000</f>
        <v>1067.561954437844</v>
      </c>
      <c r="AB7" s="114">
        <f>'2.CO2-sector'!AB5/1000</f>
        <v>1077.8113134951486</v>
      </c>
      <c r="AC7" s="114">
        <f>'2.CO2-sector'!AC5/1000</f>
        <v>1085.8221633882238</v>
      </c>
      <c r="AD7" s="114">
        <f>'2.CO2-sector'!AD5/1000</f>
        <v>1081.0016873980737</v>
      </c>
      <c r="AE7" s="114">
        <f>'2.CO2-sector'!AE5/1000</f>
        <v>1130.9039713782831</v>
      </c>
      <c r="AF7" s="114">
        <f>'2.CO2-sector'!AF5/1000</f>
        <v>1142.1412286336395</v>
      </c>
      <c r="AG7" s="114">
        <f>'2.CO2-sector'!AG5/1000</f>
        <v>1153.5496793706229</v>
      </c>
      <c r="AH7" s="114">
        <f>'2.CO2-sector'!AH5/1000</f>
        <v>1147.0967966268647</v>
      </c>
      <c r="AI7" s="114">
        <f>'2.CO2-sector'!AI5/1000</f>
        <v>1113.1578091833085</v>
      </c>
      <c r="AJ7" s="114">
        <f>'2.CO2-sector'!AJ5/1000</f>
        <v>1149.4787329300641</v>
      </c>
      <c r="AK7" s="114">
        <f>'2.CO2-sector'!AK5/1000</f>
        <v>1170.3002428345183</v>
      </c>
      <c r="AL7" s="114">
        <f>'2.CO2-sector'!AL5/1000</f>
        <v>1157.3611552556513</v>
      </c>
      <c r="AM7" s="114">
        <f>'2.CO2-sector'!AM5/1000</f>
        <v>1188.9924797455733</v>
      </c>
      <c r="AN7" s="114">
        <f>'2.CO2-sector'!AN5/1000</f>
        <v>1197.2982498674169</v>
      </c>
      <c r="AO7" s="114">
        <f>'2.CO2-sector'!AO5/1000</f>
        <v>1193.4424477155812</v>
      </c>
      <c r="AP7" s="114">
        <f>'2.CO2-sector'!AP5/1000</f>
        <v>1200.5211451346584</v>
      </c>
      <c r="AQ7" s="114">
        <f>'2.CO2-sector'!AQ5/1000</f>
        <v>1178.6756193085625</v>
      </c>
      <c r="AR7" s="114">
        <f>'2.CO2-sector'!AR5/1000</f>
        <v>1214.4658442662508</v>
      </c>
      <c r="AS7" s="114">
        <f>'2.CO2-sector'!AS5/1000</f>
        <v>1146.91826166287</v>
      </c>
      <c r="AT7" s="114">
        <f>'2.CO2-sector'!AT5/1000</f>
        <v>1087.272069202096</v>
      </c>
      <c r="AU7" s="114">
        <f>'2.CO2-sector'!AU5/1000</f>
        <v>1136.944412005553</v>
      </c>
      <c r="AV7" s="114">
        <f>'2.CO2-sector'!AV5/1000</f>
        <v>1188.0046866890555</v>
      </c>
      <c r="AW7" s="114">
        <f>'2.CO2-sector'!AW5/1000</f>
        <v>1227.2625996148483</v>
      </c>
      <c r="AX7" s="114">
        <f>'2.CO2-sector'!AX5/1000</f>
        <v>1235.3729068825389</v>
      </c>
      <c r="AY7" s="114">
        <f>'2.CO2-sector'!AY5/1000</f>
        <v>1185.1804579719142</v>
      </c>
      <c r="AZ7" s="114">
        <f>'2.CO2-sector'!AZ5/1000</f>
        <v>1145.8045035909083</v>
      </c>
      <c r="BA7" s="114">
        <f>'2.CO2-sector'!BA5/1000</f>
        <v>1126.11705948397</v>
      </c>
      <c r="BB7" s="114">
        <f>'2.CO2-sector'!BB5/1000</f>
        <v>1109.4668535036008</v>
      </c>
      <c r="BC7" s="114">
        <f>'2.CO2-sector'!BC5/1000</f>
        <v>1063.9699057731218</v>
      </c>
      <c r="BD7" s="114">
        <f>'2.CO2-sector'!BD5/1000</f>
        <v>1028.5874943987685</v>
      </c>
      <c r="BE7" s="114">
        <f>'2.CO2-sector'!BE5/1000</f>
        <v>967.97329311698604</v>
      </c>
      <c r="BF7" s="114">
        <f>'2.CO2-sector'!BF5/1000</f>
        <v>987.01321734383009</v>
      </c>
      <c r="BG7" s="1159">
        <f>'2.CO2-sector'!BG5/1000</f>
        <v>960.97186852685149</v>
      </c>
      <c r="BH7" s="1159">
        <f>'2.CO2-sector'!BH5/1000</f>
        <v>921.04032818427265</v>
      </c>
      <c r="BI7" s="1009">
        <f>'2.CO2-sector'!BI5/1000</f>
        <v>907.71927179745001</v>
      </c>
      <c r="BJ7" s="237"/>
    </row>
    <row r="8" spans="1:62" s="27" customFormat="1" ht="15.75" customHeight="1">
      <c r="R8" s="979" t="s">
        <v>391</v>
      </c>
      <c r="S8" s="109"/>
      <c r="T8" s="110"/>
      <c r="U8" s="980" t="s">
        <v>246</v>
      </c>
      <c r="V8" s="993"/>
      <c r="W8" s="993"/>
      <c r="X8" s="993"/>
      <c r="Y8" s="993"/>
      <c r="Z8" s="993"/>
      <c r="AA8" s="993">
        <f t="shared" ref="AA8:AD8" si="2">AA5/AA11*10^3</f>
        <v>2.9533600024299678</v>
      </c>
      <c r="AB8" s="118">
        <f t="shared" si="2"/>
        <v>2.9127588663966884</v>
      </c>
      <c r="AC8" s="118">
        <f t="shared" si="2"/>
        <v>2.9194721071473615</v>
      </c>
      <c r="AD8" s="118">
        <f t="shared" si="2"/>
        <v>2.9335578775999513</v>
      </c>
      <c r="AE8" s="118">
        <f>AE5/AE11*10^3</f>
        <v>3.0187421316584158</v>
      </c>
      <c r="AF8" s="118">
        <f t="shared" ref="AF8:BD8" si="3">AF5/AF11*10^3</f>
        <v>2.9702034500366321</v>
      </c>
      <c r="AG8" s="118">
        <f t="shared" si="3"/>
        <v>2.9125815580052321</v>
      </c>
      <c r="AH8" s="118">
        <f t="shared" si="3"/>
        <v>2.8975311600803653</v>
      </c>
      <c r="AI8" s="118">
        <f t="shared" si="3"/>
        <v>2.8239338164500474</v>
      </c>
      <c r="AJ8" s="118">
        <f t="shared" si="3"/>
        <v>2.8579130504579981</v>
      </c>
      <c r="AK8" s="118">
        <f t="shared" si="3"/>
        <v>2.8246078701520587</v>
      </c>
      <c r="AL8" s="118">
        <f t="shared" si="3"/>
        <v>2.7929944262596686</v>
      </c>
      <c r="AM8" s="118">
        <f t="shared" si="3"/>
        <v>2.8172875446652221</v>
      </c>
      <c r="AN8" s="118">
        <f t="shared" si="3"/>
        <v>2.7776902531501251</v>
      </c>
      <c r="AO8" s="118">
        <f t="shared" si="3"/>
        <v>2.7156927234949597</v>
      </c>
      <c r="AP8" s="118">
        <f t="shared" si="3"/>
        <v>2.6717396100039905</v>
      </c>
      <c r="AQ8" s="118">
        <f t="shared" si="3"/>
        <v>2.5947434464975334</v>
      </c>
      <c r="AR8" s="118">
        <f t="shared" si="3"/>
        <v>2.6323721504349171</v>
      </c>
      <c r="AS8" s="118">
        <f t="shared" si="3"/>
        <v>2.5858235282068276</v>
      </c>
      <c r="AT8" s="118">
        <f t="shared" si="3"/>
        <v>2.5038088909499785</v>
      </c>
      <c r="AU8" s="118">
        <f t="shared" si="3"/>
        <v>2.5259089298726205</v>
      </c>
      <c r="AV8" s="118">
        <f t="shared" si="3"/>
        <v>2.6093975292315879</v>
      </c>
      <c r="AW8" s="118">
        <f t="shared" si="3"/>
        <v>2.6724525118344471</v>
      </c>
      <c r="AX8" s="118">
        <f t="shared" si="3"/>
        <v>2.6225160158905396</v>
      </c>
      <c r="AY8" s="118">
        <f t="shared" si="3"/>
        <v>2.5357239525553656</v>
      </c>
      <c r="AZ8" s="118">
        <f t="shared" si="3"/>
        <v>2.4201078580993873</v>
      </c>
      <c r="BA8" s="118">
        <f t="shared" si="3"/>
        <v>2.3674574551862131</v>
      </c>
      <c r="BB8" s="118">
        <f t="shared" si="3"/>
        <v>2.2988470243698202</v>
      </c>
      <c r="BC8" s="118">
        <f t="shared" si="3"/>
        <v>2.209973851172804</v>
      </c>
      <c r="BD8" s="118">
        <f t="shared" si="3"/>
        <v>2.1626426196500197</v>
      </c>
      <c r="BE8" s="118">
        <f>BE5/BE11*10^3</f>
        <v>2.1289278238170599</v>
      </c>
      <c r="BF8" s="118">
        <f>BF5/BF11*10^3</f>
        <v>2.1039706527562481</v>
      </c>
      <c r="BG8" s="1156">
        <f>BG5/BG11*10^3</f>
        <v>2.0215310532245989</v>
      </c>
      <c r="BH8" s="1156">
        <f>BH5/BH11*10^3</f>
        <v>1.9298290610944591</v>
      </c>
      <c r="BI8" s="994">
        <f>BI5/BI11*10^3</f>
        <v>1.8870571011759758</v>
      </c>
      <c r="BJ8" s="146"/>
    </row>
    <row r="9" spans="1:62" s="22" customFormat="1" ht="15.75" customHeight="1">
      <c r="A9" s="27"/>
      <c r="R9" s="983"/>
      <c r="S9" s="108" t="s">
        <v>403</v>
      </c>
      <c r="T9" s="110"/>
      <c r="U9" s="980" t="s">
        <v>247</v>
      </c>
      <c r="V9" s="995"/>
      <c r="W9" s="995"/>
      <c r="X9" s="995"/>
      <c r="Y9" s="995"/>
      <c r="Z9" s="995"/>
      <c r="AA9" s="995">
        <f t="shared" ref="AA9:AD9" si="4">AA6/AA11*10^3</f>
        <v>2.6930842363932577</v>
      </c>
      <c r="AB9" s="122">
        <f t="shared" si="4"/>
        <v>2.6532188135113657</v>
      </c>
      <c r="AC9" s="122">
        <f t="shared" si="4"/>
        <v>2.6569894484483312</v>
      </c>
      <c r="AD9" s="122">
        <f t="shared" si="4"/>
        <v>2.6633910590664809</v>
      </c>
      <c r="AE9" s="122">
        <f t="shared" ref="AE9:BE9" si="5">AE6/AE11*10^3</f>
        <v>2.7413564894398434</v>
      </c>
      <c r="AF9" s="122">
        <f t="shared" si="5"/>
        <v>2.6841888489838106</v>
      </c>
      <c r="AG9" s="122">
        <f t="shared" si="5"/>
        <v>2.6343135672172853</v>
      </c>
      <c r="AH9" s="122">
        <f t="shared" si="5"/>
        <v>2.6209940415706749</v>
      </c>
      <c r="AI9" s="122">
        <f t="shared" si="5"/>
        <v>2.5621599259334702</v>
      </c>
      <c r="AJ9" s="122">
        <f t="shared" si="5"/>
        <v>2.6246433653537387</v>
      </c>
      <c r="AK9" s="122">
        <f t="shared" si="5"/>
        <v>2.6037682092392673</v>
      </c>
      <c r="AL9" s="122">
        <f t="shared" si="5"/>
        <v>2.5922197455663971</v>
      </c>
      <c r="AM9" s="122">
        <f t="shared" si="5"/>
        <v>2.628713244794497</v>
      </c>
      <c r="AN9" s="122">
        <f t="shared" si="5"/>
        <v>2.5957158406956613</v>
      </c>
      <c r="AO9" s="122">
        <f t="shared" si="5"/>
        <v>2.5432356610858942</v>
      </c>
      <c r="AP9" s="122">
        <f t="shared" si="5"/>
        <v>2.5035670106378496</v>
      </c>
      <c r="AQ9" s="122">
        <f t="shared" si="5"/>
        <v>2.4274853576423809</v>
      </c>
      <c r="AR9" s="122">
        <f t="shared" si="5"/>
        <v>2.4693238214949571</v>
      </c>
      <c r="AS9" s="122">
        <f t="shared" si="5"/>
        <v>2.4228046449092431</v>
      </c>
      <c r="AT9" s="122">
        <f t="shared" si="5"/>
        <v>2.3448915666850194</v>
      </c>
      <c r="AU9" s="122">
        <f t="shared" si="5"/>
        <v>2.3698922716689865</v>
      </c>
      <c r="AV9" s="122">
        <f t="shared" si="5"/>
        <v>2.4549710901690744</v>
      </c>
      <c r="AW9" s="122">
        <f t="shared" si="5"/>
        <v>2.5185424838528938</v>
      </c>
      <c r="AX9" s="122">
        <f t="shared" si="5"/>
        <v>2.4699100621870143</v>
      </c>
      <c r="AY9" s="122">
        <f t="shared" si="5"/>
        <v>2.381189628501474</v>
      </c>
      <c r="AZ9" s="122">
        <f t="shared" si="5"/>
        <v>2.2657604196966354</v>
      </c>
      <c r="BA9" s="122">
        <f t="shared" si="5"/>
        <v>2.2118474190480435</v>
      </c>
      <c r="BB9" s="122">
        <f t="shared" si="5"/>
        <v>2.1445179586048466</v>
      </c>
      <c r="BC9" s="122">
        <f t="shared" si="5"/>
        <v>2.0569219306067796</v>
      </c>
      <c r="BD9" s="122">
        <f t="shared" si="5"/>
        <v>2.0069983929865605</v>
      </c>
      <c r="BE9" s="122">
        <f t="shared" si="5"/>
        <v>1.9657675565588848</v>
      </c>
      <c r="BF9" s="122">
        <f t="shared" ref="BF9:BG9" si="6">BF6/BF11*10^3</f>
        <v>1.9451830082954322</v>
      </c>
      <c r="BG9" s="1157">
        <f t="shared" si="6"/>
        <v>1.8682375268182676</v>
      </c>
      <c r="BH9" s="1157">
        <f t="shared" ref="BH9:BI9" si="7">BH6/BH11*10^3</f>
        <v>1.7811166133366418</v>
      </c>
      <c r="BI9" s="996">
        <f t="shared" si="7"/>
        <v>1.7425953099771549</v>
      </c>
      <c r="BJ9" s="147"/>
    </row>
    <row r="10" spans="1:62" s="22" customFormat="1" ht="15.75" customHeight="1">
      <c r="A10" s="27"/>
      <c r="R10" s="687"/>
      <c r="S10" s="116"/>
      <c r="T10" s="117" t="s">
        <v>404</v>
      </c>
      <c r="U10" s="980" t="s">
        <v>247</v>
      </c>
      <c r="V10" s="995"/>
      <c r="W10" s="995"/>
      <c r="X10" s="995"/>
      <c r="Y10" s="995"/>
      <c r="Z10" s="995"/>
      <c r="AA10" s="995">
        <f t="shared" ref="AA10:AD10" si="8">AA7/AA11*10^3</f>
        <v>2.4777357998881864</v>
      </c>
      <c r="AB10" s="122">
        <f t="shared" si="8"/>
        <v>2.440265436634137</v>
      </c>
      <c r="AC10" s="122">
        <f t="shared" si="8"/>
        <v>2.4439095348523998</v>
      </c>
      <c r="AD10" s="122">
        <f t="shared" si="8"/>
        <v>2.4521317575248656</v>
      </c>
      <c r="AE10" s="122">
        <f t="shared" ref="AE10:BE10" si="9">AE7/AE11*10^3</f>
        <v>2.5246948205836204</v>
      </c>
      <c r="AF10" s="122">
        <f t="shared" si="9"/>
        <v>2.4712187912163568</v>
      </c>
      <c r="AG10" s="122">
        <f t="shared" si="9"/>
        <v>2.4244112872252437</v>
      </c>
      <c r="AH10" s="122">
        <f t="shared" si="9"/>
        <v>2.4138363578658959</v>
      </c>
      <c r="AI10" s="122">
        <f t="shared" si="9"/>
        <v>2.3658667412740124</v>
      </c>
      <c r="AJ10" s="122">
        <f t="shared" si="9"/>
        <v>2.428544092951185</v>
      </c>
      <c r="AK10" s="122">
        <f t="shared" si="9"/>
        <v>2.4098945948493342</v>
      </c>
      <c r="AL10" s="122">
        <f t="shared" si="9"/>
        <v>2.4005989362580622</v>
      </c>
      <c r="AM10" s="122">
        <f t="shared" si="9"/>
        <v>2.4437436575727722</v>
      </c>
      <c r="AN10" s="122">
        <f t="shared" si="9"/>
        <v>2.4142835333794226</v>
      </c>
      <c r="AO10" s="122">
        <f t="shared" si="9"/>
        <v>2.3666763196727407</v>
      </c>
      <c r="AP10" s="122">
        <f t="shared" si="9"/>
        <v>2.3305021840617002</v>
      </c>
      <c r="AQ10" s="122">
        <f t="shared" si="9"/>
        <v>2.2589314044695121</v>
      </c>
      <c r="AR10" s="122">
        <f t="shared" si="9"/>
        <v>2.3033022151510738</v>
      </c>
      <c r="AS10" s="122">
        <f t="shared" si="9"/>
        <v>2.2565493026487715</v>
      </c>
      <c r="AT10" s="122">
        <f t="shared" si="9"/>
        <v>2.1926307106098704</v>
      </c>
      <c r="AU10" s="122">
        <f t="shared" si="9"/>
        <v>2.2203139798653431</v>
      </c>
      <c r="AV10" s="122">
        <f t="shared" si="9"/>
        <v>2.3082094149490464</v>
      </c>
      <c r="AW10" s="122">
        <f t="shared" si="9"/>
        <v>2.3696019816501304</v>
      </c>
      <c r="AX10" s="122">
        <f t="shared" si="9"/>
        <v>2.3218139844576364</v>
      </c>
      <c r="AY10" s="122">
        <f t="shared" si="9"/>
        <v>2.2353658321224539</v>
      </c>
      <c r="AZ10" s="122">
        <f t="shared" si="9"/>
        <v>2.124167273512636</v>
      </c>
      <c r="BA10" s="122">
        <f t="shared" si="9"/>
        <v>2.0720521902019233</v>
      </c>
      <c r="BB10" s="122">
        <f t="shared" si="9"/>
        <v>2.0056399185854001</v>
      </c>
      <c r="BC10" s="122">
        <f t="shared" si="9"/>
        <v>1.9186808079121167</v>
      </c>
      <c r="BD10" s="122">
        <f t="shared" si="9"/>
        <v>1.8697606517279748</v>
      </c>
      <c r="BE10" s="122">
        <f t="shared" si="9"/>
        <v>1.8310979193708001</v>
      </c>
      <c r="BF10" s="122">
        <f t="shared" ref="BF10:BG10" si="10">BF7/BF11*10^3</f>
        <v>1.8108948679409853</v>
      </c>
      <c r="BG10" s="1157">
        <f t="shared" si="10"/>
        <v>1.7409825308337785</v>
      </c>
      <c r="BH10" s="1157">
        <f t="shared" ref="BH10:BI10" si="11">BH7/BH11*10^3</f>
        <v>1.6605628686351666</v>
      </c>
      <c r="BI10" s="996">
        <f t="shared" si="11"/>
        <v>1.6246134028340911</v>
      </c>
      <c r="BJ10" s="147"/>
    </row>
    <row r="11" spans="1:62" s="22" customFormat="1" ht="30" customHeight="1" thickBot="1">
      <c r="A11" s="27"/>
      <c r="R11" s="2166" t="s">
        <v>248</v>
      </c>
      <c r="S11" s="2167"/>
      <c r="T11" s="2168"/>
      <c r="U11" s="1004" t="s">
        <v>68</v>
      </c>
      <c r="V11" s="1010"/>
      <c r="W11" s="1010"/>
      <c r="X11" s="1010"/>
      <c r="Y11" s="1010"/>
      <c r="Z11" s="1010"/>
      <c r="AA11" s="1010">
        <v>430861.9</v>
      </c>
      <c r="AB11" s="1011">
        <v>441677.9</v>
      </c>
      <c r="AC11" s="1011">
        <v>444297.2</v>
      </c>
      <c r="AD11" s="1011">
        <v>440841.6</v>
      </c>
      <c r="AE11" s="1011">
        <v>447936.9</v>
      </c>
      <c r="AF11" s="1011">
        <v>462177.3</v>
      </c>
      <c r="AG11" s="1011">
        <v>475806.1</v>
      </c>
      <c r="AH11" s="1011">
        <v>475217.3</v>
      </c>
      <c r="AI11" s="1011">
        <v>470507.4</v>
      </c>
      <c r="AJ11" s="1011">
        <v>473320.1</v>
      </c>
      <c r="AK11" s="1011">
        <v>485623</v>
      </c>
      <c r="AL11" s="1011">
        <v>482113.5</v>
      </c>
      <c r="AM11" s="1011">
        <v>486545.5</v>
      </c>
      <c r="AN11" s="1011">
        <v>495922.8</v>
      </c>
      <c r="AO11" s="1011">
        <v>504269.4</v>
      </c>
      <c r="AP11" s="1011">
        <v>515134.1</v>
      </c>
      <c r="AQ11" s="1011">
        <v>521784.6</v>
      </c>
      <c r="AR11" s="1011">
        <v>527271.6</v>
      </c>
      <c r="AS11" s="1011">
        <v>508262</v>
      </c>
      <c r="AT11" s="1011">
        <v>495875.6</v>
      </c>
      <c r="AU11" s="1011">
        <v>512064.7</v>
      </c>
      <c r="AV11" s="1011">
        <v>514686.7</v>
      </c>
      <c r="AW11" s="1011">
        <v>517919.3</v>
      </c>
      <c r="AX11" s="1011">
        <v>532072.30000000005</v>
      </c>
      <c r="AY11" s="1011">
        <v>530195.30000000005</v>
      </c>
      <c r="AZ11" s="1011">
        <v>539413.5</v>
      </c>
      <c r="BA11" s="1011">
        <v>543479.1</v>
      </c>
      <c r="BB11" s="1011">
        <v>553173.5</v>
      </c>
      <c r="BC11" s="1011">
        <v>554532</v>
      </c>
      <c r="BD11" s="1011">
        <v>550117.19999999995</v>
      </c>
      <c r="BE11" s="1011">
        <v>528630</v>
      </c>
      <c r="BF11" s="1011">
        <v>545041.69999999995</v>
      </c>
      <c r="BG11" s="1160">
        <v>551971</v>
      </c>
      <c r="BH11" s="1160">
        <v>554655.5</v>
      </c>
      <c r="BI11" s="1012">
        <v>558729.4</v>
      </c>
      <c r="BJ11" s="1007"/>
    </row>
    <row r="12" spans="1:62" s="60" customFormat="1" ht="33" customHeight="1">
      <c r="A12" s="27"/>
      <c r="R12" s="2165" t="s">
        <v>249</v>
      </c>
      <c r="S12" s="2169"/>
      <c r="T12" s="2169"/>
      <c r="U12" s="2169"/>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7"/>
    </row>
    <row r="13" spans="1:62" s="27" customFormat="1" ht="15">
      <c r="U13" s="128"/>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1"/>
    </row>
    <row r="14" spans="1:62" s="27" customFormat="1" ht="15">
      <c r="U14" s="128"/>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1"/>
    </row>
    <row r="15" spans="1:62" s="22" customFormat="1" ht="15">
      <c r="A15" s="27"/>
      <c r="V15" s="61"/>
      <c r="W15" s="61"/>
      <c r="X15" s="61"/>
      <c r="Y15" s="61"/>
      <c r="Z15" s="61"/>
      <c r="AA15" s="61"/>
      <c r="AB15" s="61"/>
      <c r="AC15" s="61"/>
      <c r="AD15" s="61"/>
      <c r="AE15" s="61"/>
      <c r="AF15" s="61"/>
      <c r="AG15" s="61"/>
      <c r="AH15" s="61"/>
      <c r="AI15" s="61"/>
      <c r="AJ15" s="61"/>
      <c r="AK15" s="61"/>
      <c r="AL15" s="61"/>
      <c r="AM15" s="61"/>
      <c r="AN15" s="61"/>
      <c r="AO15" s="61"/>
      <c r="AP15" s="61"/>
      <c r="AQ15" s="61"/>
      <c r="AR15" s="132"/>
      <c r="AS15" s="132"/>
      <c r="AT15" s="61"/>
      <c r="AU15" s="61"/>
      <c r="AV15" s="61"/>
      <c r="AW15" s="61"/>
      <c r="AX15" s="61"/>
      <c r="AY15" s="61"/>
      <c r="AZ15" s="61"/>
      <c r="BA15" s="61"/>
      <c r="BB15" s="61"/>
      <c r="BC15" s="61"/>
      <c r="BD15" s="61"/>
      <c r="BE15" s="61"/>
      <c r="BF15" s="61"/>
      <c r="BG15" s="61"/>
      <c r="BH15" s="61"/>
      <c r="BI15" s="61"/>
    </row>
    <row r="16" spans="1:62" s="22" customFormat="1" ht="15">
      <c r="A16" s="27"/>
      <c r="R16" s="133" t="s">
        <v>33</v>
      </c>
    </row>
    <row r="17" spans="1:62" s="22" customFormat="1" ht="15">
      <c r="A17" s="27"/>
      <c r="R17" s="104"/>
      <c r="S17" s="105"/>
      <c r="T17" s="105"/>
      <c r="U17" s="106"/>
      <c r="V17" s="65"/>
      <c r="W17" s="65"/>
      <c r="X17" s="65"/>
      <c r="Y17" s="65"/>
      <c r="Z17" s="65"/>
      <c r="AA17" s="65">
        <v>1990</v>
      </c>
      <c r="AB17" s="65">
        <f t="shared" ref="AB17:BA17" si="12">AA17+1</f>
        <v>1991</v>
      </c>
      <c r="AC17" s="65">
        <f t="shared" si="12"/>
        <v>1992</v>
      </c>
      <c r="AD17" s="65">
        <f t="shared" si="12"/>
        <v>1993</v>
      </c>
      <c r="AE17" s="65">
        <f t="shared" si="12"/>
        <v>1994</v>
      </c>
      <c r="AF17" s="65">
        <f t="shared" si="12"/>
        <v>1995</v>
      </c>
      <c r="AG17" s="65">
        <f t="shared" si="12"/>
        <v>1996</v>
      </c>
      <c r="AH17" s="65">
        <f t="shared" si="12"/>
        <v>1997</v>
      </c>
      <c r="AI17" s="65">
        <f t="shared" si="12"/>
        <v>1998</v>
      </c>
      <c r="AJ17" s="65">
        <f t="shared" si="12"/>
        <v>1999</v>
      </c>
      <c r="AK17" s="65">
        <f t="shared" si="12"/>
        <v>2000</v>
      </c>
      <c r="AL17" s="65">
        <f t="shared" si="12"/>
        <v>2001</v>
      </c>
      <c r="AM17" s="65">
        <f t="shared" si="12"/>
        <v>2002</v>
      </c>
      <c r="AN17" s="65">
        <f t="shared" si="12"/>
        <v>2003</v>
      </c>
      <c r="AO17" s="65">
        <f t="shared" si="12"/>
        <v>2004</v>
      </c>
      <c r="AP17" s="65">
        <f t="shared" si="12"/>
        <v>2005</v>
      </c>
      <c r="AQ17" s="65">
        <f>AP17+1</f>
        <v>2006</v>
      </c>
      <c r="AR17" s="65">
        <f>AQ17+1</f>
        <v>2007</v>
      </c>
      <c r="AS17" s="65">
        <f>AR17+1</f>
        <v>2008</v>
      </c>
      <c r="AT17" s="65">
        <f t="shared" si="12"/>
        <v>2009</v>
      </c>
      <c r="AU17" s="65">
        <f>AT17+1</f>
        <v>2010</v>
      </c>
      <c r="AV17" s="65">
        <f>AU17+1</f>
        <v>2011</v>
      </c>
      <c r="AW17" s="65">
        <f>AV17+1</f>
        <v>2012</v>
      </c>
      <c r="AX17" s="65">
        <f>AW17+1</f>
        <v>2013</v>
      </c>
      <c r="AY17" s="65">
        <f t="shared" si="12"/>
        <v>2014</v>
      </c>
      <c r="AZ17" s="65">
        <f t="shared" si="12"/>
        <v>2015</v>
      </c>
      <c r="BA17" s="65">
        <f t="shared" si="12"/>
        <v>2016</v>
      </c>
      <c r="BB17" s="65">
        <f t="shared" ref="BB17:BI17" si="13">BA17+1</f>
        <v>2017</v>
      </c>
      <c r="BC17" s="65">
        <f t="shared" si="13"/>
        <v>2018</v>
      </c>
      <c r="BD17" s="65">
        <f t="shared" si="13"/>
        <v>2019</v>
      </c>
      <c r="BE17" s="65">
        <f t="shared" si="13"/>
        <v>2020</v>
      </c>
      <c r="BF17" s="65">
        <f t="shared" si="13"/>
        <v>2021</v>
      </c>
      <c r="BG17" s="65">
        <f t="shared" si="13"/>
        <v>2022</v>
      </c>
      <c r="BH17" s="65">
        <f t="shared" si="13"/>
        <v>2023</v>
      </c>
      <c r="BI17" s="65">
        <f t="shared" si="13"/>
        <v>2024</v>
      </c>
    </row>
    <row r="18" spans="1:62" s="22" customFormat="1" ht="15.75" customHeight="1">
      <c r="A18" s="27"/>
      <c r="R18" s="108" t="s">
        <v>206</v>
      </c>
      <c r="S18" s="109"/>
      <c r="T18" s="109"/>
      <c r="U18" s="121"/>
      <c r="V18" s="136"/>
      <c r="W18" s="136"/>
      <c r="X18" s="136"/>
      <c r="Y18" s="136"/>
      <c r="Z18" s="136"/>
      <c r="AA18" s="136"/>
      <c r="AB18" s="137">
        <f t="shared" ref="AB18:AB24" si="14">AB5/AA5-1</f>
        <v>1.101062794987695E-2</v>
      </c>
      <c r="AC18" s="137">
        <f t="shared" ref="AC18:AC24" si="15">AC5/AB5-1</f>
        <v>8.2487783205063003E-3</v>
      </c>
      <c r="AD18" s="137">
        <f t="shared" ref="AD18:AD24" si="16">AD5/AC5-1</f>
        <v>-2.9904359794085122E-3</v>
      </c>
      <c r="AE18" s="137">
        <f t="shared" ref="AE18:AE24" si="17">AE5/AD5-1</f>
        <v>4.5600121873660804E-2</v>
      </c>
      <c r="AF18" s="137">
        <f t="shared" ref="AF18:BI18" si="18">AF5/AE5-1</f>
        <v>1.5200804278616475E-2</v>
      </c>
      <c r="AG18" s="137">
        <f t="shared" si="18"/>
        <v>9.5161974733308785E-3</v>
      </c>
      <c r="AH18" s="137">
        <f t="shared" si="18"/>
        <v>-6.3984582646485766E-3</v>
      </c>
      <c r="AI18" s="137">
        <f t="shared" si="18"/>
        <v>-3.5059322189130215E-2</v>
      </c>
      <c r="AJ18" s="137">
        <f t="shared" si="18"/>
        <v>1.8082534018365237E-2</v>
      </c>
      <c r="AK18" s="137">
        <f t="shared" si="18"/>
        <v>1.4036186103932868E-2</v>
      </c>
      <c r="AL18" s="137">
        <f t="shared" si="18"/>
        <v>-1.8338069101461074E-2</v>
      </c>
      <c r="AM18" s="137">
        <f t="shared" si="18"/>
        <v>1.7970690078171092E-2</v>
      </c>
      <c r="AN18" s="137">
        <f t="shared" si="18"/>
        <v>4.9472240188472849E-3</v>
      </c>
      <c r="AO18" s="137">
        <f t="shared" si="18"/>
        <v>-5.865024127972629E-3</v>
      </c>
      <c r="AP18" s="137">
        <f t="shared" si="18"/>
        <v>5.0118555486222682E-3</v>
      </c>
      <c r="AQ18" s="137">
        <f t="shared" si="18"/>
        <v>-1.6280563871889475E-2</v>
      </c>
      <c r="AR18" s="137">
        <f t="shared" si="18"/>
        <v>2.5170230755679812E-2</v>
      </c>
      <c r="AS18" s="137">
        <f t="shared" si="18"/>
        <v>-5.3098386822484689E-2</v>
      </c>
      <c r="AT18" s="137">
        <f t="shared" si="18"/>
        <v>-5.5314188925334351E-2</v>
      </c>
      <c r="AU18" s="137">
        <f t="shared" si="18"/>
        <v>4.1762235911930956E-2</v>
      </c>
      <c r="AV18" s="137">
        <f t="shared" si="18"/>
        <v>3.8342585975405408E-2</v>
      </c>
      <c r="AW18" s="137">
        <f t="shared" si="18"/>
        <v>3.0597059976337881E-2</v>
      </c>
      <c r="AX18" s="137">
        <f t="shared" si="18"/>
        <v>8.130391123666314E-3</v>
      </c>
      <c r="AY18" s="137">
        <f t="shared" si="18"/>
        <v>-3.6505926704263558E-2</v>
      </c>
      <c r="AZ18" s="137">
        <f t="shared" si="18"/>
        <v>-2.9001214565405053E-2</v>
      </c>
      <c r="BA18" s="137">
        <f t="shared" si="18"/>
        <v>-1.4382292269261021E-2</v>
      </c>
      <c r="BB18" s="137">
        <f t="shared" si="18"/>
        <v>-1.165991798419963E-2</v>
      </c>
      <c r="BC18" s="137">
        <f t="shared" si="18"/>
        <v>-3.6299002297731975E-2</v>
      </c>
      <c r="BD18" s="137">
        <f t="shared" si="18"/>
        <v>-2.9207900035040923E-2</v>
      </c>
      <c r="BE18" s="137">
        <f t="shared" si="18"/>
        <v>-5.4040021859000364E-2</v>
      </c>
      <c r="BF18" s="137">
        <f t="shared" si="18"/>
        <v>1.8958893949455824E-2</v>
      </c>
      <c r="BG18" s="137">
        <f t="shared" si="18"/>
        <v>-2.6967671584363195E-2</v>
      </c>
      <c r="BH18" s="137">
        <f t="shared" si="18"/>
        <v>-4.0719783489779449E-2</v>
      </c>
      <c r="BI18" s="137">
        <f t="shared" si="18"/>
        <v>-1.4981470635710203E-2</v>
      </c>
      <c r="BJ18" s="138"/>
    </row>
    <row r="19" spans="1:62" s="22" customFormat="1" ht="15.75" customHeight="1">
      <c r="A19" s="27"/>
      <c r="R19" s="113"/>
      <c r="S19" s="108" t="s">
        <v>243</v>
      </c>
      <c r="T19" s="109"/>
      <c r="U19" s="121"/>
      <c r="V19" s="136"/>
      <c r="W19" s="136"/>
      <c r="X19" s="136"/>
      <c r="Y19" s="136"/>
      <c r="Z19" s="136"/>
      <c r="AA19" s="136"/>
      <c r="AB19" s="137">
        <f t="shared" si="14"/>
        <v>9.9286842281662846E-3</v>
      </c>
      <c r="AC19" s="137">
        <f t="shared" si="15"/>
        <v>7.3599225727167816E-3</v>
      </c>
      <c r="AD19" s="137">
        <f t="shared" si="16"/>
        <v>-5.3870684700316751E-3</v>
      </c>
      <c r="AE19" s="137">
        <f t="shared" si="17"/>
        <v>4.5839036438882319E-2</v>
      </c>
      <c r="AF19" s="137">
        <f t="shared" ref="AF19:BI19" si="19">AF6/AE6-1</f>
        <v>1.0274342330821362E-2</v>
      </c>
      <c r="AG19" s="137">
        <f t="shared" si="19"/>
        <v>1.0359187887288623E-2</v>
      </c>
      <c r="AH19" s="137">
        <f t="shared" si="19"/>
        <v>-6.2873875856280792E-3</v>
      </c>
      <c r="AI19" s="137">
        <f t="shared" si="19"/>
        <v>-3.2135821898629624E-2</v>
      </c>
      <c r="AJ19" s="137">
        <f t="shared" si="19"/>
        <v>3.0510817998595563E-2</v>
      </c>
      <c r="AK19" s="137">
        <f t="shared" si="19"/>
        <v>1.7832513922718674E-2</v>
      </c>
      <c r="AL19" s="137">
        <f t="shared" si="19"/>
        <v>-1.1630035131589445E-2</v>
      </c>
      <c r="AM19" s="137">
        <f t="shared" si="19"/>
        <v>2.3400362472851155E-2</v>
      </c>
      <c r="AN19" s="137">
        <f t="shared" si="19"/>
        <v>6.4786094861928323E-3</v>
      </c>
      <c r="AO19" s="137">
        <f t="shared" si="19"/>
        <v>-3.7278344459699131E-3</v>
      </c>
      <c r="AP19" s="137">
        <f t="shared" si="19"/>
        <v>5.6116593092250255E-3</v>
      </c>
      <c r="AQ19" s="137">
        <f t="shared" si="19"/>
        <v>-1.7871403944318964E-2</v>
      </c>
      <c r="AR19" s="137">
        <f t="shared" si="19"/>
        <v>2.7932387692849892E-2</v>
      </c>
      <c r="AS19" s="137">
        <f t="shared" si="19"/>
        <v>-5.4212406701857896E-2</v>
      </c>
      <c r="AT19" s="137">
        <f t="shared" si="19"/>
        <v>-5.5744626381710072E-2</v>
      </c>
      <c r="AU19" s="137">
        <f t="shared" si="19"/>
        <v>4.3657357476514225E-2</v>
      </c>
      <c r="AV19" s="137">
        <f t="shared" si="19"/>
        <v>4.1204137533535246E-2</v>
      </c>
      <c r="AW19" s="137">
        <f t="shared" si="19"/>
        <v>3.233831926743469E-2</v>
      </c>
      <c r="AX19" s="137">
        <f t="shared" si="19"/>
        <v>7.489231938561991E-3</v>
      </c>
      <c r="AY19" s="137">
        <f t="shared" si="19"/>
        <v>-3.9321510558890216E-2</v>
      </c>
      <c r="AZ19" s="137">
        <f t="shared" si="19"/>
        <v>-3.1931828439372478E-2</v>
      </c>
      <c r="BA19" s="137">
        <f t="shared" si="19"/>
        <v>-1.6436927956513969E-2</v>
      </c>
      <c r="BB19" s="137">
        <f t="shared" si="19"/>
        <v>-1.3145689817301243E-2</v>
      </c>
      <c r="BC19" s="137">
        <f t="shared" si="19"/>
        <v>-3.8490970600872143E-2</v>
      </c>
      <c r="BD19" s="137">
        <f t="shared" si="19"/>
        <v>-3.203907198833067E-2</v>
      </c>
      <c r="BE19" s="137">
        <f t="shared" si="19"/>
        <v>-5.8800429272381161E-2</v>
      </c>
      <c r="BF19" s="137">
        <f t="shared" si="19"/>
        <v>2.0249119709826013E-2</v>
      </c>
      <c r="BG19" s="137">
        <f t="shared" si="19"/>
        <v>-2.7346498453265977E-2</v>
      </c>
      <c r="BH19" s="137">
        <f t="shared" si="19"/>
        <v>-4.1995991980473768E-2</v>
      </c>
      <c r="BI19" s="137">
        <f t="shared" si="19"/>
        <v>-1.4441548008086946E-2</v>
      </c>
      <c r="BJ19" s="138"/>
    </row>
    <row r="20" spans="1:62" s="22" customFormat="1" ht="15.75" customHeight="1">
      <c r="A20" s="27"/>
      <c r="R20" s="115"/>
      <c r="S20" s="116"/>
      <c r="T20" s="140" t="s">
        <v>245</v>
      </c>
      <c r="U20" s="121"/>
      <c r="V20" s="136"/>
      <c r="W20" s="136"/>
      <c r="X20" s="136"/>
      <c r="Y20" s="136"/>
      <c r="Z20" s="136"/>
      <c r="AA20" s="136"/>
      <c r="AB20" s="137">
        <f t="shared" si="14"/>
        <v>9.6007159253832519E-3</v>
      </c>
      <c r="AC20" s="137">
        <f t="shared" si="15"/>
        <v>7.4325160561707904E-3</v>
      </c>
      <c r="AD20" s="137">
        <f t="shared" si="16"/>
        <v>-4.4394709858455172E-3</v>
      </c>
      <c r="AE20" s="137">
        <f t="shared" si="17"/>
        <v>4.6163002853697899E-2</v>
      </c>
      <c r="AF20" s="137">
        <f t="shared" ref="AF20:BI20" si="20">AF7/AE7-1</f>
        <v>9.9365264777175888E-3</v>
      </c>
      <c r="AG20" s="137">
        <f t="shared" si="20"/>
        <v>9.9886515353548866E-3</v>
      </c>
      <c r="AH20" s="137">
        <f t="shared" si="20"/>
        <v>-5.5939357091918662E-3</v>
      </c>
      <c r="AI20" s="137">
        <f t="shared" si="20"/>
        <v>-2.9586855741692175E-2</v>
      </c>
      <c r="AJ20" s="137">
        <f t="shared" si="20"/>
        <v>3.262872833224173E-2</v>
      </c>
      <c r="AK20" s="137">
        <f t="shared" si="20"/>
        <v>1.8113871364439538E-2</v>
      </c>
      <c r="AL20" s="137">
        <f t="shared" si="20"/>
        <v>-1.1056211991828602E-2</v>
      </c>
      <c r="AM20" s="137">
        <f t="shared" si="20"/>
        <v>2.7330556539142625E-2</v>
      </c>
      <c r="AN20" s="137">
        <f t="shared" si="20"/>
        <v>6.9855531160474271E-3</v>
      </c>
      <c r="AO20" s="137">
        <f t="shared" si="20"/>
        <v>-3.2204190996375504E-3</v>
      </c>
      <c r="AP20" s="137">
        <f t="shared" si="20"/>
        <v>5.9313270050238565E-3</v>
      </c>
      <c r="AQ20" s="137">
        <f t="shared" si="20"/>
        <v>-1.8196702252708308E-2</v>
      </c>
      <c r="AR20" s="137">
        <f t="shared" si="20"/>
        <v>3.036477922457026E-2</v>
      </c>
      <c r="AS20" s="137">
        <f t="shared" si="20"/>
        <v>-5.561917028979213E-2</v>
      </c>
      <c r="AT20" s="137">
        <f t="shared" si="20"/>
        <v>-5.2005617535721749E-2</v>
      </c>
      <c r="AU20" s="137">
        <f t="shared" si="20"/>
        <v>4.5685292771209918E-2</v>
      </c>
      <c r="AV20" s="137">
        <f t="shared" si="20"/>
        <v>4.4910088958028282E-2</v>
      </c>
      <c r="AW20" s="137">
        <f t="shared" si="20"/>
        <v>3.3045250886344357E-2</v>
      </c>
      <c r="AX20" s="137">
        <f t="shared" si="20"/>
        <v>6.6084530484640247E-3</v>
      </c>
      <c r="AY20" s="137">
        <f t="shared" si="20"/>
        <v>-4.0629391037306561E-2</v>
      </c>
      <c r="AZ20" s="137">
        <f t="shared" si="20"/>
        <v>-3.3223594024142211E-2</v>
      </c>
      <c r="BA20" s="137">
        <f t="shared" si="20"/>
        <v>-1.7182201715247758E-2</v>
      </c>
      <c r="BB20" s="137">
        <f t="shared" si="20"/>
        <v>-1.4785501951279367E-2</v>
      </c>
      <c r="BC20" s="137">
        <f t="shared" si="20"/>
        <v>-4.1007937809771855E-2</v>
      </c>
      <c r="BD20" s="137">
        <f t="shared" si="20"/>
        <v>-3.3255086616987617E-2</v>
      </c>
      <c r="BE20" s="137">
        <f t="shared" si="20"/>
        <v>-5.892955301504299E-2</v>
      </c>
      <c r="BF20" s="137">
        <f t="shared" si="20"/>
        <v>1.9669885896886008E-2</v>
      </c>
      <c r="BG20" s="137">
        <f t="shared" si="20"/>
        <v>-2.6383991986509536E-2</v>
      </c>
      <c r="BH20" s="137">
        <f t="shared" si="20"/>
        <v>-4.1553287510687542E-2</v>
      </c>
      <c r="BI20" s="137">
        <f t="shared" si="20"/>
        <v>-1.446305441704554E-2</v>
      </c>
      <c r="BJ20" s="138"/>
    </row>
    <row r="21" spans="1:62" s="22" customFormat="1" ht="15.75" customHeight="1">
      <c r="A21" s="27"/>
      <c r="R21" s="108" t="s">
        <v>391</v>
      </c>
      <c r="S21" s="109"/>
      <c r="T21" s="109"/>
      <c r="U21" s="121"/>
      <c r="V21" s="136"/>
      <c r="W21" s="136"/>
      <c r="X21" s="136"/>
      <c r="Y21" s="136"/>
      <c r="Z21" s="136"/>
      <c r="AA21" s="136"/>
      <c r="AB21" s="137">
        <f t="shared" si="14"/>
        <v>-1.3747438849267768E-2</v>
      </c>
      <c r="AC21" s="137">
        <f t="shared" si="15"/>
        <v>2.3047705143468544E-3</v>
      </c>
      <c r="AD21" s="137">
        <f t="shared" si="16"/>
        <v>4.8247662370555222E-3</v>
      </c>
      <c r="AE21" s="137">
        <f t="shared" si="17"/>
        <v>2.9037863786125939E-2</v>
      </c>
      <c r="AF21" s="137">
        <f t="shared" ref="AF21:BI21" si="21">AF8/AE8-1</f>
        <v>-1.6079108285780519E-2</v>
      </c>
      <c r="AG21" s="137">
        <f t="shared" si="21"/>
        <v>-1.9399981516649789E-2</v>
      </c>
      <c r="AH21" s="137">
        <f t="shared" si="21"/>
        <v>-5.1673739001405483E-3</v>
      </c>
      <c r="AI21" s="137">
        <f t="shared" si="21"/>
        <v>-2.5400018003007951E-2</v>
      </c>
      <c r="AJ21" s="137">
        <f t="shared" si="21"/>
        <v>1.2032588657005405E-2</v>
      </c>
      <c r="AK21" s="137">
        <f t="shared" si="21"/>
        <v>-1.1653671654077158E-2</v>
      </c>
      <c r="AL21" s="137">
        <f t="shared" si="21"/>
        <v>-1.119215315741795E-2</v>
      </c>
      <c r="AM21" s="137">
        <f t="shared" si="21"/>
        <v>8.6978757197473389E-3</v>
      </c>
      <c r="AN21" s="137">
        <f t="shared" si="21"/>
        <v>-1.4055111836233425E-2</v>
      </c>
      <c r="AO21" s="137">
        <f t="shared" si="21"/>
        <v>-2.2319813947885403E-2</v>
      </c>
      <c r="AP21" s="137">
        <f t="shared" si="21"/>
        <v>-1.618486256221352E-2</v>
      </c>
      <c r="AQ21" s="137">
        <f t="shared" si="21"/>
        <v>-2.8818737880800471E-2</v>
      </c>
      <c r="AR21" s="137">
        <f t="shared" si="21"/>
        <v>1.4501897668602215E-2</v>
      </c>
      <c r="AS21" s="137">
        <f t="shared" si="21"/>
        <v>-1.7683146442800224E-2</v>
      </c>
      <c r="AT21" s="137">
        <f t="shared" si="21"/>
        <v>-3.1717028003733549E-2</v>
      </c>
      <c r="AU21" s="137">
        <f t="shared" si="21"/>
        <v>8.8265677953787147E-3</v>
      </c>
      <c r="AV21" s="137">
        <f t="shared" si="21"/>
        <v>3.3052893701586372E-2</v>
      </c>
      <c r="AW21" s="137">
        <f t="shared" si="21"/>
        <v>2.4164575116091047E-2</v>
      </c>
      <c r="AX21" s="137">
        <f t="shared" si="21"/>
        <v>-1.8685643888066594E-2</v>
      </c>
      <c r="AY21" s="137">
        <f t="shared" si="21"/>
        <v>-3.3094960263074569E-2</v>
      </c>
      <c r="AZ21" s="137">
        <f t="shared" si="21"/>
        <v>-4.5594905683430831E-2</v>
      </c>
      <c r="BA21" s="137">
        <f t="shared" si="21"/>
        <v>-2.1755395213882256E-2</v>
      </c>
      <c r="BB21" s="137">
        <f t="shared" si="21"/>
        <v>-2.8980639405406405E-2</v>
      </c>
      <c r="BC21" s="137">
        <f t="shared" si="21"/>
        <v>-3.8659890047002543E-2</v>
      </c>
      <c r="BD21" s="137">
        <f t="shared" si="21"/>
        <v>-2.1417100251057808E-2</v>
      </c>
      <c r="BE21" s="137">
        <f t="shared" si="21"/>
        <v>-1.5589628876552797E-2</v>
      </c>
      <c r="BF21" s="137">
        <f t="shared" si="21"/>
        <v>-1.1722882655582412E-2</v>
      </c>
      <c r="BG21" s="137">
        <f t="shared" si="21"/>
        <v>-3.9182865703783154E-2</v>
      </c>
      <c r="BH21" s="137">
        <f t="shared" si="21"/>
        <v>-4.5362643321191443E-2</v>
      </c>
      <c r="BI21" s="137">
        <f t="shared" si="21"/>
        <v>-2.2163600279822782E-2</v>
      </c>
      <c r="BJ21" s="138"/>
    </row>
    <row r="22" spans="1:62" s="22" customFormat="1" ht="15.75" customHeight="1">
      <c r="A22" s="27"/>
      <c r="R22" s="119"/>
      <c r="S22" s="108" t="s">
        <v>403</v>
      </c>
      <c r="T22" s="109"/>
      <c r="U22" s="121"/>
      <c r="V22" s="136"/>
      <c r="W22" s="136"/>
      <c r="X22" s="136"/>
      <c r="Y22" s="136"/>
      <c r="Z22" s="136"/>
      <c r="AA22" s="136"/>
      <c r="AB22" s="137">
        <f t="shared" si="14"/>
        <v>-1.4802887463810754E-2</v>
      </c>
      <c r="AC22" s="137">
        <f t="shared" si="15"/>
        <v>1.4211549073011032E-3</v>
      </c>
      <c r="AD22" s="137">
        <f t="shared" si="16"/>
        <v>2.4093473995119297E-3</v>
      </c>
      <c r="AE22" s="137">
        <f t="shared" si="17"/>
        <v>2.9272993955566262E-2</v>
      </c>
      <c r="AF22" s="137">
        <f t="shared" ref="AF22:BI22" si="22">AF9/AE9-1</f>
        <v>-2.0853778294159131E-2</v>
      </c>
      <c r="AG22" s="137">
        <f t="shared" si="22"/>
        <v>-1.8581137383611224E-2</v>
      </c>
      <c r="AH22" s="137">
        <f t="shared" si="22"/>
        <v>-5.0561656032012126E-3</v>
      </c>
      <c r="AI22" s="137">
        <f t="shared" si="22"/>
        <v>-2.2447252723225342E-2</v>
      </c>
      <c r="AJ22" s="137">
        <f t="shared" si="22"/>
        <v>2.438701768294349E-2</v>
      </c>
      <c r="AK22" s="137">
        <f t="shared" si="22"/>
        <v>-7.9535209964261E-3</v>
      </c>
      <c r="AL22" s="137">
        <f t="shared" si="22"/>
        <v>-4.4352886834900795E-3</v>
      </c>
      <c r="AM22" s="137">
        <f t="shared" si="22"/>
        <v>1.4078088592032634E-2</v>
      </c>
      <c r="AN22" s="137">
        <f t="shared" si="22"/>
        <v>-1.2552683014847132E-2</v>
      </c>
      <c r="AO22" s="137">
        <f t="shared" si="22"/>
        <v>-2.0217998745079235E-2</v>
      </c>
      <c r="AP22" s="137">
        <f t="shared" si="22"/>
        <v>-1.5597709270523175E-2</v>
      </c>
      <c r="AQ22" s="137">
        <f t="shared" si="22"/>
        <v>-3.0389301613334863E-2</v>
      </c>
      <c r="AR22" s="137">
        <f t="shared" si="22"/>
        <v>1.7235310491516387E-2</v>
      </c>
      <c r="AS22" s="137">
        <f t="shared" si="22"/>
        <v>-1.8838831983385096E-2</v>
      </c>
      <c r="AT22" s="137">
        <f t="shared" si="22"/>
        <v>-3.2158217290830016E-2</v>
      </c>
      <c r="AU22" s="137">
        <f t="shared" si="22"/>
        <v>1.0661774445848149E-2</v>
      </c>
      <c r="AV22" s="137">
        <f t="shared" si="22"/>
        <v>3.5899867482234393E-2</v>
      </c>
      <c r="AW22" s="137">
        <f t="shared" si="22"/>
        <v>2.5894966314834011E-2</v>
      </c>
      <c r="AX22" s="137">
        <f t="shared" si="22"/>
        <v>-1.9309748387281944E-2</v>
      </c>
      <c r="AY22" s="137">
        <f t="shared" si="22"/>
        <v>-3.5920511861464943E-2</v>
      </c>
      <c r="AZ22" s="137">
        <f t="shared" si="22"/>
        <v>-4.847543741297089E-2</v>
      </c>
      <c r="BA22" s="137">
        <f t="shared" si="22"/>
        <v>-2.3794660803462375E-2</v>
      </c>
      <c r="BB22" s="137">
        <f t="shared" si="22"/>
        <v>-3.0440372994704479E-2</v>
      </c>
      <c r="BC22" s="137">
        <f t="shared" si="22"/>
        <v>-4.0846488436522166E-2</v>
      </c>
      <c r="BD22" s="137">
        <f t="shared" si="22"/>
        <v>-2.4270992922658996E-2</v>
      </c>
      <c r="BE22" s="137">
        <f t="shared" si="22"/>
        <v>-2.0543532357453098E-2</v>
      </c>
      <c r="BF22" s="137">
        <f t="shared" si="22"/>
        <v>-1.0471506763234162E-2</v>
      </c>
      <c r="BG22" s="137">
        <f t="shared" si="22"/>
        <v>-3.9556936878958338E-2</v>
      </c>
      <c r="BH22" s="137">
        <f t="shared" si="22"/>
        <v>-4.6632675037846183E-2</v>
      </c>
      <c r="BI22" s="137">
        <f t="shared" si="22"/>
        <v>-2.162761442515726E-2</v>
      </c>
      <c r="BJ22" s="138"/>
    </row>
    <row r="23" spans="1:62" s="22" customFormat="1" ht="15.75" customHeight="1">
      <c r="A23" s="27"/>
      <c r="R23" s="123"/>
      <c r="S23" s="116"/>
      <c r="T23" s="140" t="s">
        <v>404</v>
      </c>
      <c r="U23" s="121"/>
      <c r="V23" s="136"/>
      <c r="W23" s="136"/>
      <c r="X23" s="136"/>
      <c r="Y23" s="136"/>
      <c r="Z23" s="136"/>
      <c r="AA23" s="136"/>
      <c r="AB23" s="137">
        <f t="shared" si="14"/>
        <v>-1.5122824336533558E-2</v>
      </c>
      <c r="AC23" s="137">
        <f t="shared" si="15"/>
        <v>1.493320424719613E-3</v>
      </c>
      <c r="AD23" s="137">
        <f t="shared" si="16"/>
        <v>3.3643727622520991E-3</v>
      </c>
      <c r="AE23" s="137">
        <f t="shared" si="17"/>
        <v>2.9591828757194794E-2</v>
      </c>
      <c r="AF23" s="137">
        <f t="shared" ref="AF23:BI23" si="23">AF10/AE10-1</f>
        <v>-2.1181185516474299E-2</v>
      </c>
      <c r="AG23" s="137">
        <f t="shared" si="23"/>
        <v>-1.8941060240187824E-2</v>
      </c>
      <c r="AH23" s="137">
        <f t="shared" si="23"/>
        <v>-4.3618545314771939E-3</v>
      </c>
      <c r="AI23" s="137">
        <f t="shared" si="23"/>
        <v>-1.9872770759942537E-2</v>
      </c>
      <c r="AJ23" s="137">
        <f t="shared" si="23"/>
        <v>2.6492342355436627E-2</v>
      </c>
      <c r="AK23" s="137">
        <f t="shared" si="23"/>
        <v>-7.679291537666777E-3</v>
      </c>
      <c r="AL23" s="137">
        <f t="shared" si="23"/>
        <v>-3.8572884520092776E-3</v>
      </c>
      <c r="AM23" s="137">
        <f t="shared" si="23"/>
        <v>1.7972482059815498E-2</v>
      </c>
      <c r="AN23" s="137">
        <f t="shared" si="23"/>
        <v>-1.2055325075548518E-2</v>
      </c>
      <c r="AO23" s="137">
        <f t="shared" si="23"/>
        <v>-1.9718982070031754E-2</v>
      </c>
      <c r="AP23" s="137">
        <f t="shared" si="23"/>
        <v>-1.5284783690252435E-2</v>
      </c>
      <c r="AQ23" s="137">
        <f t="shared" si="23"/>
        <v>-3.0710453773294177E-2</v>
      </c>
      <c r="AR23" s="137">
        <f t="shared" si="23"/>
        <v>1.9642389580210251E-2</v>
      </c>
      <c r="AS23" s="137">
        <f t="shared" si="23"/>
        <v>-2.0298210193505084E-2</v>
      </c>
      <c r="AT23" s="137">
        <f t="shared" si="23"/>
        <v>-2.8325812320551758E-2</v>
      </c>
      <c r="AU23" s="137">
        <f t="shared" si="23"/>
        <v>1.262559587509049E-2</v>
      </c>
      <c r="AV23" s="137">
        <f t="shared" si="23"/>
        <v>3.9586939451254466E-2</v>
      </c>
      <c r="AW23" s="137">
        <f t="shared" si="23"/>
        <v>2.6597485610914129E-2</v>
      </c>
      <c r="AX23" s="137">
        <f t="shared" si="23"/>
        <v>-2.0167098762812308E-2</v>
      </c>
      <c r="AY23" s="137">
        <f t="shared" si="23"/>
        <v>-3.7233022504762125E-2</v>
      </c>
      <c r="AZ23" s="137">
        <f t="shared" si="23"/>
        <v>-4.9745127626038776E-2</v>
      </c>
      <c r="BA23" s="137">
        <f t="shared" si="23"/>
        <v>-2.4534359398416083E-2</v>
      </c>
      <c r="BB23" s="137">
        <f t="shared" si="23"/>
        <v>-3.2051447319022985E-2</v>
      </c>
      <c r="BC23" s="137">
        <f t="shared" si="23"/>
        <v>-4.3357289545082778E-2</v>
      </c>
      <c r="BD23" s="137">
        <f t="shared" si="23"/>
        <v>-2.5496766310690422E-2</v>
      </c>
      <c r="BE23" s="137">
        <f t="shared" si="23"/>
        <v>-2.0677904587115825E-2</v>
      </c>
      <c r="BF23" s="137">
        <f t="shared" si="23"/>
        <v>-1.1033299320637679E-2</v>
      </c>
      <c r="BG23" s="137">
        <f t="shared" si="23"/>
        <v>-3.8606513467398629E-2</v>
      </c>
      <c r="BH23" s="137">
        <f t="shared" si="23"/>
        <v>-4.6192113231657728E-2</v>
      </c>
      <c r="BI23" s="137">
        <f t="shared" si="23"/>
        <v>-2.1648964023037953E-2</v>
      </c>
      <c r="BJ23" s="138"/>
    </row>
    <row r="24" spans="1:62" s="22" customFormat="1" ht="15.75" customHeight="1">
      <c r="A24" s="27"/>
      <c r="R24" s="142" t="s">
        <v>163</v>
      </c>
      <c r="S24" s="141"/>
      <c r="T24" s="141"/>
      <c r="U24" s="121"/>
      <c r="V24" s="136"/>
      <c r="W24" s="136"/>
      <c r="X24" s="136"/>
      <c r="Y24" s="136"/>
      <c r="Z24" s="136"/>
      <c r="AA24" s="136"/>
      <c r="AB24" s="137">
        <f t="shared" si="14"/>
        <v>2.5103171108886713E-2</v>
      </c>
      <c r="AC24" s="137">
        <f t="shared" si="15"/>
        <v>5.9303397340007002E-3</v>
      </c>
      <c r="AD24" s="137">
        <f t="shared" si="16"/>
        <v>-7.7776767443055173E-3</v>
      </c>
      <c r="AE24" s="137">
        <f t="shared" si="17"/>
        <v>1.6094896670368675E-2</v>
      </c>
      <c r="AF24" s="137">
        <f t="shared" ref="AF24:BI24" si="24">AF11/AE11-1</f>
        <v>3.1791084860389951E-2</v>
      </c>
      <c r="AG24" s="137">
        <f t="shared" si="24"/>
        <v>2.9488250504730473E-2</v>
      </c>
      <c r="AH24" s="137">
        <f t="shared" si="24"/>
        <v>-1.2374788805775694E-3</v>
      </c>
      <c r="AI24" s="137">
        <f t="shared" si="24"/>
        <v>-9.9110449051411642E-3</v>
      </c>
      <c r="AJ24" s="137">
        <f t="shared" si="24"/>
        <v>5.9780143734189384E-3</v>
      </c>
      <c r="AK24" s="137">
        <f t="shared" si="24"/>
        <v>2.5992768952765921E-2</v>
      </c>
      <c r="AL24" s="137">
        <f t="shared" si="24"/>
        <v>-7.2267993896499849E-3</v>
      </c>
      <c r="AM24" s="137">
        <f t="shared" si="24"/>
        <v>9.1928560390861502E-3</v>
      </c>
      <c r="AN24" s="137">
        <f t="shared" si="24"/>
        <v>1.9273223162068032E-2</v>
      </c>
      <c r="AO24" s="137">
        <f t="shared" si="24"/>
        <v>1.6830442157529379E-2</v>
      </c>
      <c r="AP24" s="137">
        <f t="shared" si="24"/>
        <v>2.1545427900245384E-2</v>
      </c>
      <c r="AQ24" s="137">
        <f t="shared" si="24"/>
        <v>1.2910230559382452E-2</v>
      </c>
      <c r="AR24" s="137">
        <f t="shared" si="24"/>
        <v>1.0515833545106545E-2</v>
      </c>
      <c r="AS24" s="137">
        <f t="shared" si="24"/>
        <v>-3.6052766733501218E-2</v>
      </c>
      <c r="AT24" s="137">
        <f t="shared" si="24"/>
        <v>-2.4370108329955897E-2</v>
      </c>
      <c r="AU24" s="137">
        <f t="shared" si="24"/>
        <v>3.264750272044048E-2</v>
      </c>
      <c r="AV24" s="137">
        <f t="shared" si="24"/>
        <v>5.120446693552605E-3</v>
      </c>
      <c r="AW24" s="137">
        <f t="shared" si="24"/>
        <v>6.2807140732410449E-3</v>
      </c>
      <c r="AX24" s="137">
        <f t="shared" si="24"/>
        <v>2.7326651082514308E-2</v>
      </c>
      <c r="AY24" s="137">
        <f t="shared" si="24"/>
        <v>-3.527716064151476E-3</v>
      </c>
      <c r="AZ24" s="137">
        <f t="shared" si="24"/>
        <v>1.7386423455658662E-2</v>
      </c>
      <c r="BA24" s="137">
        <f t="shared" si="24"/>
        <v>7.5370749897805123E-3</v>
      </c>
      <c r="BB24" s="137">
        <f t="shared" si="24"/>
        <v>1.7837668458639877E-2</v>
      </c>
      <c r="BC24" s="137">
        <f t="shared" si="24"/>
        <v>2.4558298616979002E-3</v>
      </c>
      <c r="BD24" s="137">
        <f t="shared" si="24"/>
        <v>-7.9613079137003107E-3</v>
      </c>
      <c r="BE24" s="137">
        <f t="shared" si="24"/>
        <v>-3.9059313179082511E-2</v>
      </c>
      <c r="BF24" s="137">
        <f t="shared" si="24"/>
        <v>3.1045721960539341E-2</v>
      </c>
      <c r="BG24" s="137">
        <f t="shared" si="24"/>
        <v>1.2713339181203986E-2</v>
      </c>
      <c r="BH24" s="137">
        <f t="shared" si="24"/>
        <v>4.8634801466018729E-3</v>
      </c>
      <c r="BI24" s="137">
        <f t="shared" si="24"/>
        <v>7.344919504088665E-3</v>
      </c>
      <c r="BJ24" s="138"/>
    </row>
    <row r="25" spans="1:62" s="22" customFormat="1" ht="15">
      <c r="A25" s="27"/>
    </row>
    <row r="26" spans="1:62" s="22" customFormat="1" ht="15">
      <c r="A26" s="27"/>
      <c r="R26" s="22" t="s">
        <v>250</v>
      </c>
    </row>
    <row r="27" spans="1:62" s="22" customFormat="1" ht="15">
      <c r="A27" s="27"/>
      <c r="R27" s="104"/>
      <c r="S27" s="105"/>
      <c r="T27" s="105"/>
      <c r="U27" s="106"/>
      <c r="V27" s="65"/>
      <c r="W27" s="65"/>
      <c r="X27" s="65"/>
      <c r="Y27" s="65"/>
      <c r="Z27" s="65"/>
      <c r="AA27" s="65">
        <v>1990</v>
      </c>
      <c r="AB27" s="65">
        <f t="shared" ref="AB27:BA27" si="25">AA27+1</f>
        <v>1991</v>
      </c>
      <c r="AC27" s="65">
        <f t="shared" si="25"/>
        <v>1992</v>
      </c>
      <c r="AD27" s="65">
        <f t="shared" si="25"/>
        <v>1993</v>
      </c>
      <c r="AE27" s="65">
        <f t="shared" si="25"/>
        <v>1994</v>
      </c>
      <c r="AF27" s="65">
        <f t="shared" si="25"/>
        <v>1995</v>
      </c>
      <c r="AG27" s="65">
        <f t="shared" si="25"/>
        <v>1996</v>
      </c>
      <c r="AH27" s="65">
        <f t="shared" si="25"/>
        <v>1997</v>
      </c>
      <c r="AI27" s="65">
        <f t="shared" si="25"/>
        <v>1998</v>
      </c>
      <c r="AJ27" s="65">
        <f t="shared" si="25"/>
        <v>1999</v>
      </c>
      <c r="AK27" s="65">
        <f t="shared" si="25"/>
        <v>2000</v>
      </c>
      <c r="AL27" s="65">
        <f t="shared" si="25"/>
        <v>2001</v>
      </c>
      <c r="AM27" s="65">
        <f t="shared" si="25"/>
        <v>2002</v>
      </c>
      <c r="AN27" s="65">
        <f t="shared" si="25"/>
        <v>2003</v>
      </c>
      <c r="AO27" s="65">
        <f t="shared" si="25"/>
        <v>2004</v>
      </c>
      <c r="AP27" s="65">
        <f t="shared" si="25"/>
        <v>2005</v>
      </c>
      <c r="AQ27" s="65">
        <f t="shared" si="25"/>
        <v>2006</v>
      </c>
      <c r="AR27" s="65">
        <f t="shared" si="25"/>
        <v>2007</v>
      </c>
      <c r="AS27" s="65">
        <f t="shared" si="25"/>
        <v>2008</v>
      </c>
      <c r="AT27" s="65">
        <f t="shared" si="25"/>
        <v>2009</v>
      </c>
      <c r="AU27" s="65">
        <f t="shared" si="25"/>
        <v>2010</v>
      </c>
      <c r="AV27" s="65">
        <f t="shared" si="25"/>
        <v>2011</v>
      </c>
      <c r="AW27" s="65">
        <f t="shared" si="25"/>
        <v>2012</v>
      </c>
      <c r="AX27" s="65">
        <f t="shared" si="25"/>
        <v>2013</v>
      </c>
      <c r="AY27" s="65">
        <f t="shared" si="25"/>
        <v>2014</v>
      </c>
      <c r="AZ27" s="65">
        <f t="shared" si="25"/>
        <v>2015</v>
      </c>
      <c r="BA27" s="65">
        <f t="shared" si="25"/>
        <v>2016</v>
      </c>
      <c r="BB27" s="65">
        <f t="shared" ref="BB27:BI27" si="26">BA27+1</f>
        <v>2017</v>
      </c>
      <c r="BC27" s="65">
        <f t="shared" si="26"/>
        <v>2018</v>
      </c>
      <c r="BD27" s="65">
        <f t="shared" si="26"/>
        <v>2019</v>
      </c>
      <c r="BE27" s="65">
        <f t="shared" si="26"/>
        <v>2020</v>
      </c>
      <c r="BF27" s="65">
        <f t="shared" si="26"/>
        <v>2021</v>
      </c>
      <c r="BG27" s="65">
        <f t="shared" si="26"/>
        <v>2022</v>
      </c>
      <c r="BH27" s="65">
        <f t="shared" si="26"/>
        <v>2023</v>
      </c>
      <c r="BI27" s="65">
        <f t="shared" si="26"/>
        <v>2024</v>
      </c>
    </row>
    <row r="28" spans="1:62" s="22" customFormat="1" ht="15.75" customHeight="1">
      <c r="A28" s="27"/>
      <c r="R28" s="108" t="s">
        <v>206</v>
      </c>
      <c r="S28" s="109"/>
      <c r="T28" s="109"/>
      <c r="U28" s="121"/>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43">
        <f t="shared" ref="AY28:BE34" si="27">AY5/$AX5-1</f>
        <v>-3.6505926704263558E-2</v>
      </c>
      <c r="AZ28" s="143">
        <f t="shared" si="27"/>
        <v>-6.4448425056409242E-2</v>
      </c>
      <c r="BA28" s="143">
        <f t="shared" si="27"/>
        <v>-7.7903801240215453E-2</v>
      </c>
      <c r="BB28" s="143">
        <f t="shared" si="27"/>
        <v>-8.8655367291296749E-2</v>
      </c>
      <c r="BC28" s="143">
        <f t="shared" si="27"/>
        <v>-0.12173626820801575</v>
      </c>
      <c r="BD28" s="143">
        <f t="shared" si="27"/>
        <v>-0.14738850749059795</v>
      </c>
      <c r="BE28" s="143">
        <f t="shared" si="27"/>
        <v>-0.19346365118304099</v>
      </c>
      <c r="BF28" s="143">
        <f t="shared" ref="BF28:BG28" si="28">BF5/$AX5-1</f>
        <v>-0.17817261407943885</v>
      </c>
      <c r="BG28" s="143">
        <f t="shared" si="28"/>
        <v>-0.20033538512198024</v>
      </c>
      <c r="BH28" s="143">
        <f t="shared" ref="BH28:BI28" si="29">BH5/$AX5-1</f>
        <v>-0.23289755510425103</v>
      </c>
      <c r="BI28" s="143">
        <f t="shared" si="29"/>
        <v>-0.24438987785703825</v>
      </c>
      <c r="BJ28" s="138"/>
    </row>
    <row r="29" spans="1:62" s="22" customFormat="1" ht="15.75" customHeight="1">
      <c r="A29" s="27"/>
      <c r="R29" s="113"/>
      <c r="S29" s="108" t="s">
        <v>243</v>
      </c>
      <c r="T29" s="109"/>
      <c r="U29" s="121"/>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43">
        <f t="shared" si="27"/>
        <v>-3.9321510558890216E-2</v>
      </c>
      <c r="AZ29" s="143">
        <f t="shared" si="27"/>
        <v>-6.9997731269119123E-2</v>
      </c>
      <c r="BA29" s="143">
        <f t="shared" si="27"/>
        <v>-8.5284111559643216E-2</v>
      </c>
      <c r="BB29" s="143">
        <f t="shared" si="27"/>
        <v>-9.7308682900037247E-2</v>
      </c>
      <c r="BC29" s="143">
        <f t="shared" si="27"/>
        <v>-0.13205414784819447</v>
      </c>
      <c r="BD29" s="143">
        <f t="shared" si="27"/>
        <v>-0.15986232748725926</v>
      </c>
      <c r="BE29" s="143">
        <f t="shared" si="27"/>
        <v>-0.20926278327890757</v>
      </c>
      <c r="BF29" s="143">
        <f t="shared" ref="BF29:BG29" si="30">BF6/$AX6-1</f>
        <v>-0.19325105071850757</v>
      </c>
      <c r="BG29" s="143">
        <f t="shared" si="30"/>
        <v>-0.21531280961220789</v>
      </c>
      <c r="BH29" s="143">
        <f t="shared" ref="BH29:BI29" si="31">BH6/$AX6-1</f>
        <v>-0.24826652656691406</v>
      </c>
      <c r="BI29" s="143">
        <f t="shared" si="31"/>
        <v>-0.25912272161278394</v>
      </c>
      <c r="BJ29" s="138"/>
    </row>
    <row r="30" spans="1:62" s="22" customFormat="1" ht="15.75" customHeight="1">
      <c r="A30" s="27"/>
      <c r="R30" s="115"/>
      <c r="S30" s="116"/>
      <c r="T30" s="140" t="s">
        <v>245</v>
      </c>
      <c r="U30" s="121"/>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43">
        <f t="shared" si="27"/>
        <v>-4.0629391037306561E-2</v>
      </c>
      <c r="AZ30" s="143">
        <f t="shared" si="27"/>
        <v>-7.2503130668177151E-2</v>
      </c>
      <c r="BA30" s="143">
        <f t="shared" si="27"/>
        <v>-8.8439568967297322E-2</v>
      </c>
      <c r="BB30" s="143">
        <f t="shared" si="27"/>
        <v>-0.10191744749904041</v>
      </c>
      <c r="BC30" s="143">
        <f t="shared" si="27"/>
        <v>-0.13874596096004099</v>
      </c>
      <c r="BD30" s="143">
        <f t="shared" si="27"/>
        <v>-0.16738703862754523</v>
      </c>
      <c r="BE30" s="143">
        <f t="shared" si="27"/>
        <v>-0.21645254827575533</v>
      </c>
      <c r="BF30" s="143">
        <f t="shared" ref="BF30:BG30" si="32">BF7/$AX7-1</f>
        <v>-0.20104025930554359</v>
      </c>
      <c r="BG30" s="143">
        <f t="shared" si="32"/>
        <v>-0.22212000670156995</v>
      </c>
      <c r="BH30" s="143">
        <f t="shared" ref="BH30:BI30" si="33">BH7/$AX7-1</f>
        <v>-0.25444347771191123</v>
      </c>
      <c r="BI30" s="143">
        <f t="shared" si="33"/>
        <v>-0.26522650226474709</v>
      </c>
      <c r="BJ30" s="138"/>
    </row>
    <row r="31" spans="1:62" s="22" customFormat="1" ht="15.75" customHeight="1">
      <c r="A31" s="27"/>
      <c r="R31" s="108" t="s">
        <v>391</v>
      </c>
      <c r="S31" s="109"/>
      <c r="T31" s="109"/>
      <c r="U31" s="121"/>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43">
        <f t="shared" si="27"/>
        <v>-3.3094960263074569E-2</v>
      </c>
      <c r="AZ31" s="143">
        <f t="shared" si="27"/>
        <v>-7.7180904354713586E-2</v>
      </c>
      <c r="BA31" s="143">
        <f t="shared" si="27"/>
        <v>-9.7257198491394248E-2</v>
      </c>
      <c r="BB31" s="143">
        <f t="shared" si="27"/>
        <v>-0.12341926209774157</v>
      </c>
      <c r="BC31" s="143">
        <f t="shared" si="27"/>
        <v>-0.15730777704236321</v>
      </c>
      <c r="BD31" s="143">
        <f t="shared" si="27"/>
        <v>-0.17535580086223368</v>
      </c>
      <c r="BE31" s="143">
        <f t="shared" si="27"/>
        <v>-0.18821169788199354</v>
      </c>
      <c r="BF31" s="143">
        <f t="shared" ref="BF31:BG31" si="34">BF8/$AX8-1</f>
        <v>-0.19772819688889742</v>
      </c>
      <c r="BG31" s="143">
        <f t="shared" si="34"/>
        <v>-0.22916350520813178</v>
      </c>
      <c r="BH31" s="143">
        <f t="shared" ref="BH31:BI31" si="35">BH8/$AX8-1</f>
        <v>-0.26413068618033275</v>
      </c>
      <c r="BI31" s="143">
        <f t="shared" si="35"/>
        <v>-0.28044019951001931</v>
      </c>
      <c r="BJ31" s="138"/>
    </row>
    <row r="32" spans="1:62" s="22" customFormat="1" ht="15.75" customHeight="1">
      <c r="A32" s="27"/>
      <c r="R32" s="119"/>
      <c r="S32" s="108" t="s">
        <v>403</v>
      </c>
      <c r="T32" s="109"/>
      <c r="U32" s="121"/>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43">
        <f t="shared" si="27"/>
        <v>-3.5920511861464943E-2</v>
      </c>
      <c r="AZ32" s="143">
        <f t="shared" si="27"/>
        <v>-8.2654686749853434E-2</v>
      </c>
      <c r="BA32" s="143">
        <f t="shared" si="27"/>
        <v>-0.10448260731828662</v>
      </c>
      <c r="BB32" s="143">
        <f t="shared" si="27"/>
        <v>-0.1317424907747633</v>
      </c>
      <c r="BC32" s="143">
        <f t="shared" si="27"/>
        <v>-0.16720776108525537</v>
      </c>
      <c r="BD32" s="143">
        <f t="shared" si="27"/>
        <v>-0.18742045562200049</v>
      </c>
      <c r="BE32" s="143">
        <f t="shared" si="27"/>
        <v>-0.20411370978493437</v>
      </c>
      <c r="BF32" s="143">
        <f t="shared" ref="BF32:BG32" si="36">BF9/$AX9-1</f>
        <v>-0.21244783845568671</v>
      </c>
      <c r="BG32" s="143">
        <f t="shared" si="36"/>
        <v>-0.24360098959878229</v>
      </c>
      <c r="BH32" s="143">
        <f t="shared" ref="BH32:BI32" si="37">BH9/$AX9-1</f>
        <v>-0.27887389884977076</v>
      </c>
      <c r="BI32" s="143">
        <f t="shared" si="37"/>
        <v>-0.29447013611736494</v>
      </c>
      <c r="BJ32" s="138"/>
    </row>
    <row r="33" spans="1:62" s="22" customFormat="1" ht="15.75" customHeight="1">
      <c r="A33" s="27"/>
      <c r="R33" s="123"/>
      <c r="S33" s="116"/>
      <c r="T33" s="140" t="s">
        <v>404</v>
      </c>
      <c r="U33" s="121"/>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43">
        <f t="shared" si="27"/>
        <v>-3.7233022504762125E-2</v>
      </c>
      <c r="AZ33" s="143">
        <f t="shared" si="27"/>
        <v>-8.5125988674398356E-2</v>
      </c>
      <c r="BA33" s="143">
        <f t="shared" si="27"/>
        <v>-0.10757183647253121</v>
      </c>
      <c r="BB33" s="143">
        <f t="shared" si="27"/>
        <v>-0.13617545074184434</v>
      </c>
      <c r="BC33" s="143">
        <f t="shared" si="27"/>
        <v>-0.17362854184018084</v>
      </c>
      <c r="BD33" s="143">
        <f t="shared" si="27"/>
        <v>-0.19469834179470624</v>
      </c>
      <c r="BE33" s="143">
        <f t="shared" si="27"/>
        <v>-0.21135029264692151</v>
      </c>
      <c r="BF33" s="143">
        <f t="shared" ref="BF33:BG33" si="38">BF10/$AX10-1</f>
        <v>-0.22005170092728132</v>
      </c>
      <c r="BG33" s="143">
        <f t="shared" si="38"/>
        <v>-0.25016278543930692</v>
      </c>
      <c r="BH33" s="143">
        <f t="shared" ref="BH33:BI33" si="39">BH10/$AX10-1</f>
        <v>-0.28479935095960529</v>
      </c>
      <c r="BI33" s="143">
        <f t="shared" si="39"/>
        <v>-0.30028270407993418</v>
      </c>
      <c r="BJ33" s="138"/>
    </row>
    <row r="34" spans="1:62" s="22" customFormat="1" ht="15.75" customHeight="1">
      <c r="A34" s="27"/>
      <c r="R34" s="142" t="s">
        <v>163</v>
      </c>
      <c r="S34" s="141"/>
      <c r="T34" s="141"/>
      <c r="U34" s="121"/>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43">
        <f t="shared" si="27"/>
        <v>-3.527716064151476E-3</v>
      </c>
      <c r="AZ34" s="144">
        <f t="shared" si="27"/>
        <v>1.3797373026184445E-2</v>
      </c>
      <c r="BA34" s="143">
        <f t="shared" si="27"/>
        <v>2.1438439851125368E-2</v>
      </c>
      <c r="BB34" s="143">
        <f t="shared" si="27"/>
        <v>3.9658520092100247E-2</v>
      </c>
      <c r="BC34" s="143">
        <f t="shared" si="27"/>
        <v>4.2211744531711171E-2</v>
      </c>
      <c r="BD34" s="143">
        <f t="shared" si="27"/>
        <v>3.3914375922219353E-2</v>
      </c>
      <c r="BE34" s="143">
        <f t="shared" si="27"/>
        <v>-6.4696094872821464E-3</v>
      </c>
      <c r="BF34" s="143">
        <f t="shared" ref="BF34:BG34" si="40">BF11/$AX11-1</f>
        <v>2.4375258775921838E-2</v>
      </c>
      <c r="BG34" s="143">
        <f t="shared" si="40"/>
        <v>3.7398488889573756E-2</v>
      </c>
      <c r="BH34" s="143">
        <f t="shared" ref="BH34:BI34" si="41">BH11/$AX11-1</f>
        <v>4.2443855844402911E-2</v>
      </c>
      <c r="BI34" s="143">
        <f t="shared" si="41"/>
        <v>5.0100522053111884E-2</v>
      </c>
      <c r="BJ34" s="138"/>
    </row>
    <row r="35" spans="1:62" s="22" customFormat="1" ht="15">
      <c r="A35" s="27"/>
    </row>
    <row r="36" spans="1:62" ht="15">
      <c r="A36" s="27"/>
    </row>
  </sheetData>
  <mergeCells count="2">
    <mergeCell ref="R11:T11"/>
    <mergeCell ref="R12:U12"/>
  </mergeCells>
  <phoneticPr fontId="10"/>
  <pageMargins left="0.28000000000000003" right="0.32" top="0.72" bottom="0.45" header="0.51181102362204722" footer="0.51181102362204722"/>
  <pageSetup paperSize="9" scale="41"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pageSetUpPr fitToPage="1"/>
  </sheetPr>
  <dimension ref="A1:BJ64"/>
  <sheetViews>
    <sheetView zoomScaleNormal="100" workbookViewId="0">
      <pane xSplit="23" ySplit="5" topLeftCell="X6" activePane="bottomRight" state="frozen"/>
      <selection activeCell="BC66" sqref="BC66"/>
      <selection pane="topRight" activeCell="BC66" sqref="BC66"/>
      <selection pane="bottomLeft" activeCell="BC66" sqref="BC66"/>
      <selection pane="bottomRight"/>
    </sheetView>
  </sheetViews>
  <sheetFormatPr defaultColWidth="9" defaultRowHeight="15"/>
  <cols>
    <col min="1" max="1" width="1.625" style="79" customWidth="1"/>
    <col min="2" max="20" width="9" style="80" hidden="1" customWidth="1"/>
    <col min="21" max="21" width="1.625" style="80" customWidth="1"/>
    <col min="22" max="22" width="1.5" style="80" customWidth="1"/>
    <col min="23" max="23" width="32" style="80" customWidth="1"/>
    <col min="24" max="26" width="6.875" style="80" hidden="1" customWidth="1"/>
    <col min="27" max="61" width="6.875" style="80" customWidth="1"/>
    <col min="62" max="16384" width="9" style="80"/>
  </cols>
  <sheetData>
    <row r="1" spans="1:61" ht="52.5" customHeight="1">
      <c r="V1" s="2170" t="s">
        <v>487</v>
      </c>
      <c r="W1" s="2171"/>
      <c r="X1" s="95"/>
      <c r="Y1" s="95"/>
      <c r="Z1" s="95"/>
      <c r="AA1" s="95"/>
      <c r="AB1" s="95"/>
      <c r="AY1" s="96"/>
      <c r="AZ1" s="96"/>
      <c r="BE1" s="96"/>
      <c r="BF1" s="96"/>
      <c r="BG1" s="96"/>
      <c r="BH1" s="96"/>
      <c r="BI1" s="96"/>
    </row>
    <row r="2" spans="1:61" ht="15.75">
      <c r="V2" s="30"/>
    </row>
    <row r="3" spans="1:61" ht="15.75">
      <c r="V3" s="30" t="str">
        <f>'0.Contents'!$B$2</f>
        <v>＜暫定データ＞</v>
      </c>
    </row>
    <row r="4" spans="1:61" ht="16.5">
      <c r="V4" s="80" t="s">
        <v>512</v>
      </c>
    </row>
    <row r="5" spans="1:61">
      <c r="V5" s="82" t="s">
        <v>134</v>
      </c>
      <c r="W5" s="83"/>
      <c r="X5" s="84"/>
      <c r="Y5" s="84"/>
      <c r="Z5" s="84"/>
      <c r="AA5" s="84">
        <v>1990</v>
      </c>
      <c r="AB5" s="84">
        <v>1991</v>
      </c>
      <c r="AC5" s="84">
        <v>1992</v>
      </c>
      <c r="AD5" s="84">
        <v>1993</v>
      </c>
      <c r="AE5" s="84">
        <v>1994</v>
      </c>
      <c r="AF5" s="84">
        <v>1995</v>
      </c>
      <c r="AG5" s="84">
        <v>1996</v>
      </c>
      <c r="AH5" s="84">
        <v>1997</v>
      </c>
      <c r="AI5" s="84">
        <v>1998</v>
      </c>
      <c r="AJ5" s="84">
        <v>1999</v>
      </c>
      <c r="AK5" s="84">
        <v>2000</v>
      </c>
      <c r="AL5" s="84">
        <v>2001</v>
      </c>
      <c r="AM5" s="84">
        <v>2002</v>
      </c>
      <c r="AN5" s="84">
        <v>2003</v>
      </c>
      <c r="AO5" s="84">
        <v>2004</v>
      </c>
      <c r="AP5" s="84">
        <v>2005</v>
      </c>
      <c r="AQ5" s="84">
        <v>2006</v>
      </c>
      <c r="AR5" s="84">
        <v>2007</v>
      </c>
      <c r="AS5" s="84">
        <v>2008</v>
      </c>
      <c r="AT5" s="84">
        <v>2009</v>
      </c>
      <c r="AU5" s="84">
        <f t="shared" ref="AU5:BB5" si="0">AT5+1</f>
        <v>2010</v>
      </c>
      <c r="AV5" s="84">
        <f t="shared" si="0"/>
        <v>2011</v>
      </c>
      <c r="AW5" s="84">
        <f t="shared" si="0"/>
        <v>2012</v>
      </c>
      <c r="AX5" s="84">
        <f t="shared" si="0"/>
        <v>2013</v>
      </c>
      <c r="AY5" s="84">
        <f t="shared" si="0"/>
        <v>2014</v>
      </c>
      <c r="AZ5" s="84">
        <f t="shared" si="0"/>
        <v>2015</v>
      </c>
      <c r="BA5" s="84">
        <f t="shared" si="0"/>
        <v>2016</v>
      </c>
      <c r="BB5" s="84">
        <f t="shared" si="0"/>
        <v>2017</v>
      </c>
      <c r="BC5" s="84">
        <f t="shared" ref="BC5:BG5" si="1">BB5+1</f>
        <v>2018</v>
      </c>
      <c r="BD5" s="84">
        <f t="shared" si="1"/>
        <v>2019</v>
      </c>
      <c r="BE5" s="84">
        <f t="shared" si="1"/>
        <v>2020</v>
      </c>
      <c r="BF5" s="84">
        <f t="shared" si="1"/>
        <v>2021</v>
      </c>
      <c r="BG5" s="84">
        <f t="shared" si="1"/>
        <v>2022</v>
      </c>
      <c r="BH5" s="84">
        <f>BG5+1</f>
        <v>2023</v>
      </c>
      <c r="BI5" s="84">
        <f>BH5+1</f>
        <v>2024</v>
      </c>
    </row>
    <row r="6" spans="1:61" ht="15" customHeight="1">
      <c r="V6" s="89" t="s">
        <v>135</v>
      </c>
      <c r="W6" s="90"/>
      <c r="X6" s="97"/>
      <c r="Y6" s="97"/>
      <c r="Z6" s="97"/>
      <c r="AA6" s="97">
        <v>41797.445</v>
      </c>
      <c r="AB6" s="97">
        <v>42457.974999999999</v>
      </c>
      <c r="AC6" s="97">
        <v>43077.125999999997</v>
      </c>
      <c r="AD6" s="97">
        <v>43665.843000000008</v>
      </c>
      <c r="AE6" s="97">
        <v>44235.735000000008</v>
      </c>
      <c r="AF6" s="97">
        <v>44830.961000000003</v>
      </c>
      <c r="AG6" s="97">
        <v>45498.173000000003</v>
      </c>
      <c r="AH6" s="97">
        <v>46156.796000000009</v>
      </c>
      <c r="AI6" s="97">
        <v>46811.712</v>
      </c>
      <c r="AJ6" s="97">
        <v>47419.904999999999</v>
      </c>
      <c r="AK6" s="97">
        <v>48015.250999999997</v>
      </c>
      <c r="AL6" s="97">
        <v>48637.788999999997</v>
      </c>
      <c r="AM6" s="97">
        <v>49260.790999999997</v>
      </c>
      <c r="AN6" s="97">
        <v>49837.731</v>
      </c>
      <c r="AO6" s="97">
        <v>50382.080999999998</v>
      </c>
      <c r="AP6" s="97">
        <v>51102.004999999997</v>
      </c>
      <c r="AQ6" s="97">
        <v>51713.048000000003</v>
      </c>
      <c r="AR6" s="97">
        <v>52324.877</v>
      </c>
      <c r="AS6" s="97">
        <v>52877.802000000003</v>
      </c>
      <c r="AT6" s="97">
        <v>53362.800999999999</v>
      </c>
      <c r="AU6" s="97">
        <v>53783.434999999998</v>
      </c>
      <c r="AV6" s="97">
        <v>54171.474999999999</v>
      </c>
      <c r="AW6" s="97">
        <v>55549.281999999999</v>
      </c>
      <c r="AX6" s="97">
        <v>55952.258000000002</v>
      </c>
      <c r="AY6" s="97">
        <v>56412.14</v>
      </c>
      <c r="AZ6" s="97">
        <v>56950.756999999998</v>
      </c>
      <c r="BA6" s="97">
        <v>57477.036999999997</v>
      </c>
      <c r="BB6" s="97">
        <v>58007.536</v>
      </c>
      <c r="BC6" s="97">
        <v>58527.116999999998</v>
      </c>
      <c r="BD6" s="97">
        <v>59071.519</v>
      </c>
      <c r="BE6" s="97">
        <v>59497.356</v>
      </c>
      <c r="BF6" s="97">
        <v>59761.065000000002</v>
      </c>
      <c r="BG6" s="97">
        <v>60266.317999999999</v>
      </c>
      <c r="BH6" s="97">
        <v>60779.141000000003</v>
      </c>
      <c r="BI6" s="97">
        <v>61287.993999999999</v>
      </c>
    </row>
    <row r="7" spans="1:61" ht="27.75" customHeight="1">
      <c r="V7" s="2172" t="s">
        <v>555</v>
      </c>
      <c r="W7" s="2173"/>
    </row>
    <row r="8" spans="1:61" ht="15" customHeight="1">
      <c r="V8" s="98"/>
      <c r="W8" s="98"/>
    </row>
    <row r="10" spans="1:61" ht="17.25" thickBot="1">
      <c r="V10" s="80" t="s">
        <v>489</v>
      </c>
    </row>
    <row r="11" spans="1:61" ht="15.75" thickBot="1">
      <c r="V11" s="1020" t="s">
        <v>134</v>
      </c>
      <c r="W11" s="1021"/>
      <c r="X11" s="1025"/>
      <c r="Y11" s="1025"/>
      <c r="Z11" s="1025"/>
      <c r="AA11" s="1025">
        <v>1990</v>
      </c>
      <c r="AB11" s="1026">
        <v>1991</v>
      </c>
      <c r="AC11" s="1026">
        <v>1992</v>
      </c>
      <c r="AD11" s="1026">
        <v>1993</v>
      </c>
      <c r="AE11" s="1026">
        <v>1994</v>
      </c>
      <c r="AF11" s="1026">
        <v>1995</v>
      </c>
      <c r="AG11" s="1026">
        <v>1996</v>
      </c>
      <c r="AH11" s="1026">
        <v>1997</v>
      </c>
      <c r="AI11" s="1026">
        <v>1998</v>
      </c>
      <c r="AJ11" s="1026">
        <v>1999</v>
      </c>
      <c r="AK11" s="1026">
        <v>2000</v>
      </c>
      <c r="AL11" s="1026">
        <v>2001</v>
      </c>
      <c r="AM11" s="1026">
        <v>2002</v>
      </c>
      <c r="AN11" s="1026">
        <v>2003</v>
      </c>
      <c r="AO11" s="1026">
        <v>2004</v>
      </c>
      <c r="AP11" s="1026">
        <v>2005</v>
      </c>
      <c r="AQ11" s="1026">
        <v>2006</v>
      </c>
      <c r="AR11" s="1026">
        <v>2007</v>
      </c>
      <c r="AS11" s="1026">
        <v>2008</v>
      </c>
      <c r="AT11" s="1026">
        <v>2009</v>
      </c>
      <c r="AU11" s="1026">
        <f t="shared" ref="AU11:BB11" si="2">AT11+1</f>
        <v>2010</v>
      </c>
      <c r="AV11" s="1026">
        <f t="shared" si="2"/>
        <v>2011</v>
      </c>
      <c r="AW11" s="1026">
        <f t="shared" si="2"/>
        <v>2012</v>
      </c>
      <c r="AX11" s="1026">
        <f t="shared" si="2"/>
        <v>2013</v>
      </c>
      <c r="AY11" s="1026">
        <f t="shared" si="2"/>
        <v>2014</v>
      </c>
      <c r="AZ11" s="1026">
        <f t="shared" si="2"/>
        <v>2015</v>
      </c>
      <c r="BA11" s="1026">
        <f t="shared" si="2"/>
        <v>2016</v>
      </c>
      <c r="BB11" s="1026">
        <f t="shared" si="2"/>
        <v>2017</v>
      </c>
      <c r="BC11" s="1026">
        <f t="shared" ref="BC11:BG11" si="3">BB11+1</f>
        <v>2018</v>
      </c>
      <c r="BD11" s="1026">
        <f t="shared" si="3"/>
        <v>2019</v>
      </c>
      <c r="BE11" s="1026">
        <f t="shared" si="3"/>
        <v>2020</v>
      </c>
      <c r="BF11" s="1026">
        <f t="shared" si="3"/>
        <v>2021</v>
      </c>
      <c r="BG11" s="1161">
        <f t="shared" si="3"/>
        <v>2022</v>
      </c>
      <c r="BH11" s="1161">
        <f>BG11+1</f>
        <v>2023</v>
      </c>
      <c r="BI11" s="1027">
        <f>BH11+1</f>
        <v>2024</v>
      </c>
    </row>
    <row r="12" spans="1:61" s="88" customFormat="1" ht="15" customHeight="1">
      <c r="A12" s="79"/>
      <c r="V12" s="1013" t="s">
        <v>136</v>
      </c>
      <c r="W12" s="1019"/>
      <c r="X12" s="1022"/>
      <c r="Y12" s="1022"/>
      <c r="Z12" s="1022"/>
      <c r="AA12" s="1022">
        <v>4525.3137753801102</v>
      </c>
      <c r="AB12" s="1023">
        <v>4525.3672186051926</v>
      </c>
      <c r="AC12" s="1023">
        <v>4799.3385522633725</v>
      </c>
      <c r="AD12" s="1023">
        <v>4838.8455944873749</v>
      </c>
      <c r="AE12" s="1023">
        <v>5138.9135504794986</v>
      </c>
      <c r="AF12" s="1023">
        <v>5139.1086787748327</v>
      </c>
      <c r="AG12" s="1023">
        <v>5241.5658240424364</v>
      </c>
      <c r="AH12" s="1023">
        <v>4932.8249836013701</v>
      </c>
      <c r="AI12" s="1023">
        <v>4923.0711365589314</v>
      </c>
      <c r="AJ12" s="1023">
        <v>5098.6459515809402</v>
      </c>
      <c r="AK12" s="1023">
        <v>5155.4653371950153</v>
      </c>
      <c r="AL12" s="1023">
        <v>5027.1773082299605</v>
      </c>
      <c r="AM12" s="1023">
        <v>5194.85167562894</v>
      </c>
      <c r="AN12" s="1023">
        <v>5203.0582870303506</v>
      </c>
      <c r="AO12" s="1023">
        <v>5108.2672717778159</v>
      </c>
      <c r="AP12" s="1023">
        <v>5053.2290358144228</v>
      </c>
      <c r="AQ12" s="1023">
        <v>4773.8768699883531</v>
      </c>
      <c r="AR12" s="1023">
        <v>4919.8103462676272</v>
      </c>
      <c r="AS12" s="1023">
        <v>4782.916238625884</v>
      </c>
      <c r="AT12" s="1023">
        <v>4554.9560874380913</v>
      </c>
      <c r="AU12" s="1023">
        <v>4813.1989221721487</v>
      </c>
      <c r="AV12" s="1023">
        <v>4993.0433073661316</v>
      </c>
      <c r="AW12" s="1023">
        <v>5282.5191895987746</v>
      </c>
      <c r="AX12" s="1023">
        <v>5195.3565948653641</v>
      </c>
      <c r="AY12" s="1023">
        <v>4853.7903367675453</v>
      </c>
      <c r="AZ12" s="1023">
        <v>4600.3397022633526</v>
      </c>
      <c r="BA12" s="1023">
        <v>4405.2765080098097</v>
      </c>
      <c r="BB12" s="1023">
        <v>4463.2502357577614</v>
      </c>
      <c r="BC12" s="1023">
        <v>4035.5189092197238</v>
      </c>
      <c r="BD12" s="1023">
        <v>3944.6091999001205</v>
      </c>
      <c r="BE12" s="1023">
        <v>3940.6778087128505</v>
      </c>
      <c r="BF12" s="1023">
        <v>3809.5763961831267</v>
      </c>
      <c r="BG12" s="1162">
        <v>3810.8316295434943</v>
      </c>
      <c r="BH12" s="1162">
        <v>3629.3893200118287</v>
      </c>
      <c r="BI12" s="1024">
        <v>3544.4395407524203</v>
      </c>
    </row>
    <row r="13" spans="1:61" s="88" customFormat="1" ht="15" customHeight="1">
      <c r="A13" s="79"/>
      <c r="V13" s="1013"/>
      <c r="W13" s="1014" t="s">
        <v>137</v>
      </c>
      <c r="X13" s="1782"/>
      <c r="Y13" s="1782"/>
      <c r="Z13" s="1782"/>
      <c r="AA13" s="1782"/>
      <c r="AB13" s="1783"/>
      <c r="AC13" s="1783"/>
      <c r="AD13" s="1783"/>
      <c r="AE13" s="1783"/>
      <c r="AF13" s="1783"/>
      <c r="AG13" s="1783"/>
      <c r="AH13" s="1783"/>
      <c r="AI13" s="1783"/>
      <c r="AJ13" s="1783"/>
      <c r="AK13" s="1783"/>
      <c r="AL13" s="1783"/>
      <c r="AM13" s="1783"/>
      <c r="AN13" s="1783"/>
      <c r="AO13" s="1783"/>
      <c r="AP13" s="1783"/>
      <c r="AQ13" s="1783"/>
      <c r="AR13" s="1783"/>
      <c r="AS13" s="1783"/>
      <c r="AT13" s="1783"/>
      <c r="AU13" s="1783"/>
      <c r="AV13" s="1783"/>
      <c r="AW13" s="1783"/>
      <c r="AX13" s="1783"/>
      <c r="AY13" s="1783"/>
      <c r="AZ13" s="1783"/>
      <c r="BA13" s="1783"/>
      <c r="BB13" s="1783"/>
      <c r="BC13" s="1783"/>
      <c r="BD13" s="1783"/>
      <c r="BE13" s="1783"/>
      <c r="BF13" s="1783"/>
      <c r="BG13" s="1784"/>
      <c r="BH13" s="1784"/>
      <c r="BI13" s="1785"/>
    </row>
    <row r="14" spans="1:61" s="88" customFormat="1" ht="15" customHeight="1">
      <c r="A14" s="79"/>
      <c r="V14" s="1013"/>
      <c r="W14" s="1015" t="s">
        <v>138</v>
      </c>
      <c r="X14" s="1786"/>
      <c r="Y14" s="1786"/>
      <c r="Z14" s="1786"/>
      <c r="AA14" s="1786"/>
      <c r="AB14" s="1787"/>
      <c r="AC14" s="1787"/>
      <c r="AD14" s="1787"/>
      <c r="AE14" s="1787"/>
      <c r="AF14" s="1787"/>
      <c r="AG14" s="1787"/>
      <c r="AH14" s="1787"/>
      <c r="AI14" s="1787"/>
      <c r="AJ14" s="1787"/>
      <c r="AK14" s="1787"/>
      <c r="AL14" s="1787"/>
      <c r="AM14" s="1787"/>
      <c r="AN14" s="1787"/>
      <c r="AO14" s="1787"/>
      <c r="AP14" s="1787"/>
      <c r="AQ14" s="1787"/>
      <c r="AR14" s="1787"/>
      <c r="AS14" s="1787"/>
      <c r="AT14" s="1787"/>
      <c r="AU14" s="1787"/>
      <c r="AV14" s="1787"/>
      <c r="AW14" s="1787"/>
      <c r="AX14" s="1787"/>
      <c r="AY14" s="1787"/>
      <c r="AZ14" s="1787"/>
      <c r="BA14" s="1787"/>
      <c r="BB14" s="1787"/>
      <c r="BC14" s="1787"/>
      <c r="BD14" s="1787"/>
      <c r="BE14" s="1787"/>
      <c r="BF14" s="1787"/>
      <c r="BG14" s="1788"/>
      <c r="BH14" s="1788"/>
      <c r="BI14" s="1789"/>
    </row>
    <row r="15" spans="1:61" s="88" customFormat="1" ht="15" customHeight="1">
      <c r="A15" s="79"/>
      <c r="V15" s="1013"/>
      <c r="W15" s="1015" t="s">
        <v>2</v>
      </c>
      <c r="X15" s="1786"/>
      <c r="Y15" s="1786"/>
      <c r="Z15" s="1786"/>
      <c r="AA15" s="1786"/>
      <c r="AB15" s="1787"/>
      <c r="AC15" s="1787"/>
      <c r="AD15" s="1787"/>
      <c r="AE15" s="1787"/>
      <c r="AF15" s="1787"/>
      <c r="AG15" s="1787"/>
      <c r="AH15" s="1787"/>
      <c r="AI15" s="1787"/>
      <c r="AJ15" s="1787"/>
      <c r="AK15" s="1787"/>
      <c r="AL15" s="1787"/>
      <c r="AM15" s="1787"/>
      <c r="AN15" s="1787"/>
      <c r="AO15" s="1787"/>
      <c r="AP15" s="1787"/>
      <c r="AQ15" s="1787"/>
      <c r="AR15" s="1787"/>
      <c r="AS15" s="1787"/>
      <c r="AT15" s="1787"/>
      <c r="AU15" s="1787"/>
      <c r="AV15" s="1787"/>
      <c r="AW15" s="1787"/>
      <c r="AX15" s="1787"/>
      <c r="AY15" s="1787"/>
      <c r="AZ15" s="1787"/>
      <c r="BA15" s="1787"/>
      <c r="BB15" s="1787"/>
      <c r="BC15" s="1787"/>
      <c r="BD15" s="1787"/>
      <c r="BE15" s="1787"/>
      <c r="BF15" s="1787"/>
      <c r="BG15" s="1788"/>
      <c r="BH15" s="1788"/>
      <c r="BI15" s="1789"/>
    </row>
    <row r="16" spans="1:61" s="88" customFormat="1" ht="15" customHeight="1">
      <c r="A16" s="79"/>
      <c r="V16" s="1013"/>
      <c r="W16" s="1016" t="s">
        <v>139</v>
      </c>
      <c r="X16" s="1786"/>
      <c r="Y16" s="1786"/>
      <c r="Z16" s="1786"/>
      <c r="AA16" s="1786"/>
      <c r="AB16" s="1787"/>
      <c r="AC16" s="1787"/>
      <c r="AD16" s="1787"/>
      <c r="AE16" s="1787"/>
      <c r="AF16" s="1787"/>
      <c r="AG16" s="1787"/>
      <c r="AH16" s="1787"/>
      <c r="AI16" s="1787"/>
      <c r="AJ16" s="1787"/>
      <c r="AK16" s="1787"/>
      <c r="AL16" s="1787"/>
      <c r="AM16" s="1787"/>
      <c r="AN16" s="1787"/>
      <c r="AO16" s="1787"/>
      <c r="AP16" s="1787"/>
      <c r="AQ16" s="1787"/>
      <c r="AR16" s="1787"/>
      <c r="AS16" s="1787"/>
      <c r="AT16" s="1787"/>
      <c r="AU16" s="1787"/>
      <c r="AV16" s="1787"/>
      <c r="AW16" s="1787"/>
      <c r="AX16" s="1787"/>
      <c r="AY16" s="1787"/>
      <c r="AZ16" s="1787"/>
      <c r="BA16" s="1787"/>
      <c r="BB16" s="1787"/>
      <c r="BC16" s="1787"/>
      <c r="BD16" s="1787"/>
      <c r="BE16" s="1787"/>
      <c r="BF16" s="1787"/>
      <c r="BG16" s="1788"/>
      <c r="BH16" s="1788"/>
      <c r="BI16" s="1789"/>
    </row>
    <row r="17" spans="1:62" s="88" customFormat="1" ht="15" customHeight="1">
      <c r="A17" s="79"/>
      <c r="V17" s="1013"/>
      <c r="W17" s="1015" t="s">
        <v>140</v>
      </c>
      <c r="X17" s="1786"/>
      <c r="Y17" s="1786"/>
      <c r="Z17" s="1786"/>
      <c r="AA17" s="1786"/>
      <c r="AB17" s="1787"/>
      <c r="AC17" s="1787"/>
      <c r="AD17" s="1787"/>
      <c r="AE17" s="1787"/>
      <c r="AF17" s="1787"/>
      <c r="AG17" s="1787"/>
      <c r="AH17" s="1787"/>
      <c r="AI17" s="1787"/>
      <c r="AJ17" s="1787"/>
      <c r="AK17" s="1787"/>
      <c r="AL17" s="1787"/>
      <c r="AM17" s="1787"/>
      <c r="AN17" s="1787"/>
      <c r="AO17" s="1787"/>
      <c r="AP17" s="1787"/>
      <c r="AQ17" s="1787"/>
      <c r="AR17" s="1787"/>
      <c r="AS17" s="1787"/>
      <c r="AT17" s="1787"/>
      <c r="AU17" s="1787"/>
      <c r="AV17" s="1787"/>
      <c r="AW17" s="1787"/>
      <c r="AX17" s="1787"/>
      <c r="AY17" s="1787"/>
      <c r="AZ17" s="1787"/>
      <c r="BA17" s="1787"/>
      <c r="BB17" s="1787"/>
      <c r="BC17" s="1787"/>
      <c r="BD17" s="1787"/>
      <c r="BE17" s="1787"/>
      <c r="BF17" s="1787"/>
      <c r="BG17" s="1788"/>
      <c r="BH17" s="1788"/>
      <c r="BI17" s="1789"/>
    </row>
    <row r="18" spans="1:62" s="88" customFormat="1" ht="15" customHeight="1">
      <c r="A18" s="79"/>
      <c r="V18" s="1013"/>
      <c r="W18" s="1015" t="s">
        <v>141</v>
      </c>
      <c r="X18" s="1782"/>
      <c r="Y18" s="1782"/>
      <c r="Z18" s="1782"/>
      <c r="AA18" s="1782"/>
      <c r="AB18" s="1783"/>
      <c r="AC18" s="1783"/>
      <c r="AD18" s="1783"/>
      <c r="AE18" s="1783"/>
      <c r="AF18" s="1783"/>
      <c r="AG18" s="1783"/>
      <c r="AH18" s="1783"/>
      <c r="AI18" s="1783"/>
      <c r="AJ18" s="1783"/>
      <c r="AK18" s="1783"/>
      <c r="AL18" s="1783"/>
      <c r="AM18" s="1783"/>
      <c r="AN18" s="1783"/>
      <c r="AO18" s="1783"/>
      <c r="AP18" s="1783"/>
      <c r="AQ18" s="1783"/>
      <c r="AR18" s="1783"/>
      <c r="AS18" s="1783"/>
      <c r="AT18" s="1783"/>
      <c r="AU18" s="1783"/>
      <c r="AV18" s="1783"/>
      <c r="AW18" s="1783"/>
      <c r="AX18" s="1783"/>
      <c r="AY18" s="1783"/>
      <c r="AZ18" s="1783"/>
      <c r="BA18" s="1783"/>
      <c r="BB18" s="1783"/>
      <c r="BC18" s="1783"/>
      <c r="BD18" s="1783"/>
      <c r="BE18" s="1783"/>
      <c r="BF18" s="1783"/>
      <c r="BG18" s="1784"/>
      <c r="BH18" s="1784"/>
      <c r="BI18" s="1785"/>
    </row>
    <row r="19" spans="1:62" s="88" customFormat="1" ht="15" customHeight="1">
      <c r="A19" s="79"/>
      <c r="V19" s="1013"/>
      <c r="W19" s="1015" t="s">
        <v>142</v>
      </c>
      <c r="X19" s="1786"/>
      <c r="Y19" s="1786"/>
      <c r="Z19" s="1786"/>
      <c r="AA19" s="1786"/>
      <c r="AB19" s="1787"/>
      <c r="AC19" s="1787"/>
      <c r="AD19" s="1787"/>
      <c r="AE19" s="1787"/>
      <c r="AF19" s="1787"/>
      <c r="AG19" s="1787"/>
      <c r="AH19" s="1787"/>
      <c r="AI19" s="1787"/>
      <c r="AJ19" s="1787"/>
      <c r="AK19" s="1787"/>
      <c r="AL19" s="1787"/>
      <c r="AM19" s="1787"/>
      <c r="AN19" s="1787"/>
      <c r="AO19" s="1787"/>
      <c r="AP19" s="1787"/>
      <c r="AQ19" s="1787"/>
      <c r="AR19" s="1787"/>
      <c r="AS19" s="1787"/>
      <c r="AT19" s="1787"/>
      <c r="AU19" s="1787"/>
      <c r="AV19" s="1787"/>
      <c r="AW19" s="1787"/>
      <c r="AX19" s="1787"/>
      <c r="AY19" s="1787"/>
      <c r="AZ19" s="1787"/>
      <c r="BA19" s="1787"/>
      <c r="BB19" s="1787"/>
      <c r="BC19" s="1787"/>
      <c r="BD19" s="1787"/>
      <c r="BE19" s="1787"/>
      <c r="BF19" s="1787"/>
      <c r="BG19" s="1788"/>
      <c r="BH19" s="1788"/>
      <c r="BI19" s="1789"/>
    </row>
    <row r="20" spans="1:62" s="88" customFormat="1" ht="15" customHeight="1">
      <c r="A20" s="79"/>
      <c r="V20" s="1013"/>
      <c r="W20" s="1015" t="s">
        <v>143</v>
      </c>
      <c r="X20" s="1786"/>
      <c r="Y20" s="1786"/>
      <c r="Z20" s="1786"/>
      <c r="AA20" s="1786"/>
      <c r="AB20" s="1787"/>
      <c r="AC20" s="1787"/>
      <c r="AD20" s="1787"/>
      <c r="AE20" s="1787"/>
      <c r="AF20" s="1787"/>
      <c r="AG20" s="1787"/>
      <c r="AH20" s="1787"/>
      <c r="AI20" s="1787"/>
      <c r="AJ20" s="1787"/>
      <c r="AK20" s="1787"/>
      <c r="AL20" s="1787"/>
      <c r="AM20" s="1787"/>
      <c r="AN20" s="1787"/>
      <c r="AO20" s="1787"/>
      <c r="AP20" s="1787"/>
      <c r="AQ20" s="1787"/>
      <c r="AR20" s="1787"/>
      <c r="AS20" s="1787"/>
      <c r="AT20" s="1787"/>
      <c r="AU20" s="1787"/>
      <c r="AV20" s="1787"/>
      <c r="AW20" s="1787"/>
      <c r="AX20" s="1787"/>
      <c r="AY20" s="1787"/>
      <c r="AZ20" s="1787"/>
      <c r="BA20" s="1787"/>
      <c r="BB20" s="1787"/>
      <c r="BC20" s="1787"/>
      <c r="BD20" s="1787"/>
      <c r="BE20" s="1787"/>
      <c r="BF20" s="1787"/>
      <c r="BG20" s="1788"/>
      <c r="BH20" s="1788"/>
      <c r="BI20" s="1789"/>
      <c r="BJ20" s="99"/>
    </row>
    <row r="21" spans="1:62" s="88" customFormat="1" ht="15" customHeight="1">
      <c r="A21" s="79"/>
      <c r="V21" s="1013"/>
      <c r="W21" s="1016" t="s">
        <v>236</v>
      </c>
      <c r="X21" s="1786"/>
      <c r="Y21" s="1786"/>
      <c r="Z21" s="1786"/>
      <c r="AA21" s="1786"/>
      <c r="AB21" s="1787"/>
      <c r="AC21" s="1787"/>
      <c r="AD21" s="1787"/>
      <c r="AE21" s="1787"/>
      <c r="AF21" s="1787"/>
      <c r="AG21" s="1787"/>
      <c r="AH21" s="1787"/>
      <c r="AI21" s="1787"/>
      <c r="AJ21" s="1787"/>
      <c r="AK21" s="1787"/>
      <c r="AL21" s="1787"/>
      <c r="AM21" s="1787"/>
      <c r="AN21" s="1787"/>
      <c r="AO21" s="1787"/>
      <c r="AP21" s="1787"/>
      <c r="AQ21" s="1787"/>
      <c r="AR21" s="1787"/>
      <c r="AS21" s="1787"/>
      <c r="AT21" s="1787"/>
      <c r="AU21" s="1787"/>
      <c r="AV21" s="1787"/>
      <c r="AW21" s="1787"/>
      <c r="AX21" s="1787"/>
      <c r="AY21" s="1787"/>
      <c r="AZ21" s="1787"/>
      <c r="BA21" s="1787"/>
      <c r="BB21" s="1787"/>
      <c r="BC21" s="1787"/>
      <c r="BD21" s="1787"/>
      <c r="BE21" s="1787"/>
      <c r="BF21" s="1787"/>
      <c r="BG21" s="1788"/>
      <c r="BH21" s="1788"/>
      <c r="BI21" s="1789"/>
    </row>
    <row r="22" spans="1:62" s="88" customFormat="1" ht="15" customHeight="1" thickBot="1">
      <c r="A22" s="79"/>
      <c r="V22" s="1017"/>
      <c r="W22" s="1018" t="s">
        <v>144</v>
      </c>
      <c r="X22" s="1790"/>
      <c r="Y22" s="1790"/>
      <c r="Z22" s="1790"/>
      <c r="AA22" s="1790"/>
      <c r="AB22" s="1791"/>
      <c r="AC22" s="1791"/>
      <c r="AD22" s="1791"/>
      <c r="AE22" s="1791"/>
      <c r="AF22" s="1791"/>
      <c r="AG22" s="1791"/>
      <c r="AH22" s="1791"/>
      <c r="AI22" s="1791"/>
      <c r="AJ22" s="1791"/>
      <c r="AK22" s="1791"/>
      <c r="AL22" s="1791"/>
      <c r="AM22" s="1791"/>
      <c r="AN22" s="1791"/>
      <c r="AO22" s="1791"/>
      <c r="AP22" s="1791"/>
      <c r="AQ22" s="1791"/>
      <c r="AR22" s="1791"/>
      <c r="AS22" s="1791"/>
      <c r="AT22" s="1791"/>
      <c r="AU22" s="1791"/>
      <c r="AV22" s="1791"/>
      <c r="AW22" s="1791"/>
      <c r="AX22" s="1791"/>
      <c r="AY22" s="1791"/>
      <c r="AZ22" s="1791"/>
      <c r="BA22" s="1791"/>
      <c r="BB22" s="1791"/>
      <c r="BC22" s="1791"/>
      <c r="BD22" s="1791"/>
      <c r="BE22" s="1791"/>
      <c r="BF22" s="1791"/>
      <c r="BG22" s="1792"/>
      <c r="BH22" s="1792"/>
      <c r="BI22" s="1793"/>
    </row>
    <row r="23" spans="1:62">
      <c r="W23" s="1747"/>
      <c r="AZ23" s="100"/>
      <c r="BE23" s="100"/>
      <c r="BF23" s="100"/>
      <c r="BG23" s="100"/>
      <c r="BH23" s="100"/>
      <c r="BI23" s="100"/>
    </row>
    <row r="24" spans="1:62" ht="18.75" customHeight="1" thickBot="1">
      <c r="V24" s="80" t="s">
        <v>145</v>
      </c>
    </row>
    <row r="25" spans="1:62">
      <c r="V25" s="1499" t="s">
        <v>134</v>
      </c>
      <c r="W25" s="1504"/>
      <c r="X25" s="1500"/>
      <c r="Y25" s="1500"/>
      <c r="Z25" s="1500"/>
      <c r="AA25" s="1500">
        <v>1990</v>
      </c>
      <c r="AB25" s="1501">
        <v>1991</v>
      </c>
      <c r="AC25" s="1501">
        <v>1992</v>
      </c>
      <c r="AD25" s="1501">
        <v>1993</v>
      </c>
      <c r="AE25" s="1501">
        <v>1994</v>
      </c>
      <c r="AF25" s="1501">
        <v>1995</v>
      </c>
      <c r="AG25" s="1501">
        <v>1996</v>
      </c>
      <c r="AH25" s="1501">
        <v>1997</v>
      </c>
      <c r="AI25" s="1501">
        <v>1998</v>
      </c>
      <c r="AJ25" s="1501">
        <v>1999</v>
      </c>
      <c r="AK25" s="1501">
        <v>2000</v>
      </c>
      <c r="AL25" s="1501">
        <v>2001</v>
      </c>
      <c r="AM25" s="1501">
        <v>2002</v>
      </c>
      <c r="AN25" s="1501">
        <v>2003</v>
      </c>
      <c r="AO25" s="1501">
        <v>2004</v>
      </c>
      <c r="AP25" s="1501">
        <v>2005</v>
      </c>
      <c r="AQ25" s="1501">
        <v>2006</v>
      </c>
      <c r="AR25" s="1501">
        <v>2007</v>
      </c>
      <c r="AS25" s="1501">
        <v>2008</v>
      </c>
      <c r="AT25" s="1501">
        <v>2009</v>
      </c>
      <c r="AU25" s="1501">
        <f t="shared" ref="AU25:BB25" si="4">AT25+1</f>
        <v>2010</v>
      </c>
      <c r="AV25" s="1501">
        <f t="shared" si="4"/>
        <v>2011</v>
      </c>
      <c r="AW25" s="1501">
        <f t="shared" si="4"/>
        <v>2012</v>
      </c>
      <c r="AX25" s="1501">
        <f t="shared" si="4"/>
        <v>2013</v>
      </c>
      <c r="AY25" s="1501">
        <f t="shared" si="4"/>
        <v>2014</v>
      </c>
      <c r="AZ25" s="1501">
        <f t="shared" si="4"/>
        <v>2015</v>
      </c>
      <c r="BA25" s="1501">
        <f t="shared" si="4"/>
        <v>2016</v>
      </c>
      <c r="BB25" s="1501">
        <f t="shared" si="4"/>
        <v>2017</v>
      </c>
      <c r="BC25" s="1501">
        <f t="shared" ref="BC25:BG25" si="5">BB25+1</f>
        <v>2018</v>
      </c>
      <c r="BD25" s="1501">
        <f t="shared" si="5"/>
        <v>2019</v>
      </c>
      <c r="BE25" s="1501">
        <f t="shared" si="5"/>
        <v>2020</v>
      </c>
      <c r="BF25" s="1501">
        <f t="shared" si="5"/>
        <v>2021</v>
      </c>
      <c r="BG25" s="1501">
        <f t="shared" si="5"/>
        <v>2022</v>
      </c>
      <c r="BH25" s="1657">
        <f>BG25+1</f>
        <v>2023</v>
      </c>
      <c r="BI25" s="1502">
        <f>BH25+1</f>
        <v>2024</v>
      </c>
    </row>
    <row r="26" spans="1:62" s="88" customFormat="1" ht="15" customHeight="1">
      <c r="A26" s="79"/>
      <c r="V26" s="1503" t="s">
        <v>136</v>
      </c>
      <c r="W26" s="1505"/>
      <c r="X26" s="1794"/>
      <c r="Y26" s="1794"/>
      <c r="Z26" s="1794"/>
      <c r="AA26" s="1794"/>
      <c r="AB26" s="1795"/>
      <c r="AC26" s="1795"/>
      <c r="AD26" s="1795"/>
      <c r="AE26" s="1795"/>
      <c r="AF26" s="1795"/>
      <c r="AG26" s="1795"/>
      <c r="AH26" s="1795"/>
      <c r="AI26" s="1795"/>
      <c r="AJ26" s="1795"/>
      <c r="AK26" s="1795"/>
      <c r="AL26" s="1795"/>
      <c r="AM26" s="1795"/>
      <c r="AN26" s="1795"/>
      <c r="AO26" s="1795"/>
      <c r="AP26" s="1795"/>
      <c r="AQ26" s="1795"/>
      <c r="AR26" s="1795"/>
      <c r="AS26" s="1795"/>
      <c r="AT26" s="1795"/>
      <c r="AU26" s="1795"/>
      <c r="AV26" s="1795"/>
      <c r="AW26" s="1795"/>
      <c r="AX26" s="1795"/>
      <c r="AY26" s="1795"/>
      <c r="AZ26" s="1795"/>
      <c r="BA26" s="1795"/>
      <c r="BB26" s="1795"/>
      <c r="BC26" s="1795"/>
      <c r="BD26" s="1795"/>
      <c r="BE26" s="1795"/>
      <c r="BF26" s="1795"/>
      <c r="BG26" s="1795"/>
      <c r="BH26" s="1796"/>
      <c r="BI26" s="1797"/>
    </row>
    <row r="27" spans="1:62" s="88" customFormat="1" ht="15" customHeight="1">
      <c r="A27" s="79"/>
      <c r="V27" s="1013"/>
      <c r="W27" s="1028" t="s">
        <v>137</v>
      </c>
      <c r="X27" s="1798"/>
      <c r="Y27" s="1798"/>
      <c r="Z27" s="1798"/>
      <c r="AA27" s="1798"/>
      <c r="AB27" s="1799"/>
      <c r="AC27" s="1799"/>
      <c r="AD27" s="1799"/>
      <c r="AE27" s="1799"/>
      <c r="AF27" s="1799"/>
      <c r="AG27" s="1799"/>
      <c r="AH27" s="1799"/>
      <c r="AI27" s="1799"/>
      <c r="AJ27" s="1800"/>
      <c r="AK27" s="1800"/>
      <c r="AL27" s="1800"/>
      <c r="AM27" s="1800"/>
      <c r="AN27" s="1800"/>
      <c r="AO27" s="1800"/>
      <c r="AP27" s="1800"/>
      <c r="AQ27" s="1800"/>
      <c r="AR27" s="1800"/>
      <c r="AS27" s="1800"/>
      <c r="AT27" s="1800"/>
      <c r="AU27" s="1800"/>
      <c r="AV27" s="1800"/>
      <c r="AW27" s="1800"/>
      <c r="AX27" s="1800"/>
      <c r="AY27" s="1800"/>
      <c r="AZ27" s="1800"/>
      <c r="BA27" s="1800"/>
      <c r="BB27" s="1800"/>
      <c r="BC27" s="1800"/>
      <c r="BD27" s="1800"/>
      <c r="BE27" s="1800"/>
      <c r="BF27" s="1800"/>
      <c r="BG27" s="1800"/>
      <c r="BH27" s="1801"/>
      <c r="BI27" s="1802"/>
    </row>
    <row r="28" spans="1:62" s="88" customFormat="1" ht="15" customHeight="1">
      <c r="A28" s="79"/>
      <c r="V28" s="1013"/>
      <c r="W28" s="1029" t="s">
        <v>138</v>
      </c>
      <c r="X28" s="1803"/>
      <c r="Y28" s="1803"/>
      <c r="Z28" s="1803"/>
      <c r="AA28" s="1803"/>
      <c r="AB28" s="1804"/>
      <c r="AC28" s="1804"/>
      <c r="AD28" s="1804"/>
      <c r="AE28" s="1804"/>
      <c r="AF28" s="1804"/>
      <c r="AG28" s="1804"/>
      <c r="AH28" s="1804"/>
      <c r="AI28" s="1804"/>
      <c r="AJ28" s="1804"/>
      <c r="AK28" s="1804"/>
      <c r="AL28" s="1804"/>
      <c r="AM28" s="1804"/>
      <c r="AN28" s="1804"/>
      <c r="AO28" s="1804"/>
      <c r="AP28" s="1804"/>
      <c r="AQ28" s="1804"/>
      <c r="AR28" s="1804"/>
      <c r="AS28" s="1804"/>
      <c r="AT28" s="1804"/>
      <c r="AU28" s="1804"/>
      <c r="AV28" s="1804"/>
      <c r="AW28" s="1804"/>
      <c r="AX28" s="1804"/>
      <c r="AY28" s="1804"/>
      <c r="AZ28" s="1804"/>
      <c r="BA28" s="1804"/>
      <c r="BB28" s="1804"/>
      <c r="BC28" s="1804"/>
      <c r="BD28" s="1804"/>
      <c r="BE28" s="1804"/>
      <c r="BF28" s="1804"/>
      <c r="BG28" s="1804"/>
      <c r="BH28" s="1805"/>
      <c r="BI28" s="1806"/>
    </row>
    <row r="29" spans="1:62" s="88" customFormat="1" ht="15" customHeight="1">
      <c r="A29" s="79"/>
      <c r="V29" s="1013"/>
      <c r="W29" s="1029" t="s">
        <v>2</v>
      </c>
      <c r="X29" s="1803"/>
      <c r="Y29" s="1803"/>
      <c r="Z29" s="1803"/>
      <c r="AA29" s="1803"/>
      <c r="AB29" s="1804"/>
      <c r="AC29" s="1804"/>
      <c r="AD29" s="1804"/>
      <c r="AE29" s="1804"/>
      <c r="AF29" s="1804"/>
      <c r="AG29" s="1804"/>
      <c r="AH29" s="1804"/>
      <c r="AI29" s="1804"/>
      <c r="AJ29" s="1804"/>
      <c r="AK29" s="1804"/>
      <c r="AL29" s="1804"/>
      <c r="AM29" s="1804"/>
      <c r="AN29" s="1804"/>
      <c r="AO29" s="1804"/>
      <c r="AP29" s="1804"/>
      <c r="AQ29" s="1804"/>
      <c r="AR29" s="1804"/>
      <c r="AS29" s="1804"/>
      <c r="AT29" s="1804"/>
      <c r="AU29" s="1804"/>
      <c r="AV29" s="1804"/>
      <c r="AW29" s="1804"/>
      <c r="AX29" s="1804"/>
      <c r="AY29" s="1804"/>
      <c r="AZ29" s="1804"/>
      <c r="BA29" s="1804"/>
      <c r="BB29" s="1804"/>
      <c r="BC29" s="1804"/>
      <c r="BD29" s="1804"/>
      <c r="BE29" s="1804"/>
      <c r="BF29" s="1804"/>
      <c r="BG29" s="1804"/>
      <c r="BH29" s="1805"/>
      <c r="BI29" s="1806"/>
    </row>
    <row r="30" spans="1:62" s="88" customFormat="1" ht="15" customHeight="1">
      <c r="A30" s="79"/>
      <c r="V30" s="1013"/>
      <c r="W30" s="1030" t="s">
        <v>139</v>
      </c>
      <c r="X30" s="1803"/>
      <c r="Y30" s="1803"/>
      <c r="Z30" s="1803"/>
      <c r="AA30" s="1803"/>
      <c r="AB30" s="1804"/>
      <c r="AC30" s="1804"/>
      <c r="AD30" s="1804"/>
      <c r="AE30" s="1804"/>
      <c r="AF30" s="1804"/>
      <c r="AG30" s="1804"/>
      <c r="AH30" s="1804"/>
      <c r="AI30" s="1804"/>
      <c r="AJ30" s="1804"/>
      <c r="AK30" s="1804"/>
      <c r="AL30" s="1804"/>
      <c r="AM30" s="1804"/>
      <c r="AN30" s="1804"/>
      <c r="AO30" s="1804"/>
      <c r="AP30" s="1804"/>
      <c r="AQ30" s="1804"/>
      <c r="AR30" s="1804"/>
      <c r="AS30" s="1804"/>
      <c r="AT30" s="1804"/>
      <c r="AU30" s="1804"/>
      <c r="AV30" s="1804"/>
      <c r="AW30" s="1804"/>
      <c r="AX30" s="1804"/>
      <c r="AY30" s="1804"/>
      <c r="AZ30" s="1804"/>
      <c r="BA30" s="1804"/>
      <c r="BB30" s="1804"/>
      <c r="BC30" s="1804"/>
      <c r="BD30" s="1804"/>
      <c r="BE30" s="1804"/>
      <c r="BF30" s="1804"/>
      <c r="BG30" s="1804"/>
      <c r="BH30" s="1805"/>
      <c r="BI30" s="1806"/>
    </row>
    <row r="31" spans="1:62" s="88" customFormat="1" ht="15" customHeight="1">
      <c r="A31" s="79"/>
      <c r="V31" s="1013"/>
      <c r="W31" s="1029" t="s">
        <v>140</v>
      </c>
      <c r="X31" s="1803"/>
      <c r="Y31" s="1803"/>
      <c r="Z31" s="1803"/>
      <c r="AA31" s="1803"/>
      <c r="AB31" s="1804"/>
      <c r="AC31" s="1804"/>
      <c r="AD31" s="1804"/>
      <c r="AE31" s="1804"/>
      <c r="AF31" s="1804"/>
      <c r="AG31" s="1804"/>
      <c r="AH31" s="1804"/>
      <c r="AI31" s="1804"/>
      <c r="AJ31" s="1804"/>
      <c r="AK31" s="1804"/>
      <c r="AL31" s="1804"/>
      <c r="AM31" s="1804"/>
      <c r="AN31" s="1804"/>
      <c r="AO31" s="1804"/>
      <c r="AP31" s="1804"/>
      <c r="AQ31" s="1804"/>
      <c r="AR31" s="1804"/>
      <c r="AS31" s="1804"/>
      <c r="AT31" s="1804"/>
      <c r="AU31" s="1804"/>
      <c r="AV31" s="1804"/>
      <c r="AW31" s="1804"/>
      <c r="AX31" s="1804"/>
      <c r="AY31" s="1804"/>
      <c r="AZ31" s="1804"/>
      <c r="BA31" s="1804"/>
      <c r="BB31" s="1804"/>
      <c r="BC31" s="1804"/>
      <c r="BD31" s="1804"/>
      <c r="BE31" s="1804"/>
      <c r="BF31" s="1804"/>
      <c r="BG31" s="1804"/>
      <c r="BH31" s="1805"/>
      <c r="BI31" s="1806"/>
    </row>
    <row r="32" spans="1:62" s="88" customFormat="1" ht="15" customHeight="1">
      <c r="A32" s="79"/>
      <c r="V32" s="1013"/>
      <c r="W32" s="1029" t="s">
        <v>141</v>
      </c>
      <c r="X32" s="1798"/>
      <c r="Y32" s="1798"/>
      <c r="Z32" s="1798"/>
      <c r="AA32" s="1798"/>
      <c r="AB32" s="1799"/>
      <c r="AC32" s="1799"/>
      <c r="AD32" s="1799"/>
      <c r="AE32" s="1799"/>
      <c r="AF32" s="1799"/>
      <c r="AG32" s="1799"/>
      <c r="AH32" s="1799"/>
      <c r="AI32" s="1799"/>
      <c r="AJ32" s="1799"/>
      <c r="AK32" s="1799"/>
      <c r="AL32" s="1799"/>
      <c r="AM32" s="1799"/>
      <c r="AN32" s="1799"/>
      <c r="AO32" s="1799"/>
      <c r="AP32" s="1799"/>
      <c r="AQ32" s="1799"/>
      <c r="AR32" s="1799"/>
      <c r="AS32" s="1799"/>
      <c r="AT32" s="1799"/>
      <c r="AU32" s="1799"/>
      <c r="AV32" s="1799"/>
      <c r="AW32" s="1799"/>
      <c r="AX32" s="1799"/>
      <c r="AY32" s="1799"/>
      <c r="AZ32" s="1799"/>
      <c r="BA32" s="1799"/>
      <c r="BB32" s="1799"/>
      <c r="BC32" s="1799"/>
      <c r="BD32" s="1799"/>
      <c r="BE32" s="1799"/>
      <c r="BF32" s="1799"/>
      <c r="BG32" s="1799"/>
      <c r="BH32" s="1807"/>
      <c r="BI32" s="1808"/>
    </row>
    <row r="33" spans="1:61" s="88" customFormat="1" ht="15" customHeight="1">
      <c r="A33" s="79"/>
      <c r="V33" s="1013"/>
      <c r="W33" s="1029" t="s">
        <v>142</v>
      </c>
      <c r="X33" s="1803"/>
      <c r="Y33" s="1803"/>
      <c r="Z33" s="1803"/>
      <c r="AA33" s="1803"/>
      <c r="AB33" s="1804"/>
      <c r="AC33" s="1804"/>
      <c r="AD33" s="1804"/>
      <c r="AE33" s="1804"/>
      <c r="AF33" s="1804"/>
      <c r="AG33" s="1804"/>
      <c r="AH33" s="1804"/>
      <c r="AI33" s="1804"/>
      <c r="AJ33" s="1804"/>
      <c r="AK33" s="1804"/>
      <c r="AL33" s="1804"/>
      <c r="AM33" s="1804"/>
      <c r="AN33" s="1804"/>
      <c r="AO33" s="1804"/>
      <c r="AP33" s="1804"/>
      <c r="AQ33" s="1804"/>
      <c r="AR33" s="1804"/>
      <c r="AS33" s="1804"/>
      <c r="AT33" s="1804"/>
      <c r="AU33" s="1804"/>
      <c r="AV33" s="1804"/>
      <c r="AW33" s="1804"/>
      <c r="AX33" s="1804"/>
      <c r="AY33" s="1804"/>
      <c r="AZ33" s="1804"/>
      <c r="BA33" s="1804"/>
      <c r="BB33" s="1804"/>
      <c r="BC33" s="1804"/>
      <c r="BD33" s="1804"/>
      <c r="BE33" s="1804"/>
      <c r="BF33" s="1804"/>
      <c r="BG33" s="1804"/>
      <c r="BH33" s="1805"/>
      <c r="BI33" s="1806"/>
    </row>
    <row r="34" spans="1:61" s="88" customFormat="1" ht="15" customHeight="1">
      <c r="A34" s="79"/>
      <c r="V34" s="1013"/>
      <c r="W34" s="1029" t="s">
        <v>143</v>
      </c>
      <c r="X34" s="1803"/>
      <c r="Y34" s="1803"/>
      <c r="Z34" s="1803"/>
      <c r="AA34" s="1803"/>
      <c r="AB34" s="1804"/>
      <c r="AC34" s="1804"/>
      <c r="AD34" s="1804"/>
      <c r="AE34" s="1804"/>
      <c r="AF34" s="1804"/>
      <c r="AG34" s="1804"/>
      <c r="AH34" s="1804"/>
      <c r="AI34" s="1804"/>
      <c r="AJ34" s="1804"/>
      <c r="AK34" s="1804"/>
      <c r="AL34" s="1804"/>
      <c r="AM34" s="1804"/>
      <c r="AN34" s="1804"/>
      <c r="AO34" s="1804"/>
      <c r="AP34" s="1804"/>
      <c r="AQ34" s="1804"/>
      <c r="AR34" s="1804"/>
      <c r="AS34" s="1804"/>
      <c r="AT34" s="1804"/>
      <c r="AU34" s="1804"/>
      <c r="AV34" s="1804"/>
      <c r="AW34" s="1799"/>
      <c r="AX34" s="1799"/>
      <c r="AY34" s="1799"/>
      <c r="AZ34" s="1799"/>
      <c r="BA34" s="1799"/>
      <c r="BB34" s="1804"/>
      <c r="BC34" s="1804"/>
      <c r="BD34" s="1804"/>
      <c r="BE34" s="1804"/>
      <c r="BF34" s="1804"/>
      <c r="BG34" s="1804"/>
      <c r="BH34" s="1805"/>
      <c r="BI34" s="1806"/>
    </row>
    <row r="35" spans="1:61" s="88" customFormat="1" ht="15" customHeight="1">
      <c r="A35" s="79"/>
      <c r="V35" s="1013"/>
      <c r="W35" s="1016" t="s">
        <v>236</v>
      </c>
      <c r="X35" s="1803"/>
      <c r="Y35" s="1803"/>
      <c r="Z35" s="1803"/>
      <c r="AA35" s="1803"/>
      <c r="AB35" s="1804"/>
      <c r="AC35" s="1804"/>
      <c r="AD35" s="1804"/>
      <c r="AE35" s="1804"/>
      <c r="AF35" s="1804"/>
      <c r="AG35" s="1804"/>
      <c r="AH35" s="1804"/>
      <c r="AI35" s="1804"/>
      <c r="AJ35" s="1804"/>
      <c r="AK35" s="1804"/>
      <c r="AL35" s="1804"/>
      <c r="AM35" s="1804"/>
      <c r="AN35" s="1804"/>
      <c r="AO35" s="1804"/>
      <c r="AP35" s="1804"/>
      <c r="AQ35" s="1804"/>
      <c r="AR35" s="1804"/>
      <c r="AS35" s="1804"/>
      <c r="AT35" s="1804"/>
      <c r="AU35" s="1804"/>
      <c r="AV35" s="1804"/>
      <c r="AW35" s="1804"/>
      <c r="AX35" s="1804"/>
      <c r="AY35" s="1804"/>
      <c r="AZ35" s="1804"/>
      <c r="BA35" s="1804"/>
      <c r="BB35" s="1804"/>
      <c r="BC35" s="1804"/>
      <c r="BD35" s="1804"/>
      <c r="BE35" s="1804"/>
      <c r="BF35" s="1804"/>
      <c r="BG35" s="1804"/>
      <c r="BH35" s="1805"/>
      <c r="BI35" s="1806"/>
    </row>
    <row r="36" spans="1:61" s="88" customFormat="1" ht="15" customHeight="1" thickBot="1">
      <c r="A36" s="79"/>
      <c r="V36" s="1017"/>
      <c r="W36" s="1018" t="s">
        <v>144</v>
      </c>
      <c r="X36" s="1809"/>
      <c r="Y36" s="1809"/>
      <c r="Z36" s="1809"/>
      <c r="AA36" s="1809"/>
      <c r="AB36" s="1810"/>
      <c r="AC36" s="1810"/>
      <c r="AD36" s="1810"/>
      <c r="AE36" s="1810"/>
      <c r="AF36" s="1810"/>
      <c r="AG36" s="1810"/>
      <c r="AH36" s="1810"/>
      <c r="AI36" s="1810"/>
      <c r="AJ36" s="1810"/>
      <c r="AK36" s="1810"/>
      <c r="AL36" s="1810"/>
      <c r="AM36" s="1810"/>
      <c r="AN36" s="1810"/>
      <c r="AO36" s="1810"/>
      <c r="AP36" s="1810"/>
      <c r="AQ36" s="1810"/>
      <c r="AR36" s="1810"/>
      <c r="AS36" s="1810"/>
      <c r="AT36" s="1810"/>
      <c r="AU36" s="1810"/>
      <c r="AV36" s="1810"/>
      <c r="AW36" s="1810"/>
      <c r="AX36" s="1810"/>
      <c r="AY36" s="1810"/>
      <c r="AZ36" s="1810"/>
      <c r="BA36" s="1810"/>
      <c r="BB36" s="1810"/>
      <c r="BC36" s="1810"/>
      <c r="BD36" s="1810"/>
      <c r="BE36" s="1810"/>
      <c r="BF36" s="1810"/>
      <c r="BG36" s="1810"/>
      <c r="BH36" s="1811"/>
      <c r="BI36" s="1812"/>
    </row>
    <row r="38" spans="1:61" ht="18.75" customHeight="1" thickBot="1">
      <c r="V38" s="80" t="s">
        <v>490</v>
      </c>
    </row>
    <row r="39" spans="1:61" ht="15.75" thickBot="1">
      <c r="V39" s="1020" t="s">
        <v>134</v>
      </c>
      <c r="W39" s="1021"/>
      <c r="X39" s="1025"/>
      <c r="Y39" s="1025"/>
      <c r="Z39" s="1025"/>
      <c r="AA39" s="1025">
        <v>1990</v>
      </c>
      <c r="AB39" s="1026">
        <v>1991</v>
      </c>
      <c r="AC39" s="1026">
        <v>1992</v>
      </c>
      <c r="AD39" s="1026">
        <v>1993</v>
      </c>
      <c r="AE39" s="1026">
        <v>1994</v>
      </c>
      <c r="AF39" s="1026">
        <v>1995</v>
      </c>
      <c r="AG39" s="1026">
        <v>1996</v>
      </c>
      <c r="AH39" s="1026">
        <v>1997</v>
      </c>
      <c r="AI39" s="1026">
        <v>1998</v>
      </c>
      <c r="AJ39" s="1026">
        <v>1999</v>
      </c>
      <c r="AK39" s="1026">
        <v>2000</v>
      </c>
      <c r="AL39" s="1026">
        <v>2001</v>
      </c>
      <c r="AM39" s="1026">
        <v>2002</v>
      </c>
      <c r="AN39" s="1026">
        <v>2003</v>
      </c>
      <c r="AO39" s="1026">
        <v>2004</v>
      </c>
      <c r="AP39" s="1026">
        <v>2005</v>
      </c>
      <c r="AQ39" s="1026">
        <v>2006</v>
      </c>
      <c r="AR39" s="1026">
        <v>2007</v>
      </c>
      <c r="AS39" s="1026">
        <v>2008</v>
      </c>
      <c r="AT39" s="1026">
        <v>2009</v>
      </c>
      <c r="AU39" s="1026">
        <f t="shared" ref="AU39:BB39" si="6">AT39+1</f>
        <v>2010</v>
      </c>
      <c r="AV39" s="1026">
        <f t="shared" si="6"/>
        <v>2011</v>
      </c>
      <c r="AW39" s="1026">
        <f t="shared" si="6"/>
        <v>2012</v>
      </c>
      <c r="AX39" s="1026">
        <f t="shared" si="6"/>
        <v>2013</v>
      </c>
      <c r="AY39" s="1026">
        <f t="shared" si="6"/>
        <v>2014</v>
      </c>
      <c r="AZ39" s="1026">
        <f t="shared" si="6"/>
        <v>2015</v>
      </c>
      <c r="BA39" s="1026">
        <f t="shared" si="6"/>
        <v>2016</v>
      </c>
      <c r="BB39" s="1026">
        <f t="shared" si="6"/>
        <v>2017</v>
      </c>
      <c r="BC39" s="1026">
        <f t="shared" ref="BC39:BG39" si="7">BB39+1</f>
        <v>2018</v>
      </c>
      <c r="BD39" s="1026">
        <f t="shared" si="7"/>
        <v>2019</v>
      </c>
      <c r="BE39" s="1026">
        <f t="shared" si="7"/>
        <v>2020</v>
      </c>
      <c r="BF39" s="1026">
        <f t="shared" si="7"/>
        <v>2021</v>
      </c>
      <c r="BG39" s="1161">
        <f t="shared" si="7"/>
        <v>2022</v>
      </c>
      <c r="BH39" s="1161">
        <f>BG39+1</f>
        <v>2023</v>
      </c>
      <c r="BI39" s="1027">
        <f>BH39+1</f>
        <v>2024</v>
      </c>
    </row>
    <row r="40" spans="1:61" s="88" customFormat="1" ht="15" customHeight="1">
      <c r="A40" s="79"/>
      <c r="V40" s="1013" t="s">
        <v>136</v>
      </c>
      <c r="W40" s="1031"/>
      <c r="X40" s="1022"/>
      <c r="Y40" s="1022"/>
      <c r="Z40" s="1022"/>
      <c r="AA40" s="1022">
        <v>4525.3137753801102</v>
      </c>
      <c r="AB40" s="1023">
        <v>4525.3672186051926</v>
      </c>
      <c r="AC40" s="1023">
        <v>4799.3385522633725</v>
      </c>
      <c r="AD40" s="1023">
        <v>4838.8455944873749</v>
      </c>
      <c r="AE40" s="1023">
        <v>5138.9135504794995</v>
      </c>
      <c r="AF40" s="1023">
        <v>5139.1086787748327</v>
      </c>
      <c r="AG40" s="1023">
        <v>5241.5658240424364</v>
      </c>
      <c r="AH40" s="1023">
        <v>4932.8249836013701</v>
      </c>
      <c r="AI40" s="1023">
        <v>4923.0711365589304</v>
      </c>
      <c r="AJ40" s="1023">
        <v>5098.6459515809402</v>
      </c>
      <c r="AK40" s="1023">
        <v>5155.4653371950153</v>
      </c>
      <c r="AL40" s="1023">
        <v>5027.1773082299605</v>
      </c>
      <c r="AM40" s="1023">
        <v>5194.85167562894</v>
      </c>
      <c r="AN40" s="1023">
        <v>5203.0582870303506</v>
      </c>
      <c r="AO40" s="1023">
        <v>5108.2672717778159</v>
      </c>
      <c r="AP40" s="1023">
        <v>5053.2290358144228</v>
      </c>
      <c r="AQ40" s="1023">
        <v>4773.8768699883531</v>
      </c>
      <c r="AR40" s="1023">
        <v>4919.8103462676272</v>
      </c>
      <c r="AS40" s="1023">
        <v>4782.916238625884</v>
      </c>
      <c r="AT40" s="1023">
        <v>4554.9560874380913</v>
      </c>
      <c r="AU40" s="1023">
        <v>4813.1989221721478</v>
      </c>
      <c r="AV40" s="1023">
        <v>4993.0433073661316</v>
      </c>
      <c r="AW40" s="1023">
        <v>5282.5191895987746</v>
      </c>
      <c r="AX40" s="1023">
        <v>5195.3565948653641</v>
      </c>
      <c r="AY40" s="1023">
        <v>4853.7903367675453</v>
      </c>
      <c r="AZ40" s="1023">
        <v>4600.3397022633517</v>
      </c>
      <c r="BA40" s="1023">
        <v>4405.2765080098106</v>
      </c>
      <c r="BB40" s="1023">
        <v>4463.2502357577614</v>
      </c>
      <c r="BC40" s="1023">
        <v>4035.5189092197238</v>
      </c>
      <c r="BD40" s="1023">
        <v>3944.6091999001205</v>
      </c>
      <c r="BE40" s="1023">
        <v>3940.6778087128505</v>
      </c>
      <c r="BF40" s="1023">
        <v>3809.5763961831267</v>
      </c>
      <c r="BG40" s="1162">
        <v>3810.8316295434938</v>
      </c>
      <c r="BH40" s="1162">
        <v>3629.3893200118287</v>
      </c>
      <c r="BI40" s="1024">
        <v>3544.4395407524203</v>
      </c>
    </row>
    <row r="41" spans="1:61" s="88" customFormat="1" ht="15" customHeight="1">
      <c r="A41" s="79"/>
      <c r="V41" s="1013"/>
      <c r="W41" s="1028" t="s">
        <v>146</v>
      </c>
      <c r="X41" s="1813"/>
      <c r="Y41" s="1813"/>
      <c r="Z41" s="1813"/>
      <c r="AA41" s="1813"/>
      <c r="AB41" s="1814"/>
      <c r="AC41" s="1814"/>
      <c r="AD41" s="1814"/>
      <c r="AE41" s="1814"/>
      <c r="AF41" s="1814"/>
      <c r="AG41" s="1814"/>
      <c r="AH41" s="1814"/>
      <c r="AI41" s="1814"/>
      <c r="AJ41" s="1814"/>
      <c r="AK41" s="1814"/>
      <c r="AL41" s="1814"/>
      <c r="AM41" s="1814"/>
      <c r="AN41" s="1814"/>
      <c r="AO41" s="1814"/>
      <c r="AP41" s="1814"/>
      <c r="AQ41" s="1814"/>
      <c r="AR41" s="1814"/>
      <c r="AS41" s="1814"/>
      <c r="AT41" s="1814"/>
      <c r="AU41" s="1814"/>
      <c r="AV41" s="1814"/>
      <c r="AW41" s="1814"/>
      <c r="AX41" s="1814"/>
      <c r="AY41" s="1814"/>
      <c r="AZ41" s="1814"/>
      <c r="BA41" s="1814"/>
      <c r="BB41" s="1814"/>
      <c r="BC41" s="1814"/>
      <c r="BD41" s="1814"/>
      <c r="BE41" s="1814"/>
      <c r="BF41" s="1814"/>
      <c r="BG41" s="1815"/>
      <c r="BH41" s="1815"/>
      <c r="BI41" s="1816"/>
    </row>
    <row r="42" spans="1:61" s="88" customFormat="1" ht="15" customHeight="1">
      <c r="A42" s="79"/>
      <c r="V42" s="1013"/>
      <c r="W42" s="1029" t="s">
        <v>147</v>
      </c>
      <c r="X42" s="1813"/>
      <c r="Y42" s="1813"/>
      <c r="Z42" s="1813"/>
      <c r="AA42" s="1813"/>
      <c r="AB42" s="1814"/>
      <c r="AC42" s="1814"/>
      <c r="AD42" s="1814"/>
      <c r="AE42" s="1814"/>
      <c r="AF42" s="1814"/>
      <c r="AG42" s="1814"/>
      <c r="AH42" s="1814"/>
      <c r="AI42" s="1814"/>
      <c r="AJ42" s="1814"/>
      <c r="AK42" s="1814"/>
      <c r="AL42" s="1814"/>
      <c r="AM42" s="1814"/>
      <c r="AN42" s="1814"/>
      <c r="AO42" s="1814"/>
      <c r="AP42" s="1814"/>
      <c r="AQ42" s="1814"/>
      <c r="AR42" s="1814"/>
      <c r="AS42" s="1814"/>
      <c r="AT42" s="1814"/>
      <c r="AU42" s="1814"/>
      <c r="AV42" s="1814"/>
      <c r="AW42" s="1814"/>
      <c r="AX42" s="1814"/>
      <c r="AY42" s="1814"/>
      <c r="AZ42" s="1814"/>
      <c r="BA42" s="1814"/>
      <c r="BB42" s="1814"/>
      <c r="BC42" s="1814"/>
      <c r="BD42" s="1814"/>
      <c r="BE42" s="1814"/>
      <c r="BF42" s="1814"/>
      <c r="BG42" s="1815"/>
      <c r="BH42" s="1815"/>
      <c r="BI42" s="1816"/>
    </row>
    <row r="43" spans="1:61" s="88" customFormat="1" ht="15" customHeight="1">
      <c r="A43" s="79"/>
      <c r="V43" s="1013"/>
      <c r="W43" s="1030" t="s">
        <v>148</v>
      </c>
      <c r="X43" s="1813"/>
      <c r="Y43" s="1813"/>
      <c r="Z43" s="1813"/>
      <c r="AA43" s="1813"/>
      <c r="AB43" s="1814"/>
      <c r="AC43" s="1814"/>
      <c r="AD43" s="1814"/>
      <c r="AE43" s="1814"/>
      <c r="AF43" s="1814"/>
      <c r="AG43" s="1814"/>
      <c r="AH43" s="1814"/>
      <c r="AI43" s="1814"/>
      <c r="AJ43" s="1814"/>
      <c r="AK43" s="1814"/>
      <c r="AL43" s="1814"/>
      <c r="AM43" s="1814"/>
      <c r="AN43" s="1814"/>
      <c r="AO43" s="1814"/>
      <c r="AP43" s="1814"/>
      <c r="AQ43" s="1814"/>
      <c r="AR43" s="1814"/>
      <c r="AS43" s="1814"/>
      <c r="AT43" s="1814"/>
      <c r="AU43" s="1814"/>
      <c r="AV43" s="1814"/>
      <c r="AW43" s="1814"/>
      <c r="AX43" s="1814"/>
      <c r="AY43" s="1814"/>
      <c r="AZ43" s="1814"/>
      <c r="BA43" s="1814"/>
      <c r="BB43" s="1814"/>
      <c r="BC43" s="1814"/>
      <c r="BD43" s="1814"/>
      <c r="BE43" s="1814"/>
      <c r="BF43" s="1814"/>
      <c r="BG43" s="1815"/>
      <c r="BH43" s="1815"/>
      <c r="BI43" s="1816"/>
    </row>
    <row r="44" spans="1:61" s="88" customFormat="1" ht="15" customHeight="1">
      <c r="A44" s="79"/>
      <c r="V44" s="1013"/>
      <c r="W44" s="1029" t="s">
        <v>149</v>
      </c>
      <c r="X44" s="1813"/>
      <c r="Y44" s="1813"/>
      <c r="Z44" s="1813"/>
      <c r="AA44" s="1813"/>
      <c r="AB44" s="1814"/>
      <c r="AC44" s="1814"/>
      <c r="AD44" s="1814"/>
      <c r="AE44" s="1814"/>
      <c r="AF44" s="1814"/>
      <c r="AG44" s="1814"/>
      <c r="AH44" s="1814"/>
      <c r="AI44" s="1814"/>
      <c r="AJ44" s="1814"/>
      <c r="AK44" s="1814"/>
      <c r="AL44" s="1814"/>
      <c r="AM44" s="1814"/>
      <c r="AN44" s="1814"/>
      <c r="AO44" s="1814"/>
      <c r="AP44" s="1814"/>
      <c r="AQ44" s="1814"/>
      <c r="AR44" s="1814"/>
      <c r="AS44" s="1814"/>
      <c r="AT44" s="1814"/>
      <c r="AU44" s="1814"/>
      <c r="AV44" s="1814"/>
      <c r="AW44" s="1814"/>
      <c r="AX44" s="1814"/>
      <c r="AY44" s="1814"/>
      <c r="AZ44" s="1814"/>
      <c r="BA44" s="1814"/>
      <c r="BB44" s="1814"/>
      <c r="BC44" s="1814"/>
      <c r="BD44" s="1814"/>
      <c r="BE44" s="1814"/>
      <c r="BF44" s="1814"/>
      <c r="BG44" s="1815"/>
      <c r="BH44" s="1815"/>
      <c r="BI44" s="1816"/>
    </row>
    <row r="45" spans="1:61" s="88" customFormat="1" ht="15" customHeight="1">
      <c r="A45" s="79"/>
      <c r="V45" s="1013"/>
      <c r="W45" s="1030" t="s">
        <v>238</v>
      </c>
      <c r="X45" s="1813"/>
      <c r="Y45" s="1813"/>
      <c r="Z45" s="1813"/>
      <c r="AA45" s="1813"/>
      <c r="AB45" s="1814"/>
      <c r="AC45" s="1814"/>
      <c r="AD45" s="1814"/>
      <c r="AE45" s="1814"/>
      <c r="AF45" s="1814"/>
      <c r="AG45" s="1814"/>
      <c r="AH45" s="1814"/>
      <c r="AI45" s="1814"/>
      <c r="AJ45" s="1814"/>
      <c r="AK45" s="1814"/>
      <c r="AL45" s="1814"/>
      <c r="AM45" s="1814"/>
      <c r="AN45" s="1814"/>
      <c r="AO45" s="1814"/>
      <c r="AP45" s="1814"/>
      <c r="AQ45" s="1814"/>
      <c r="AR45" s="1814"/>
      <c r="AS45" s="1814"/>
      <c r="AT45" s="1814"/>
      <c r="AU45" s="1814"/>
      <c r="AV45" s="1814"/>
      <c r="AW45" s="1814"/>
      <c r="AX45" s="1814"/>
      <c r="AY45" s="1814"/>
      <c r="AZ45" s="1814"/>
      <c r="BA45" s="1814"/>
      <c r="BB45" s="1814"/>
      <c r="BC45" s="1814"/>
      <c r="BD45" s="1814"/>
      <c r="BE45" s="1814"/>
      <c r="BF45" s="1814"/>
      <c r="BG45" s="1815"/>
      <c r="BH45" s="1815"/>
      <c r="BI45" s="1816"/>
    </row>
    <row r="46" spans="1:61" s="88" customFormat="1" ht="15" customHeight="1">
      <c r="A46" s="79"/>
      <c r="V46" s="1013"/>
      <c r="W46" s="1029" t="s">
        <v>150</v>
      </c>
      <c r="X46" s="1813"/>
      <c r="Y46" s="1813"/>
      <c r="Z46" s="1813"/>
      <c r="AA46" s="1813"/>
      <c r="AB46" s="1814"/>
      <c r="AC46" s="1814"/>
      <c r="AD46" s="1814"/>
      <c r="AE46" s="1814"/>
      <c r="AF46" s="1814"/>
      <c r="AG46" s="1814"/>
      <c r="AH46" s="1814"/>
      <c r="AI46" s="1814"/>
      <c r="AJ46" s="1814"/>
      <c r="AK46" s="1814"/>
      <c r="AL46" s="1814"/>
      <c r="AM46" s="1814"/>
      <c r="AN46" s="1814"/>
      <c r="AO46" s="1814"/>
      <c r="AP46" s="1814"/>
      <c r="AQ46" s="1814"/>
      <c r="AR46" s="1814"/>
      <c r="AS46" s="1814"/>
      <c r="AT46" s="1814"/>
      <c r="AU46" s="1814"/>
      <c r="AV46" s="1814"/>
      <c r="AW46" s="1814"/>
      <c r="AX46" s="1814"/>
      <c r="AY46" s="1814"/>
      <c r="AZ46" s="1814"/>
      <c r="BA46" s="1814"/>
      <c r="BB46" s="1814"/>
      <c r="BC46" s="1814"/>
      <c r="BD46" s="1814"/>
      <c r="BE46" s="1814"/>
      <c r="BF46" s="1814"/>
      <c r="BG46" s="1815"/>
      <c r="BH46" s="1815"/>
      <c r="BI46" s="1816"/>
    </row>
    <row r="47" spans="1:61" s="88" customFormat="1" ht="15" customHeight="1">
      <c r="A47" s="79"/>
      <c r="V47" s="1013"/>
      <c r="W47" s="1016" t="s">
        <v>236</v>
      </c>
      <c r="X47" s="1813"/>
      <c r="Y47" s="1813"/>
      <c r="Z47" s="1813"/>
      <c r="AA47" s="1813"/>
      <c r="AB47" s="1814"/>
      <c r="AC47" s="1814"/>
      <c r="AD47" s="1814"/>
      <c r="AE47" s="1814"/>
      <c r="AF47" s="1814"/>
      <c r="AG47" s="1814"/>
      <c r="AH47" s="1814"/>
      <c r="AI47" s="1814"/>
      <c r="AJ47" s="1814"/>
      <c r="AK47" s="1814"/>
      <c r="AL47" s="1814"/>
      <c r="AM47" s="1814"/>
      <c r="AN47" s="1814"/>
      <c r="AO47" s="1814"/>
      <c r="AP47" s="1814"/>
      <c r="AQ47" s="1814"/>
      <c r="AR47" s="1814"/>
      <c r="AS47" s="1814"/>
      <c r="AT47" s="1814"/>
      <c r="AU47" s="1814"/>
      <c r="AV47" s="1814"/>
      <c r="AW47" s="1814"/>
      <c r="AX47" s="1814"/>
      <c r="AY47" s="1814"/>
      <c r="AZ47" s="1814"/>
      <c r="BA47" s="1814"/>
      <c r="BB47" s="1814"/>
      <c r="BC47" s="1814"/>
      <c r="BD47" s="1814"/>
      <c r="BE47" s="1814"/>
      <c r="BF47" s="1814"/>
      <c r="BG47" s="1815"/>
      <c r="BH47" s="1815"/>
      <c r="BI47" s="1816"/>
    </row>
    <row r="48" spans="1:61" s="88" customFormat="1" ht="15" customHeight="1" thickBot="1">
      <c r="A48" s="79"/>
      <c r="V48" s="1017"/>
      <c r="W48" s="1018" t="s">
        <v>144</v>
      </c>
      <c r="X48" s="1817"/>
      <c r="Y48" s="1817"/>
      <c r="Z48" s="1817"/>
      <c r="AA48" s="1817"/>
      <c r="AB48" s="1818"/>
      <c r="AC48" s="1818"/>
      <c r="AD48" s="1818"/>
      <c r="AE48" s="1818"/>
      <c r="AF48" s="1818"/>
      <c r="AG48" s="1818"/>
      <c r="AH48" s="1818"/>
      <c r="AI48" s="1818"/>
      <c r="AJ48" s="1818"/>
      <c r="AK48" s="1818"/>
      <c r="AL48" s="1818"/>
      <c r="AM48" s="1818"/>
      <c r="AN48" s="1818"/>
      <c r="AO48" s="1818"/>
      <c r="AP48" s="1818"/>
      <c r="AQ48" s="1818"/>
      <c r="AR48" s="1818"/>
      <c r="AS48" s="1818"/>
      <c r="AT48" s="1818"/>
      <c r="AU48" s="1818"/>
      <c r="AV48" s="1818"/>
      <c r="AW48" s="1818"/>
      <c r="AX48" s="1818"/>
      <c r="AY48" s="1818"/>
      <c r="AZ48" s="1818"/>
      <c r="BA48" s="1818"/>
      <c r="BB48" s="1818"/>
      <c r="BC48" s="1818"/>
      <c r="BD48" s="1818"/>
      <c r="BE48" s="1818"/>
      <c r="BF48" s="1818"/>
      <c r="BG48" s="1819"/>
      <c r="BH48" s="1819"/>
      <c r="BI48" s="1820"/>
    </row>
    <row r="50" spans="1:61" ht="15.75" thickBot="1">
      <c r="V50" s="80" t="s">
        <v>151</v>
      </c>
    </row>
    <row r="51" spans="1:61">
      <c r="V51" s="1499" t="s">
        <v>134</v>
      </c>
      <c r="W51" s="1504"/>
      <c r="X51" s="1500"/>
      <c r="Y51" s="1500"/>
      <c r="Z51" s="1500"/>
      <c r="AA51" s="1500">
        <v>1990</v>
      </c>
      <c r="AB51" s="1501">
        <v>1991</v>
      </c>
      <c r="AC51" s="1501">
        <v>1992</v>
      </c>
      <c r="AD51" s="1501">
        <v>1993</v>
      </c>
      <c r="AE51" s="1501">
        <v>1994</v>
      </c>
      <c r="AF51" s="1501">
        <v>1995</v>
      </c>
      <c r="AG51" s="1501">
        <v>1996</v>
      </c>
      <c r="AH51" s="1501">
        <v>1997</v>
      </c>
      <c r="AI51" s="1501">
        <v>1998</v>
      </c>
      <c r="AJ51" s="1501">
        <v>1999</v>
      </c>
      <c r="AK51" s="1501">
        <v>2000</v>
      </c>
      <c r="AL51" s="1501">
        <v>2001</v>
      </c>
      <c r="AM51" s="1501">
        <v>2002</v>
      </c>
      <c r="AN51" s="1501">
        <v>2003</v>
      </c>
      <c r="AO51" s="1501">
        <v>2004</v>
      </c>
      <c r="AP51" s="1501">
        <v>2005</v>
      </c>
      <c r="AQ51" s="1501">
        <v>2006</v>
      </c>
      <c r="AR51" s="1501">
        <v>2007</v>
      </c>
      <c r="AS51" s="1501">
        <v>2008</v>
      </c>
      <c r="AT51" s="1501">
        <v>2009</v>
      </c>
      <c r="AU51" s="1501">
        <f t="shared" ref="AU51:BB51" si="8">AT51+1</f>
        <v>2010</v>
      </c>
      <c r="AV51" s="1501">
        <f t="shared" si="8"/>
        <v>2011</v>
      </c>
      <c r="AW51" s="1501">
        <f t="shared" si="8"/>
        <v>2012</v>
      </c>
      <c r="AX51" s="1501">
        <f t="shared" si="8"/>
        <v>2013</v>
      </c>
      <c r="AY51" s="1501">
        <f t="shared" si="8"/>
        <v>2014</v>
      </c>
      <c r="AZ51" s="1501">
        <f t="shared" si="8"/>
        <v>2015</v>
      </c>
      <c r="BA51" s="1501">
        <f t="shared" si="8"/>
        <v>2016</v>
      </c>
      <c r="BB51" s="1501">
        <f t="shared" si="8"/>
        <v>2017</v>
      </c>
      <c r="BC51" s="1501">
        <f t="shared" ref="BC51:BG51" si="9">BB51+1</f>
        <v>2018</v>
      </c>
      <c r="BD51" s="1501">
        <f t="shared" si="9"/>
        <v>2019</v>
      </c>
      <c r="BE51" s="1501">
        <f t="shared" si="9"/>
        <v>2020</v>
      </c>
      <c r="BF51" s="1501">
        <f t="shared" si="9"/>
        <v>2021</v>
      </c>
      <c r="BG51" s="1501">
        <f t="shared" si="9"/>
        <v>2022</v>
      </c>
      <c r="BH51" s="1657">
        <f>BG51+1</f>
        <v>2023</v>
      </c>
      <c r="BI51" s="1502">
        <f>BH51+1</f>
        <v>2024</v>
      </c>
    </row>
    <row r="52" spans="1:61" s="88" customFormat="1" ht="15" customHeight="1">
      <c r="A52" s="79"/>
      <c r="V52" s="1503" t="s">
        <v>136</v>
      </c>
      <c r="W52" s="1505"/>
      <c r="X52" s="1821"/>
      <c r="Y52" s="1821"/>
      <c r="Z52" s="1821"/>
      <c r="AA52" s="1821"/>
      <c r="AB52" s="1822"/>
      <c r="AC52" s="1822"/>
      <c r="AD52" s="1822"/>
      <c r="AE52" s="1822"/>
      <c r="AF52" s="1822"/>
      <c r="AG52" s="1822"/>
      <c r="AH52" s="1822"/>
      <c r="AI52" s="1822"/>
      <c r="AJ52" s="1822"/>
      <c r="AK52" s="1822"/>
      <c r="AL52" s="1822"/>
      <c r="AM52" s="1822"/>
      <c r="AN52" s="1822"/>
      <c r="AO52" s="1822"/>
      <c r="AP52" s="1822"/>
      <c r="AQ52" s="1822"/>
      <c r="AR52" s="1822"/>
      <c r="AS52" s="1822"/>
      <c r="AT52" s="1822"/>
      <c r="AU52" s="1822"/>
      <c r="AV52" s="1822"/>
      <c r="AW52" s="1822"/>
      <c r="AX52" s="1822"/>
      <c r="AY52" s="1822"/>
      <c r="AZ52" s="1822"/>
      <c r="BA52" s="1822"/>
      <c r="BB52" s="1822"/>
      <c r="BC52" s="1822"/>
      <c r="BD52" s="1822"/>
      <c r="BE52" s="1822"/>
      <c r="BF52" s="1822"/>
      <c r="BG52" s="1822"/>
      <c r="BH52" s="1823"/>
      <c r="BI52" s="1824"/>
    </row>
    <row r="53" spans="1:61" s="88" customFormat="1" ht="15" customHeight="1">
      <c r="A53" s="79"/>
      <c r="V53" s="1013"/>
      <c r="W53" s="1028" t="s">
        <v>146</v>
      </c>
      <c r="X53" s="1803"/>
      <c r="Y53" s="1803"/>
      <c r="Z53" s="1803"/>
      <c r="AA53" s="1803"/>
      <c r="AB53" s="1804"/>
      <c r="AC53" s="1804"/>
      <c r="AD53" s="1804"/>
      <c r="AE53" s="1804"/>
      <c r="AF53" s="1804"/>
      <c r="AG53" s="1804"/>
      <c r="AH53" s="1804"/>
      <c r="AI53" s="1804"/>
      <c r="AJ53" s="1804"/>
      <c r="AK53" s="1804"/>
      <c r="AL53" s="1804"/>
      <c r="AM53" s="1804"/>
      <c r="AN53" s="1804"/>
      <c r="AO53" s="1804"/>
      <c r="AP53" s="1804"/>
      <c r="AQ53" s="1804"/>
      <c r="AR53" s="1804"/>
      <c r="AS53" s="1804"/>
      <c r="AT53" s="1804"/>
      <c r="AU53" s="1804"/>
      <c r="AV53" s="1804"/>
      <c r="AW53" s="1804"/>
      <c r="AX53" s="1804"/>
      <c r="AY53" s="1804"/>
      <c r="AZ53" s="1804"/>
      <c r="BA53" s="1804"/>
      <c r="BB53" s="1804"/>
      <c r="BC53" s="1804"/>
      <c r="BD53" s="1804"/>
      <c r="BE53" s="1804"/>
      <c r="BF53" s="1804"/>
      <c r="BG53" s="1804"/>
      <c r="BH53" s="1805"/>
      <c r="BI53" s="1806"/>
    </row>
    <row r="54" spans="1:61" s="88" customFormat="1" ht="15" customHeight="1">
      <c r="A54" s="79"/>
      <c r="V54" s="1013"/>
      <c r="W54" s="1029" t="s">
        <v>147</v>
      </c>
      <c r="X54" s="1803"/>
      <c r="Y54" s="1803"/>
      <c r="Z54" s="1803"/>
      <c r="AA54" s="1803"/>
      <c r="AB54" s="1804"/>
      <c r="AC54" s="1804"/>
      <c r="AD54" s="1804"/>
      <c r="AE54" s="1804"/>
      <c r="AF54" s="1804"/>
      <c r="AG54" s="1804"/>
      <c r="AH54" s="1804"/>
      <c r="AI54" s="1804"/>
      <c r="AJ54" s="1804"/>
      <c r="AK54" s="1804"/>
      <c r="AL54" s="1804"/>
      <c r="AM54" s="1804"/>
      <c r="AN54" s="1804"/>
      <c r="AO54" s="1804"/>
      <c r="AP54" s="1804"/>
      <c r="AQ54" s="1804"/>
      <c r="AR54" s="1804"/>
      <c r="AS54" s="1804"/>
      <c r="AT54" s="1804"/>
      <c r="AU54" s="1804"/>
      <c r="AV54" s="1804"/>
      <c r="AW54" s="1804"/>
      <c r="AX54" s="1804"/>
      <c r="AY54" s="1804"/>
      <c r="AZ54" s="1804"/>
      <c r="BA54" s="1804"/>
      <c r="BB54" s="1804"/>
      <c r="BC54" s="1804"/>
      <c r="BD54" s="1804"/>
      <c r="BE54" s="1804"/>
      <c r="BF54" s="1804"/>
      <c r="BG54" s="1804"/>
      <c r="BH54" s="1805"/>
      <c r="BI54" s="1806"/>
    </row>
    <row r="55" spans="1:61" s="88" customFormat="1" ht="15" customHeight="1">
      <c r="A55" s="79"/>
      <c r="V55" s="1013"/>
      <c r="W55" s="1030" t="s">
        <v>237</v>
      </c>
      <c r="X55" s="1803"/>
      <c r="Y55" s="1803"/>
      <c r="Z55" s="1803"/>
      <c r="AA55" s="1803"/>
      <c r="AB55" s="1804"/>
      <c r="AC55" s="1804"/>
      <c r="AD55" s="1804"/>
      <c r="AE55" s="1804"/>
      <c r="AF55" s="1804"/>
      <c r="AG55" s="1804"/>
      <c r="AH55" s="1804"/>
      <c r="AI55" s="1804"/>
      <c r="AJ55" s="1804"/>
      <c r="AK55" s="1804"/>
      <c r="AL55" s="1804"/>
      <c r="AM55" s="1804"/>
      <c r="AN55" s="1804"/>
      <c r="AO55" s="1804"/>
      <c r="AP55" s="1804"/>
      <c r="AQ55" s="1804"/>
      <c r="AR55" s="1804"/>
      <c r="AS55" s="1804"/>
      <c r="AT55" s="1804"/>
      <c r="AU55" s="1804"/>
      <c r="AV55" s="1804"/>
      <c r="AW55" s="1804"/>
      <c r="AX55" s="1804"/>
      <c r="AY55" s="1804"/>
      <c r="AZ55" s="1804"/>
      <c r="BA55" s="1804"/>
      <c r="BB55" s="1804"/>
      <c r="BC55" s="1804"/>
      <c r="BD55" s="1804"/>
      <c r="BE55" s="1804"/>
      <c r="BF55" s="1804"/>
      <c r="BG55" s="1804"/>
      <c r="BH55" s="1805"/>
      <c r="BI55" s="1806"/>
    </row>
    <row r="56" spans="1:61" s="88" customFormat="1" ht="15" customHeight="1">
      <c r="A56" s="79"/>
      <c r="V56" s="1013"/>
      <c r="W56" s="1029" t="s">
        <v>149</v>
      </c>
      <c r="X56" s="1803"/>
      <c r="Y56" s="1803"/>
      <c r="Z56" s="1803"/>
      <c r="AA56" s="1803"/>
      <c r="AB56" s="1804"/>
      <c r="AC56" s="1804"/>
      <c r="AD56" s="1804"/>
      <c r="AE56" s="1804"/>
      <c r="AF56" s="1804"/>
      <c r="AG56" s="1804"/>
      <c r="AH56" s="1804"/>
      <c r="AI56" s="1804"/>
      <c r="AJ56" s="1804"/>
      <c r="AK56" s="1804"/>
      <c r="AL56" s="1804"/>
      <c r="AM56" s="1804"/>
      <c r="AN56" s="1804"/>
      <c r="AO56" s="1804"/>
      <c r="AP56" s="1804"/>
      <c r="AQ56" s="1804"/>
      <c r="AR56" s="1804"/>
      <c r="AS56" s="1804"/>
      <c r="AT56" s="1804"/>
      <c r="AU56" s="1804"/>
      <c r="AV56" s="1804"/>
      <c r="AW56" s="1804"/>
      <c r="AX56" s="1804"/>
      <c r="AY56" s="1804"/>
      <c r="AZ56" s="1804"/>
      <c r="BA56" s="1804"/>
      <c r="BB56" s="1804"/>
      <c r="BC56" s="1804"/>
      <c r="BD56" s="1804"/>
      <c r="BE56" s="1804"/>
      <c r="BF56" s="1804"/>
      <c r="BG56" s="1804"/>
      <c r="BH56" s="1805"/>
      <c r="BI56" s="1806"/>
    </row>
    <row r="57" spans="1:61" s="88" customFormat="1" ht="15" customHeight="1">
      <c r="A57" s="79"/>
      <c r="V57" s="1013"/>
      <c r="W57" s="1030" t="s">
        <v>238</v>
      </c>
      <c r="X57" s="1803"/>
      <c r="Y57" s="1803"/>
      <c r="Z57" s="1803"/>
      <c r="AA57" s="1803"/>
      <c r="AB57" s="1804"/>
      <c r="AC57" s="1804"/>
      <c r="AD57" s="1804"/>
      <c r="AE57" s="1804"/>
      <c r="AF57" s="1804"/>
      <c r="AG57" s="1804"/>
      <c r="AH57" s="1804"/>
      <c r="AI57" s="1804"/>
      <c r="AJ57" s="1804"/>
      <c r="AK57" s="1804"/>
      <c r="AL57" s="1804"/>
      <c r="AM57" s="1804"/>
      <c r="AN57" s="1804"/>
      <c r="AO57" s="1804"/>
      <c r="AP57" s="1804"/>
      <c r="AQ57" s="1804"/>
      <c r="AR57" s="1804"/>
      <c r="AS57" s="1804"/>
      <c r="AT57" s="1804"/>
      <c r="AU57" s="1804"/>
      <c r="AV57" s="1804"/>
      <c r="AW57" s="1804"/>
      <c r="AX57" s="1804"/>
      <c r="AY57" s="1804"/>
      <c r="AZ57" s="1804"/>
      <c r="BA57" s="1804"/>
      <c r="BB57" s="1804"/>
      <c r="BC57" s="1804"/>
      <c r="BD57" s="1804"/>
      <c r="BE57" s="1804"/>
      <c r="BF57" s="1804"/>
      <c r="BG57" s="1804"/>
      <c r="BH57" s="1805"/>
      <c r="BI57" s="1806"/>
    </row>
    <row r="58" spans="1:61" s="88" customFormat="1" ht="15" customHeight="1">
      <c r="A58" s="79"/>
      <c r="V58" s="1013"/>
      <c r="W58" s="1029" t="s">
        <v>239</v>
      </c>
      <c r="X58" s="1803"/>
      <c r="Y58" s="1803"/>
      <c r="Z58" s="1803"/>
      <c r="AA58" s="1803"/>
      <c r="AB58" s="1804"/>
      <c r="AC58" s="1804"/>
      <c r="AD58" s="1804"/>
      <c r="AE58" s="1804"/>
      <c r="AF58" s="1804"/>
      <c r="AG58" s="1804"/>
      <c r="AH58" s="1804"/>
      <c r="AI58" s="1804"/>
      <c r="AJ58" s="1804"/>
      <c r="AK58" s="1804"/>
      <c r="AL58" s="1804"/>
      <c r="AM58" s="1804"/>
      <c r="AN58" s="1804"/>
      <c r="AO58" s="1804"/>
      <c r="AP58" s="1804"/>
      <c r="AQ58" s="1804"/>
      <c r="AR58" s="1804"/>
      <c r="AS58" s="1804"/>
      <c r="AT58" s="1804"/>
      <c r="AU58" s="1804"/>
      <c r="AV58" s="1804"/>
      <c r="AW58" s="1804"/>
      <c r="AX58" s="1804"/>
      <c r="AY58" s="1804"/>
      <c r="AZ58" s="1804"/>
      <c r="BA58" s="1804"/>
      <c r="BB58" s="1804"/>
      <c r="BC58" s="1804"/>
      <c r="BD58" s="1804"/>
      <c r="BE58" s="1804"/>
      <c r="BF58" s="1804"/>
      <c r="BG58" s="1804"/>
      <c r="BH58" s="1805"/>
      <c r="BI58" s="1806"/>
    </row>
    <row r="59" spans="1:61" s="88" customFormat="1" ht="15" customHeight="1">
      <c r="A59" s="79"/>
      <c r="V59" s="1013"/>
      <c r="W59" s="1016" t="s">
        <v>240</v>
      </c>
      <c r="X59" s="1803"/>
      <c r="Y59" s="1803"/>
      <c r="Z59" s="1803"/>
      <c r="AA59" s="1803"/>
      <c r="AB59" s="1804"/>
      <c r="AC59" s="1804"/>
      <c r="AD59" s="1804"/>
      <c r="AE59" s="1804"/>
      <c r="AF59" s="1804"/>
      <c r="AG59" s="1804"/>
      <c r="AH59" s="1804"/>
      <c r="AI59" s="1804"/>
      <c r="AJ59" s="1804"/>
      <c r="AK59" s="1804"/>
      <c r="AL59" s="1804"/>
      <c r="AM59" s="1804"/>
      <c r="AN59" s="1804"/>
      <c r="AO59" s="1804"/>
      <c r="AP59" s="1804"/>
      <c r="AQ59" s="1804"/>
      <c r="AR59" s="1804"/>
      <c r="AS59" s="1804"/>
      <c r="AT59" s="1804"/>
      <c r="AU59" s="1804"/>
      <c r="AV59" s="1804"/>
      <c r="AW59" s="1804"/>
      <c r="AX59" s="1804"/>
      <c r="AY59" s="1804"/>
      <c r="AZ59" s="1804"/>
      <c r="BA59" s="1804"/>
      <c r="BB59" s="1804"/>
      <c r="BC59" s="1804"/>
      <c r="BD59" s="1804"/>
      <c r="BE59" s="1804"/>
      <c r="BF59" s="1804"/>
      <c r="BG59" s="1804"/>
      <c r="BH59" s="1805"/>
      <c r="BI59" s="1806"/>
    </row>
    <row r="60" spans="1:61" s="88" customFormat="1" ht="15" customHeight="1" thickBot="1">
      <c r="A60" s="79"/>
      <c r="V60" s="1017"/>
      <c r="W60" s="1018" t="s">
        <v>241</v>
      </c>
      <c r="X60" s="1809"/>
      <c r="Y60" s="1809"/>
      <c r="Z60" s="1809"/>
      <c r="AA60" s="1809"/>
      <c r="AB60" s="1810"/>
      <c r="AC60" s="1810"/>
      <c r="AD60" s="1810"/>
      <c r="AE60" s="1810"/>
      <c r="AF60" s="1810"/>
      <c r="AG60" s="1810"/>
      <c r="AH60" s="1810"/>
      <c r="AI60" s="1810"/>
      <c r="AJ60" s="1810"/>
      <c r="AK60" s="1810"/>
      <c r="AL60" s="1810"/>
      <c r="AM60" s="1810"/>
      <c r="AN60" s="1810"/>
      <c r="AO60" s="1810"/>
      <c r="AP60" s="1810"/>
      <c r="AQ60" s="1810"/>
      <c r="AR60" s="1810"/>
      <c r="AS60" s="1810"/>
      <c r="AT60" s="1810"/>
      <c r="AU60" s="1810"/>
      <c r="AV60" s="1810"/>
      <c r="AW60" s="1810"/>
      <c r="AX60" s="1810"/>
      <c r="AY60" s="1810"/>
      <c r="AZ60" s="1810"/>
      <c r="BA60" s="1810"/>
      <c r="BB60" s="1810"/>
      <c r="BC60" s="1810"/>
      <c r="BD60" s="1810"/>
      <c r="BE60" s="1810"/>
      <c r="BF60" s="1810"/>
      <c r="BG60" s="1810"/>
      <c r="BH60" s="1811"/>
      <c r="BI60" s="1812"/>
    </row>
    <row r="62" spans="1:61" ht="55.5">
      <c r="B62" s="79"/>
      <c r="C62" s="79"/>
      <c r="D62" s="79"/>
      <c r="E62" s="79"/>
      <c r="F62" s="79"/>
      <c r="G62" s="79"/>
      <c r="H62" s="79"/>
      <c r="I62" s="79"/>
      <c r="J62" s="79"/>
      <c r="K62" s="79"/>
      <c r="L62" s="79"/>
      <c r="M62" s="79"/>
      <c r="N62" s="79"/>
      <c r="O62" s="79"/>
      <c r="P62" s="79"/>
      <c r="Q62" s="79"/>
      <c r="R62" s="79"/>
      <c r="S62" s="79"/>
      <c r="T62" s="79"/>
      <c r="U62" s="79"/>
      <c r="V62" s="79"/>
      <c r="W62" s="93" t="s">
        <v>234</v>
      </c>
    </row>
    <row r="64" spans="1:61" ht="72">
      <c r="W64" s="94" t="s">
        <v>235</v>
      </c>
    </row>
  </sheetData>
  <mergeCells count="2">
    <mergeCell ref="V1:W1"/>
    <mergeCell ref="V7:W7"/>
  </mergeCells>
  <phoneticPr fontId="10"/>
  <pageMargins left="0.2" right="0.22" top="0.98425196850393704" bottom="0.98425196850393704" header="0.51181102362204722" footer="0.51181102362204722"/>
  <pageSetup paperSize="9" scale="2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pageSetUpPr fitToPage="1"/>
  </sheetPr>
  <dimension ref="A1:BL64"/>
  <sheetViews>
    <sheetView zoomScaleNormal="100" workbookViewId="0">
      <pane xSplit="23" ySplit="5" topLeftCell="X6" activePane="bottomRight" state="frozen"/>
      <selection activeCell="BC66" sqref="BC66"/>
      <selection pane="topRight" activeCell="BC66" sqref="BC66"/>
      <selection pane="bottomLeft" activeCell="BC66" sqref="BC66"/>
      <selection pane="bottomRight"/>
    </sheetView>
  </sheetViews>
  <sheetFormatPr defaultColWidth="9" defaultRowHeight="15"/>
  <cols>
    <col min="1" max="1" width="2.5" style="79" customWidth="1"/>
    <col min="2" max="20" width="8.625" style="79" hidden="1" customWidth="1"/>
    <col min="21" max="21" width="1.625" style="79" customWidth="1"/>
    <col min="22" max="22" width="1.5" style="80" customWidth="1"/>
    <col min="23" max="23" width="27.625" style="80" customWidth="1"/>
    <col min="24" max="26" width="7" style="80" hidden="1" customWidth="1"/>
    <col min="27" max="50" width="7" style="80" customWidth="1"/>
    <col min="51" max="52" width="7" style="79" customWidth="1"/>
    <col min="53" max="54" width="7" style="80" customWidth="1"/>
    <col min="55" max="56" width="7" style="79" customWidth="1"/>
    <col min="57" max="61" width="7" style="80" customWidth="1"/>
    <col min="62" max="16384" width="9" style="80"/>
  </cols>
  <sheetData>
    <row r="1" spans="1:64" ht="52.5" customHeight="1">
      <c r="A1" s="78"/>
      <c r="V1" s="2170" t="s">
        <v>402</v>
      </c>
      <c r="W1" s="2171"/>
      <c r="X1" s="81"/>
      <c r="Y1" s="81"/>
      <c r="Z1" s="81"/>
      <c r="AA1" s="81"/>
    </row>
    <row r="2" spans="1:64" ht="14.25" customHeight="1">
      <c r="V2" s="30"/>
    </row>
    <row r="3" spans="1:64" ht="14.25" customHeight="1">
      <c r="V3" s="30" t="str">
        <f>'0.Contents'!$B$2</f>
        <v>＜暫定データ＞</v>
      </c>
    </row>
    <row r="4" spans="1:64">
      <c r="V4" s="80" t="s">
        <v>232</v>
      </c>
    </row>
    <row r="5" spans="1:64" ht="14.25" customHeight="1">
      <c r="V5" s="82" t="s">
        <v>134</v>
      </c>
      <c r="W5" s="83"/>
      <c r="X5" s="1509"/>
      <c r="Y5" s="1509"/>
      <c r="Z5" s="1509"/>
      <c r="AA5" s="1509">
        <v>1990</v>
      </c>
      <c r="AB5" s="84">
        <v>1991</v>
      </c>
      <c r="AC5" s="84">
        <v>1992</v>
      </c>
      <c r="AD5" s="84">
        <v>1993</v>
      </c>
      <c r="AE5" s="84">
        <v>1994</v>
      </c>
      <c r="AF5" s="84">
        <v>1995</v>
      </c>
      <c r="AG5" s="84">
        <v>1996</v>
      </c>
      <c r="AH5" s="84">
        <v>1997</v>
      </c>
      <c r="AI5" s="84">
        <v>1998</v>
      </c>
      <c r="AJ5" s="84">
        <v>1999</v>
      </c>
      <c r="AK5" s="84">
        <v>2000</v>
      </c>
      <c r="AL5" s="84">
        <v>2001</v>
      </c>
      <c r="AM5" s="84">
        <v>2002</v>
      </c>
      <c r="AN5" s="84">
        <v>2003</v>
      </c>
      <c r="AO5" s="84">
        <v>2004</v>
      </c>
      <c r="AP5" s="84">
        <v>2005</v>
      </c>
      <c r="AQ5" s="84">
        <f t="shared" ref="AQ5:AW5" si="0">AP5+1</f>
        <v>2006</v>
      </c>
      <c r="AR5" s="84">
        <f t="shared" si="0"/>
        <v>2007</v>
      </c>
      <c r="AS5" s="84">
        <f t="shared" si="0"/>
        <v>2008</v>
      </c>
      <c r="AT5" s="84">
        <f t="shared" si="0"/>
        <v>2009</v>
      </c>
      <c r="AU5" s="84">
        <f t="shared" si="0"/>
        <v>2010</v>
      </c>
      <c r="AV5" s="84">
        <f t="shared" si="0"/>
        <v>2011</v>
      </c>
      <c r="AW5" s="84">
        <f t="shared" si="0"/>
        <v>2012</v>
      </c>
      <c r="AX5" s="84">
        <f t="shared" ref="AX5:BI5" si="1">AW5+1</f>
        <v>2013</v>
      </c>
      <c r="AY5" s="84">
        <f t="shared" si="1"/>
        <v>2014</v>
      </c>
      <c r="AZ5" s="84">
        <f t="shared" si="1"/>
        <v>2015</v>
      </c>
      <c r="BA5" s="84">
        <f t="shared" si="1"/>
        <v>2016</v>
      </c>
      <c r="BB5" s="84">
        <f t="shared" si="1"/>
        <v>2017</v>
      </c>
      <c r="BC5" s="84">
        <f t="shared" si="1"/>
        <v>2018</v>
      </c>
      <c r="BD5" s="84">
        <f t="shared" si="1"/>
        <v>2019</v>
      </c>
      <c r="BE5" s="84">
        <f t="shared" si="1"/>
        <v>2020</v>
      </c>
      <c r="BF5" s="84">
        <f t="shared" si="1"/>
        <v>2021</v>
      </c>
      <c r="BG5" s="84">
        <f t="shared" si="1"/>
        <v>2022</v>
      </c>
      <c r="BH5" s="84">
        <f t="shared" si="1"/>
        <v>2023</v>
      </c>
      <c r="BI5" s="84">
        <f t="shared" si="1"/>
        <v>2024</v>
      </c>
    </row>
    <row r="6" spans="1:64" s="88" customFormat="1" ht="15" customHeight="1">
      <c r="A6" s="85"/>
      <c r="B6" s="85"/>
      <c r="C6" s="85"/>
      <c r="D6" s="85"/>
      <c r="E6" s="85"/>
      <c r="F6" s="85"/>
      <c r="G6" s="85"/>
      <c r="H6" s="85"/>
      <c r="I6" s="85"/>
      <c r="J6" s="85"/>
      <c r="K6" s="85"/>
      <c r="L6" s="85"/>
      <c r="M6" s="85"/>
      <c r="N6" s="85"/>
      <c r="O6" s="85"/>
      <c r="P6" s="85"/>
      <c r="Q6" s="85"/>
      <c r="R6" s="85"/>
      <c r="S6" s="85"/>
      <c r="T6" s="85"/>
      <c r="U6" s="85"/>
      <c r="V6" s="86" t="s">
        <v>72</v>
      </c>
      <c r="W6" s="87"/>
      <c r="X6" s="1510"/>
      <c r="Y6" s="1510"/>
      <c r="Z6" s="1510"/>
      <c r="AA6" s="1510">
        <v>123611</v>
      </c>
      <c r="AB6" s="91">
        <v>124101</v>
      </c>
      <c r="AC6" s="91">
        <v>124567</v>
      </c>
      <c r="AD6" s="91">
        <v>124938</v>
      </c>
      <c r="AE6" s="91">
        <v>125265</v>
      </c>
      <c r="AF6" s="91">
        <v>125570</v>
      </c>
      <c r="AG6" s="91">
        <v>125859</v>
      </c>
      <c r="AH6" s="91">
        <v>126157</v>
      </c>
      <c r="AI6" s="91">
        <v>126472</v>
      </c>
      <c r="AJ6" s="91">
        <v>126667</v>
      </c>
      <c r="AK6" s="91">
        <v>126926</v>
      </c>
      <c r="AL6" s="91">
        <v>127316</v>
      </c>
      <c r="AM6" s="91">
        <v>127486</v>
      </c>
      <c r="AN6" s="91">
        <v>127694</v>
      </c>
      <c r="AO6" s="91">
        <v>127787</v>
      </c>
      <c r="AP6" s="91">
        <v>127768</v>
      </c>
      <c r="AQ6" s="91">
        <v>127901</v>
      </c>
      <c r="AR6" s="91">
        <v>128033</v>
      </c>
      <c r="AS6" s="91">
        <v>128084</v>
      </c>
      <c r="AT6" s="91">
        <v>128032</v>
      </c>
      <c r="AU6" s="91">
        <v>128057.35199999998</v>
      </c>
      <c r="AV6" s="91">
        <v>127834.23300000001</v>
      </c>
      <c r="AW6" s="91">
        <v>127592.65700000001</v>
      </c>
      <c r="AX6" s="91">
        <v>127413.88800000001</v>
      </c>
      <c r="AY6" s="91">
        <v>127237.15</v>
      </c>
      <c r="AZ6" s="91">
        <v>127094.745</v>
      </c>
      <c r="BA6" s="91">
        <v>127042</v>
      </c>
      <c r="BB6" s="91">
        <v>126919</v>
      </c>
      <c r="BC6" s="91">
        <v>126749</v>
      </c>
      <c r="BD6" s="91">
        <v>126555</v>
      </c>
      <c r="BE6" s="91">
        <v>126146.09899999999</v>
      </c>
      <c r="BF6" s="91">
        <v>125502.29</v>
      </c>
      <c r="BG6" s="91">
        <v>124947</v>
      </c>
      <c r="BH6" s="91">
        <v>124352</v>
      </c>
      <c r="BI6" s="91">
        <v>123802</v>
      </c>
    </row>
    <row r="7" spans="1:64" ht="106.5" customHeight="1">
      <c r="V7" s="2174" t="str">
        <f>'9.GHG-capita'!R12</f>
        <v>※出典：
・1990, 1995, 2000, 2005, 2010, 2015, 2020は総務省統計局「国勢調査」（10/1時点人口）。
・それ以外は総務省統計局「人口推計」（10/1時点人口）。</v>
      </c>
      <c r="W7" s="2175"/>
      <c r="AY7" s="80"/>
      <c r="AZ7" s="80"/>
      <c r="BC7" s="80"/>
      <c r="BD7" s="80"/>
    </row>
    <row r="8" spans="1:64" ht="14.25" customHeight="1">
      <c r="V8" s="778"/>
      <c r="W8" s="778"/>
      <c r="AY8" s="80"/>
      <c r="AZ8" s="80"/>
      <c r="BC8" s="80"/>
      <c r="BD8" s="80"/>
      <c r="BL8" s="80" t="s">
        <v>15</v>
      </c>
    </row>
    <row r="9" spans="1:64" ht="14.25" customHeight="1">
      <c r="V9" s="778"/>
      <c r="W9" s="778"/>
      <c r="AY9" s="80"/>
      <c r="AZ9" s="80"/>
      <c r="BC9" s="80"/>
      <c r="BD9" s="80"/>
    </row>
    <row r="10" spans="1:64" ht="17.25" thickBot="1">
      <c r="V10" s="80" t="s">
        <v>491</v>
      </c>
      <c r="AY10" s="80"/>
      <c r="AZ10" s="80"/>
      <c r="BC10" s="80"/>
      <c r="BD10" s="80"/>
    </row>
    <row r="11" spans="1:64" ht="15.75" thickBot="1">
      <c r="V11" s="1020" t="s">
        <v>134</v>
      </c>
      <c r="W11" s="1021"/>
      <c r="X11" s="1025"/>
      <c r="Y11" s="1025"/>
      <c r="Z11" s="1025"/>
      <c r="AA11" s="1025">
        <v>1990</v>
      </c>
      <c r="AB11" s="1026">
        <v>1991</v>
      </c>
      <c r="AC11" s="1026">
        <v>1992</v>
      </c>
      <c r="AD11" s="1026">
        <v>1993</v>
      </c>
      <c r="AE11" s="1026">
        <v>1994</v>
      </c>
      <c r="AF11" s="1026">
        <v>1995</v>
      </c>
      <c r="AG11" s="1026">
        <v>1996</v>
      </c>
      <c r="AH11" s="1026">
        <v>1997</v>
      </c>
      <c r="AI11" s="1026">
        <v>1998</v>
      </c>
      <c r="AJ11" s="1026">
        <v>1999</v>
      </c>
      <c r="AK11" s="1026">
        <v>2000</v>
      </c>
      <c r="AL11" s="1026">
        <v>2001</v>
      </c>
      <c r="AM11" s="1026">
        <v>2002</v>
      </c>
      <c r="AN11" s="1026">
        <v>2003</v>
      </c>
      <c r="AO11" s="1026">
        <v>2004</v>
      </c>
      <c r="AP11" s="1026">
        <v>2005</v>
      </c>
      <c r="AQ11" s="1026">
        <f t="shared" ref="AQ11:AW11" si="2">AP11+1</f>
        <v>2006</v>
      </c>
      <c r="AR11" s="1026">
        <f t="shared" si="2"/>
        <v>2007</v>
      </c>
      <c r="AS11" s="1026">
        <f t="shared" si="2"/>
        <v>2008</v>
      </c>
      <c r="AT11" s="1026">
        <f t="shared" si="2"/>
        <v>2009</v>
      </c>
      <c r="AU11" s="1026">
        <f t="shared" si="2"/>
        <v>2010</v>
      </c>
      <c r="AV11" s="1026">
        <f t="shared" si="2"/>
        <v>2011</v>
      </c>
      <c r="AW11" s="1026">
        <f t="shared" si="2"/>
        <v>2012</v>
      </c>
      <c r="AX11" s="1026">
        <f t="shared" ref="AX11:BI11" si="3">AW11+1</f>
        <v>2013</v>
      </c>
      <c r="AY11" s="1026">
        <f t="shared" si="3"/>
        <v>2014</v>
      </c>
      <c r="AZ11" s="1026">
        <f t="shared" si="3"/>
        <v>2015</v>
      </c>
      <c r="BA11" s="1026">
        <f t="shared" si="3"/>
        <v>2016</v>
      </c>
      <c r="BB11" s="1026">
        <f t="shared" si="3"/>
        <v>2017</v>
      </c>
      <c r="BC11" s="1026">
        <f t="shared" si="3"/>
        <v>2018</v>
      </c>
      <c r="BD11" s="1026">
        <f t="shared" si="3"/>
        <v>2019</v>
      </c>
      <c r="BE11" s="1026">
        <f t="shared" si="3"/>
        <v>2020</v>
      </c>
      <c r="BF11" s="1026">
        <f t="shared" si="3"/>
        <v>2021</v>
      </c>
      <c r="BG11" s="1161">
        <f t="shared" si="3"/>
        <v>2022</v>
      </c>
      <c r="BH11" s="1161">
        <f t="shared" si="3"/>
        <v>2023</v>
      </c>
      <c r="BI11" s="1027">
        <f t="shared" si="3"/>
        <v>2024</v>
      </c>
    </row>
    <row r="12" spans="1:64" s="88" customFormat="1" ht="15" customHeight="1">
      <c r="A12" s="79"/>
      <c r="B12" s="85"/>
      <c r="C12" s="85"/>
      <c r="D12" s="85"/>
      <c r="E12" s="85"/>
      <c r="F12" s="85"/>
      <c r="G12" s="85"/>
      <c r="H12" s="85"/>
      <c r="I12" s="85"/>
      <c r="J12" s="85"/>
      <c r="K12" s="85"/>
      <c r="L12" s="85"/>
      <c r="M12" s="85"/>
      <c r="N12" s="85"/>
      <c r="O12" s="85"/>
      <c r="P12" s="85"/>
      <c r="Q12" s="85"/>
      <c r="R12" s="85"/>
      <c r="S12" s="85"/>
      <c r="T12" s="85"/>
      <c r="U12" s="85"/>
      <c r="V12" s="1013" t="s">
        <v>136</v>
      </c>
      <c r="W12" s="1036"/>
      <c r="X12" s="1022"/>
      <c r="Y12" s="1022"/>
      <c r="Z12" s="1022"/>
      <c r="AA12" s="1022">
        <v>1530.1757419177297</v>
      </c>
      <c r="AB12" s="1023">
        <v>1548.2383561241147</v>
      </c>
      <c r="AC12" s="1023">
        <v>1659.6828335956302</v>
      </c>
      <c r="AD12" s="1023">
        <v>1691.1770000330357</v>
      </c>
      <c r="AE12" s="1023">
        <v>1814.7416916690238</v>
      </c>
      <c r="AF12" s="1023">
        <v>1834.7629270758625</v>
      </c>
      <c r="AG12" s="1023">
        <v>1894.8320632864577</v>
      </c>
      <c r="AH12" s="1023">
        <v>1804.7622919995865</v>
      </c>
      <c r="AI12" s="1023">
        <v>1822.2008681772199</v>
      </c>
      <c r="AJ12" s="1023">
        <v>1908.7631873542662</v>
      </c>
      <c r="AK12" s="1023">
        <v>1950.2778168950279</v>
      </c>
      <c r="AL12" s="1023">
        <v>1920.5032296276729</v>
      </c>
      <c r="AM12" s="1023">
        <v>2007.2988615938773</v>
      </c>
      <c r="AN12" s="1023">
        <v>2030.703238103117</v>
      </c>
      <c r="AO12" s="1023">
        <v>2014.0165702016557</v>
      </c>
      <c r="AP12" s="1023">
        <v>2021.0861518872782</v>
      </c>
      <c r="AQ12" s="1023">
        <v>1930.1782138044073</v>
      </c>
      <c r="AR12" s="1023">
        <v>2010.6415629703354</v>
      </c>
      <c r="AS12" s="1023">
        <v>1974.5643315999203</v>
      </c>
      <c r="AT12" s="1023">
        <v>1898.4723761067344</v>
      </c>
      <c r="AU12" s="1023">
        <v>2021.5190094881532</v>
      </c>
      <c r="AV12" s="1023">
        <v>2115.8692343302259</v>
      </c>
      <c r="AW12" s="1023">
        <v>2299.8200290901832</v>
      </c>
      <c r="AX12" s="1023">
        <v>2281.4776093945761</v>
      </c>
      <c r="AY12" s="1023">
        <v>2151.9870573050239</v>
      </c>
      <c r="AZ12" s="1023">
        <v>2061.3978060308668</v>
      </c>
      <c r="BA12" s="1023">
        <v>1993.0593098826425</v>
      </c>
      <c r="BB12" s="1023">
        <v>2039.9006352691626</v>
      </c>
      <c r="BC12" s="1023">
        <v>1863.4252527090164</v>
      </c>
      <c r="BD12" s="1023">
        <v>1841.2078329538524</v>
      </c>
      <c r="BE12" s="1023">
        <v>1858.6378201539821</v>
      </c>
      <c r="BF12" s="1023">
        <v>1814.0254065066506</v>
      </c>
      <c r="BG12" s="1162">
        <v>1838.097680060557</v>
      </c>
      <c r="BH12" s="1162">
        <v>1773.925350817784</v>
      </c>
      <c r="BI12" s="1024">
        <v>1754.6694666241021</v>
      </c>
    </row>
    <row r="13" spans="1:64" s="88" customFormat="1" ht="15" customHeight="1">
      <c r="A13" s="79"/>
      <c r="B13" s="85"/>
      <c r="C13" s="85"/>
      <c r="D13" s="85"/>
      <c r="E13" s="85"/>
      <c r="F13" s="85"/>
      <c r="G13" s="85"/>
      <c r="H13" s="85"/>
      <c r="I13" s="85"/>
      <c r="J13" s="85"/>
      <c r="K13" s="85"/>
      <c r="L13" s="85"/>
      <c r="M13" s="85"/>
      <c r="N13" s="85"/>
      <c r="O13" s="85"/>
      <c r="P13" s="85"/>
      <c r="Q13" s="85"/>
      <c r="R13" s="85"/>
      <c r="S13" s="85"/>
      <c r="T13" s="85"/>
      <c r="U13" s="85"/>
      <c r="V13" s="1013"/>
      <c r="W13" s="1014" t="s">
        <v>137</v>
      </c>
      <c r="X13" s="1739"/>
      <c r="Y13" s="1739"/>
      <c r="Z13" s="1739"/>
      <c r="AA13" s="1782"/>
      <c r="AB13" s="1783"/>
      <c r="AC13" s="1783"/>
      <c r="AD13" s="1783"/>
      <c r="AE13" s="1783"/>
      <c r="AF13" s="1783"/>
      <c r="AG13" s="1783"/>
      <c r="AH13" s="1783"/>
      <c r="AI13" s="1783"/>
      <c r="AJ13" s="1783"/>
      <c r="AK13" s="1783"/>
      <c r="AL13" s="1783"/>
      <c r="AM13" s="1783"/>
      <c r="AN13" s="1783"/>
      <c r="AO13" s="1783"/>
      <c r="AP13" s="1783"/>
      <c r="AQ13" s="1783"/>
      <c r="AR13" s="1783"/>
      <c r="AS13" s="1783"/>
      <c r="AT13" s="1783"/>
      <c r="AU13" s="1783"/>
      <c r="AV13" s="1783"/>
      <c r="AW13" s="1783"/>
      <c r="AX13" s="1783"/>
      <c r="AY13" s="1783"/>
      <c r="AZ13" s="1783"/>
      <c r="BA13" s="1783"/>
      <c r="BB13" s="1783"/>
      <c r="BC13" s="1783"/>
      <c r="BD13" s="1783"/>
      <c r="BE13" s="1783"/>
      <c r="BF13" s="1783"/>
      <c r="BG13" s="1784"/>
      <c r="BH13" s="1784"/>
      <c r="BI13" s="1785"/>
    </row>
    <row r="14" spans="1:64" s="88" customFormat="1" ht="15" customHeight="1">
      <c r="A14" s="79"/>
      <c r="B14" s="85"/>
      <c r="C14" s="85"/>
      <c r="D14" s="85"/>
      <c r="E14" s="85"/>
      <c r="F14" s="85"/>
      <c r="G14" s="85"/>
      <c r="H14" s="85"/>
      <c r="I14" s="85"/>
      <c r="J14" s="85"/>
      <c r="K14" s="85"/>
      <c r="L14" s="85"/>
      <c r="M14" s="85"/>
      <c r="N14" s="85"/>
      <c r="O14" s="85"/>
      <c r="P14" s="85"/>
      <c r="Q14" s="85"/>
      <c r="R14" s="85"/>
      <c r="S14" s="85"/>
      <c r="T14" s="85"/>
      <c r="U14" s="85"/>
      <c r="V14" s="1013"/>
      <c r="W14" s="1015" t="s">
        <v>138</v>
      </c>
      <c r="X14" s="1740"/>
      <c r="Y14" s="1740"/>
      <c r="Z14" s="1740"/>
      <c r="AA14" s="1786"/>
      <c r="AB14" s="1787"/>
      <c r="AC14" s="1787"/>
      <c r="AD14" s="1787"/>
      <c r="AE14" s="1787"/>
      <c r="AF14" s="1787"/>
      <c r="AG14" s="1787"/>
      <c r="AH14" s="1787"/>
      <c r="AI14" s="1787"/>
      <c r="AJ14" s="1787"/>
      <c r="AK14" s="1787"/>
      <c r="AL14" s="1787"/>
      <c r="AM14" s="1787"/>
      <c r="AN14" s="1787"/>
      <c r="AO14" s="1787"/>
      <c r="AP14" s="1787"/>
      <c r="AQ14" s="1787"/>
      <c r="AR14" s="1787"/>
      <c r="AS14" s="1787"/>
      <c r="AT14" s="1787"/>
      <c r="AU14" s="1787"/>
      <c r="AV14" s="1787"/>
      <c r="AW14" s="1787"/>
      <c r="AX14" s="1787"/>
      <c r="AY14" s="1787"/>
      <c r="AZ14" s="1787"/>
      <c r="BA14" s="1787"/>
      <c r="BB14" s="1787"/>
      <c r="BC14" s="1787"/>
      <c r="BD14" s="1787"/>
      <c r="BE14" s="1787"/>
      <c r="BF14" s="1787"/>
      <c r="BG14" s="1788"/>
      <c r="BH14" s="1788"/>
      <c r="BI14" s="1789"/>
    </row>
    <row r="15" spans="1:64" s="88" customFormat="1" ht="15" customHeight="1">
      <c r="A15" s="79"/>
      <c r="B15" s="85"/>
      <c r="C15" s="85"/>
      <c r="D15" s="85"/>
      <c r="E15" s="85"/>
      <c r="F15" s="85"/>
      <c r="G15" s="85"/>
      <c r="H15" s="85"/>
      <c r="I15" s="85"/>
      <c r="J15" s="85"/>
      <c r="K15" s="85"/>
      <c r="L15" s="85"/>
      <c r="M15" s="85"/>
      <c r="N15" s="85"/>
      <c r="O15" s="85"/>
      <c r="P15" s="85"/>
      <c r="Q15" s="85"/>
      <c r="R15" s="85"/>
      <c r="S15" s="85"/>
      <c r="T15" s="85"/>
      <c r="U15" s="85"/>
      <c r="V15" s="1013"/>
      <c r="W15" s="1015" t="s">
        <v>2</v>
      </c>
      <c r="X15" s="1740"/>
      <c r="Y15" s="1740"/>
      <c r="Z15" s="1740"/>
      <c r="AA15" s="1786"/>
      <c r="AB15" s="1787"/>
      <c r="AC15" s="1787"/>
      <c r="AD15" s="1787"/>
      <c r="AE15" s="1787"/>
      <c r="AF15" s="1787"/>
      <c r="AG15" s="1787"/>
      <c r="AH15" s="1787"/>
      <c r="AI15" s="1787"/>
      <c r="AJ15" s="1787"/>
      <c r="AK15" s="1787"/>
      <c r="AL15" s="1787"/>
      <c r="AM15" s="1787"/>
      <c r="AN15" s="1787"/>
      <c r="AO15" s="1787"/>
      <c r="AP15" s="1787"/>
      <c r="AQ15" s="1787"/>
      <c r="AR15" s="1787"/>
      <c r="AS15" s="1787"/>
      <c r="AT15" s="1787"/>
      <c r="AU15" s="1787"/>
      <c r="AV15" s="1787"/>
      <c r="AW15" s="1787"/>
      <c r="AX15" s="1787"/>
      <c r="AY15" s="1787"/>
      <c r="AZ15" s="1787"/>
      <c r="BA15" s="1787"/>
      <c r="BB15" s="1787"/>
      <c r="BC15" s="1787"/>
      <c r="BD15" s="1787"/>
      <c r="BE15" s="1787"/>
      <c r="BF15" s="1787"/>
      <c r="BG15" s="1788"/>
      <c r="BH15" s="1788"/>
      <c r="BI15" s="1789"/>
    </row>
    <row r="16" spans="1:64" s="88" customFormat="1" ht="15" customHeight="1">
      <c r="A16" s="79"/>
      <c r="B16" s="85"/>
      <c r="C16" s="85"/>
      <c r="D16" s="85"/>
      <c r="E16" s="85"/>
      <c r="F16" s="85"/>
      <c r="G16" s="85"/>
      <c r="H16" s="85"/>
      <c r="I16" s="85"/>
      <c r="J16" s="85"/>
      <c r="K16" s="85"/>
      <c r="L16" s="85"/>
      <c r="M16" s="85"/>
      <c r="N16" s="85"/>
      <c r="O16" s="85"/>
      <c r="P16" s="85"/>
      <c r="Q16" s="85"/>
      <c r="R16" s="85"/>
      <c r="S16" s="85"/>
      <c r="T16" s="85"/>
      <c r="U16" s="85"/>
      <c r="V16" s="1013"/>
      <c r="W16" s="1016" t="s">
        <v>139</v>
      </c>
      <c r="X16" s="1740"/>
      <c r="Y16" s="1740"/>
      <c r="Z16" s="1740"/>
      <c r="AA16" s="1786"/>
      <c r="AB16" s="1787"/>
      <c r="AC16" s="1787"/>
      <c r="AD16" s="1787"/>
      <c r="AE16" s="1787"/>
      <c r="AF16" s="1787"/>
      <c r="AG16" s="1787"/>
      <c r="AH16" s="1787"/>
      <c r="AI16" s="1787"/>
      <c r="AJ16" s="1787"/>
      <c r="AK16" s="1787"/>
      <c r="AL16" s="1787"/>
      <c r="AM16" s="1787"/>
      <c r="AN16" s="1787"/>
      <c r="AO16" s="1787"/>
      <c r="AP16" s="1787"/>
      <c r="AQ16" s="1787"/>
      <c r="AR16" s="1787"/>
      <c r="AS16" s="1787"/>
      <c r="AT16" s="1787"/>
      <c r="AU16" s="1787"/>
      <c r="AV16" s="1787"/>
      <c r="AW16" s="1787"/>
      <c r="AX16" s="1787"/>
      <c r="AY16" s="1787"/>
      <c r="AZ16" s="1787"/>
      <c r="BA16" s="1787"/>
      <c r="BB16" s="1787"/>
      <c r="BC16" s="1787"/>
      <c r="BD16" s="1787"/>
      <c r="BE16" s="1787"/>
      <c r="BF16" s="1787"/>
      <c r="BG16" s="1788"/>
      <c r="BH16" s="1788"/>
      <c r="BI16" s="1789"/>
    </row>
    <row r="17" spans="1:61" s="88" customFormat="1" ht="15" customHeight="1">
      <c r="A17" s="79"/>
      <c r="B17" s="85"/>
      <c r="C17" s="85"/>
      <c r="D17" s="85"/>
      <c r="E17" s="85"/>
      <c r="F17" s="85"/>
      <c r="G17" s="85"/>
      <c r="H17" s="85"/>
      <c r="I17" s="85"/>
      <c r="J17" s="85"/>
      <c r="K17" s="85"/>
      <c r="L17" s="85"/>
      <c r="M17" s="85"/>
      <c r="N17" s="85"/>
      <c r="O17" s="85"/>
      <c r="P17" s="85"/>
      <c r="Q17" s="85"/>
      <c r="R17" s="85"/>
      <c r="S17" s="85"/>
      <c r="T17" s="85"/>
      <c r="U17" s="85"/>
      <c r="V17" s="1013"/>
      <c r="W17" s="1015" t="s">
        <v>140</v>
      </c>
      <c r="X17" s="1740"/>
      <c r="Y17" s="1740"/>
      <c r="Z17" s="1740"/>
      <c r="AA17" s="1786"/>
      <c r="AB17" s="1787"/>
      <c r="AC17" s="1787"/>
      <c r="AD17" s="1787"/>
      <c r="AE17" s="1787"/>
      <c r="AF17" s="1787"/>
      <c r="AG17" s="1787"/>
      <c r="AH17" s="1787"/>
      <c r="AI17" s="1787"/>
      <c r="AJ17" s="1787"/>
      <c r="AK17" s="1787"/>
      <c r="AL17" s="1787"/>
      <c r="AM17" s="1787"/>
      <c r="AN17" s="1787"/>
      <c r="AO17" s="1787"/>
      <c r="AP17" s="1787"/>
      <c r="AQ17" s="1787"/>
      <c r="AR17" s="1787"/>
      <c r="AS17" s="1787"/>
      <c r="AT17" s="1787"/>
      <c r="AU17" s="1787"/>
      <c r="AV17" s="1787"/>
      <c r="AW17" s="1787"/>
      <c r="AX17" s="1787"/>
      <c r="AY17" s="1787"/>
      <c r="AZ17" s="1787"/>
      <c r="BA17" s="1787"/>
      <c r="BB17" s="1787"/>
      <c r="BC17" s="1787"/>
      <c r="BD17" s="1787"/>
      <c r="BE17" s="1787"/>
      <c r="BF17" s="1787"/>
      <c r="BG17" s="1788"/>
      <c r="BH17" s="1788"/>
      <c r="BI17" s="1789"/>
    </row>
    <row r="18" spans="1:61" s="88" customFormat="1" ht="15" customHeight="1">
      <c r="A18" s="79"/>
      <c r="B18" s="85"/>
      <c r="C18" s="85"/>
      <c r="D18" s="85"/>
      <c r="E18" s="85"/>
      <c r="F18" s="85"/>
      <c r="G18" s="85"/>
      <c r="H18" s="85"/>
      <c r="I18" s="85"/>
      <c r="J18" s="85"/>
      <c r="K18" s="85"/>
      <c r="L18" s="85"/>
      <c r="M18" s="85"/>
      <c r="N18" s="85"/>
      <c r="O18" s="85"/>
      <c r="P18" s="85"/>
      <c r="Q18" s="85"/>
      <c r="R18" s="85"/>
      <c r="S18" s="85"/>
      <c r="T18" s="85"/>
      <c r="U18" s="85"/>
      <c r="V18" s="1013"/>
      <c r="W18" s="1015" t="s">
        <v>141</v>
      </c>
      <c r="X18" s="1739"/>
      <c r="Y18" s="1739"/>
      <c r="Z18" s="1739"/>
      <c r="AA18" s="1782"/>
      <c r="AB18" s="1783"/>
      <c r="AC18" s="1783"/>
      <c r="AD18" s="1783"/>
      <c r="AE18" s="1783"/>
      <c r="AF18" s="1783"/>
      <c r="AG18" s="1783"/>
      <c r="AH18" s="1783"/>
      <c r="AI18" s="1783"/>
      <c r="AJ18" s="1783"/>
      <c r="AK18" s="1783"/>
      <c r="AL18" s="1783"/>
      <c r="AM18" s="1783"/>
      <c r="AN18" s="1783"/>
      <c r="AO18" s="1783"/>
      <c r="AP18" s="1783"/>
      <c r="AQ18" s="1783"/>
      <c r="AR18" s="1783"/>
      <c r="AS18" s="1783"/>
      <c r="AT18" s="1783"/>
      <c r="AU18" s="1783"/>
      <c r="AV18" s="1783"/>
      <c r="AW18" s="1783"/>
      <c r="AX18" s="1783"/>
      <c r="AY18" s="1783"/>
      <c r="AZ18" s="1783"/>
      <c r="BA18" s="1783"/>
      <c r="BB18" s="1783"/>
      <c r="BC18" s="1783"/>
      <c r="BD18" s="1783"/>
      <c r="BE18" s="1783"/>
      <c r="BF18" s="1783"/>
      <c r="BG18" s="1784"/>
      <c r="BH18" s="1784"/>
      <c r="BI18" s="1785"/>
    </row>
    <row r="19" spans="1:61" s="88" customFormat="1" ht="15" customHeight="1">
      <c r="A19" s="79"/>
      <c r="B19" s="85"/>
      <c r="C19" s="85"/>
      <c r="D19" s="85"/>
      <c r="E19" s="85"/>
      <c r="F19" s="85"/>
      <c r="G19" s="85"/>
      <c r="H19" s="85"/>
      <c r="I19" s="85"/>
      <c r="J19" s="85"/>
      <c r="K19" s="85"/>
      <c r="L19" s="85"/>
      <c r="M19" s="85"/>
      <c r="N19" s="85"/>
      <c r="O19" s="85"/>
      <c r="P19" s="85"/>
      <c r="Q19" s="85"/>
      <c r="R19" s="85"/>
      <c r="S19" s="85"/>
      <c r="T19" s="85"/>
      <c r="U19" s="85"/>
      <c r="V19" s="1013"/>
      <c r="W19" s="1015" t="s">
        <v>142</v>
      </c>
      <c r="X19" s="1740"/>
      <c r="Y19" s="1740"/>
      <c r="Z19" s="1740"/>
      <c r="AA19" s="1786"/>
      <c r="AB19" s="1787"/>
      <c r="AC19" s="1787"/>
      <c r="AD19" s="1787"/>
      <c r="AE19" s="1787"/>
      <c r="AF19" s="1787"/>
      <c r="AG19" s="1787"/>
      <c r="AH19" s="1787"/>
      <c r="AI19" s="1787"/>
      <c r="AJ19" s="1787"/>
      <c r="AK19" s="1787"/>
      <c r="AL19" s="1787"/>
      <c r="AM19" s="1787"/>
      <c r="AN19" s="1787"/>
      <c r="AO19" s="1787"/>
      <c r="AP19" s="1787"/>
      <c r="AQ19" s="1787"/>
      <c r="AR19" s="1787"/>
      <c r="AS19" s="1787"/>
      <c r="AT19" s="1787"/>
      <c r="AU19" s="1787"/>
      <c r="AV19" s="1787"/>
      <c r="AW19" s="1787"/>
      <c r="AX19" s="1787"/>
      <c r="AY19" s="1787"/>
      <c r="AZ19" s="1787"/>
      <c r="BA19" s="1787"/>
      <c r="BB19" s="1787"/>
      <c r="BC19" s="1787"/>
      <c r="BD19" s="1787"/>
      <c r="BE19" s="1787"/>
      <c r="BF19" s="1787"/>
      <c r="BG19" s="1788"/>
      <c r="BH19" s="1788"/>
      <c r="BI19" s="1789"/>
    </row>
    <row r="20" spans="1:61" s="88" customFormat="1" ht="15" customHeight="1">
      <c r="A20" s="79"/>
      <c r="B20" s="85"/>
      <c r="C20" s="85"/>
      <c r="D20" s="85"/>
      <c r="E20" s="85"/>
      <c r="F20" s="85"/>
      <c r="G20" s="85"/>
      <c r="H20" s="85"/>
      <c r="I20" s="85"/>
      <c r="J20" s="85"/>
      <c r="K20" s="85"/>
      <c r="L20" s="85"/>
      <c r="M20" s="85"/>
      <c r="N20" s="85"/>
      <c r="O20" s="85"/>
      <c r="P20" s="85"/>
      <c r="Q20" s="85"/>
      <c r="R20" s="85"/>
      <c r="S20" s="85"/>
      <c r="T20" s="85"/>
      <c r="U20" s="85"/>
      <c r="V20" s="1013"/>
      <c r="W20" s="1015" t="s">
        <v>143</v>
      </c>
      <c r="X20" s="1740"/>
      <c r="Y20" s="1740"/>
      <c r="Z20" s="1740"/>
      <c r="AA20" s="1786"/>
      <c r="AB20" s="1787"/>
      <c r="AC20" s="1787"/>
      <c r="AD20" s="1787"/>
      <c r="AE20" s="1787"/>
      <c r="AF20" s="1787"/>
      <c r="AG20" s="1787"/>
      <c r="AH20" s="1787"/>
      <c r="AI20" s="1787"/>
      <c r="AJ20" s="1787"/>
      <c r="AK20" s="1787"/>
      <c r="AL20" s="1787"/>
      <c r="AM20" s="1787"/>
      <c r="AN20" s="1787"/>
      <c r="AO20" s="1787"/>
      <c r="AP20" s="1787"/>
      <c r="AQ20" s="1787"/>
      <c r="AR20" s="1787"/>
      <c r="AS20" s="1787"/>
      <c r="AT20" s="1787"/>
      <c r="AU20" s="1787"/>
      <c r="AV20" s="1787"/>
      <c r="AW20" s="1787"/>
      <c r="AX20" s="1787"/>
      <c r="AY20" s="1787"/>
      <c r="AZ20" s="1787"/>
      <c r="BA20" s="1787"/>
      <c r="BB20" s="1787"/>
      <c r="BC20" s="1787"/>
      <c r="BD20" s="1787"/>
      <c r="BE20" s="1787"/>
      <c r="BF20" s="1787"/>
      <c r="BG20" s="1788"/>
      <c r="BH20" s="1788"/>
      <c r="BI20" s="1789"/>
    </row>
    <row r="21" spans="1:61" s="88" customFormat="1" ht="15" customHeight="1">
      <c r="A21" s="79"/>
      <c r="B21" s="85"/>
      <c r="C21" s="85"/>
      <c r="D21" s="85"/>
      <c r="E21" s="85"/>
      <c r="F21" s="85"/>
      <c r="G21" s="85"/>
      <c r="H21" s="85"/>
      <c r="I21" s="85"/>
      <c r="J21" s="85"/>
      <c r="K21" s="85"/>
      <c r="L21" s="85"/>
      <c r="M21" s="85"/>
      <c r="N21" s="85"/>
      <c r="O21" s="85"/>
      <c r="P21" s="85"/>
      <c r="Q21" s="85"/>
      <c r="R21" s="85"/>
      <c r="S21" s="85"/>
      <c r="T21" s="85"/>
      <c r="U21" s="85"/>
      <c r="V21" s="1013"/>
      <c r="W21" s="1016" t="s">
        <v>233</v>
      </c>
      <c r="X21" s="1740"/>
      <c r="Y21" s="1740"/>
      <c r="Z21" s="1740"/>
      <c r="AA21" s="1786"/>
      <c r="AB21" s="1787"/>
      <c r="AC21" s="1787"/>
      <c r="AD21" s="1787"/>
      <c r="AE21" s="1787"/>
      <c r="AF21" s="1787"/>
      <c r="AG21" s="1787"/>
      <c r="AH21" s="1787"/>
      <c r="AI21" s="1787"/>
      <c r="AJ21" s="1787"/>
      <c r="AK21" s="1787"/>
      <c r="AL21" s="1787"/>
      <c r="AM21" s="1787"/>
      <c r="AN21" s="1787"/>
      <c r="AO21" s="1787"/>
      <c r="AP21" s="1787"/>
      <c r="AQ21" s="1787"/>
      <c r="AR21" s="1787"/>
      <c r="AS21" s="1787"/>
      <c r="AT21" s="1787"/>
      <c r="AU21" s="1787"/>
      <c r="AV21" s="1787"/>
      <c r="AW21" s="1787"/>
      <c r="AX21" s="1787"/>
      <c r="AY21" s="1787"/>
      <c r="AZ21" s="1787"/>
      <c r="BA21" s="1787"/>
      <c r="BB21" s="1787"/>
      <c r="BC21" s="1787"/>
      <c r="BD21" s="1787"/>
      <c r="BE21" s="1787"/>
      <c r="BF21" s="1787"/>
      <c r="BG21" s="1788"/>
      <c r="BH21" s="1788"/>
      <c r="BI21" s="1789"/>
    </row>
    <row r="22" spans="1:61" s="88" customFormat="1" ht="15" customHeight="1" thickBot="1">
      <c r="A22" s="79"/>
      <c r="B22" s="85"/>
      <c r="C22" s="85"/>
      <c r="D22" s="85"/>
      <c r="E22" s="85"/>
      <c r="F22" s="85"/>
      <c r="G22" s="85"/>
      <c r="H22" s="85"/>
      <c r="I22" s="85"/>
      <c r="J22" s="85"/>
      <c r="K22" s="85"/>
      <c r="L22" s="85"/>
      <c r="M22" s="85"/>
      <c r="N22" s="85"/>
      <c r="O22" s="85"/>
      <c r="P22" s="85"/>
      <c r="Q22" s="85"/>
      <c r="R22" s="85"/>
      <c r="S22" s="85"/>
      <c r="T22" s="85"/>
      <c r="U22" s="85"/>
      <c r="V22" s="1017"/>
      <c r="W22" s="1018" t="s">
        <v>144</v>
      </c>
      <c r="X22" s="1741"/>
      <c r="Y22" s="1741"/>
      <c r="Z22" s="1741"/>
      <c r="AA22" s="1790"/>
      <c r="AB22" s="1791"/>
      <c r="AC22" s="1791"/>
      <c r="AD22" s="1791"/>
      <c r="AE22" s="1791"/>
      <c r="AF22" s="1791"/>
      <c r="AG22" s="1791"/>
      <c r="AH22" s="1791"/>
      <c r="AI22" s="1791"/>
      <c r="AJ22" s="1791"/>
      <c r="AK22" s="1791"/>
      <c r="AL22" s="1791"/>
      <c r="AM22" s="1791"/>
      <c r="AN22" s="1791"/>
      <c r="AO22" s="1791"/>
      <c r="AP22" s="1791"/>
      <c r="AQ22" s="1791"/>
      <c r="AR22" s="1791"/>
      <c r="AS22" s="1791"/>
      <c r="AT22" s="1791"/>
      <c r="AU22" s="1791"/>
      <c r="AV22" s="1791"/>
      <c r="AW22" s="1791"/>
      <c r="AX22" s="1791"/>
      <c r="AY22" s="1791"/>
      <c r="AZ22" s="1791"/>
      <c r="BA22" s="1791"/>
      <c r="BB22" s="1791"/>
      <c r="BC22" s="1791"/>
      <c r="BD22" s="1791"/>
      <c r="BE22" s="1791"/>
      <c r="BF22" s="1791"/>
      <c r="BG22" s="1792"/>
      <c r="BH22" s="1792"/>
      <c r="BI22" s="1793"/>
    </row>
    <row r="23" spans="1:61" ht="14.25" customHeight="1">
      <c r="B23" s="80"/>
      <c r="C23" s="80"/>
      <c r="D23" s="80"/>
      <c r="E23" s="80"/>
      <c r="F23" s="80"/>
      <c r="G23" s="80"/>
      <c r="H23" s="80"/>
      <c r="I23" s="80"/>
      <c r="J23" s="80"/>
      <c r="K23" s="80"/>
      <c r="L23" s="80"/>
      <c r="M23" s="80"/>
      <c r="N23" s="80"/>
      <c r="O23" s="80"/>
      <c r="P23" s="80"/>
      <c r="Q23" s="80"/>
      <c r="R23" s="80"/>
      <c r="S23" s="80"/>
      <c r="T23" s="80"/>
      <c r="U23" s="80"/>
      <c r="W23" s="1747"/>
      <c r="AY23" s="80"/>
      <c r="AZ23" s="80"/>
      <c r="BC23" s="80"/>
      <c r="BD23" s="80"/>
    </row>
    <row r="24" spans="1:61" ht="18.75" customHeight="1" thickBot="1">
      <c r="V24" s="80" t="s">
        <v>145</v>
      </c>
      <c r="AY24" s="80"/>
      <c r="AZ24" s="80"/>
      <c r="BC24" s="80"/>
      <c r="BD24" s="80"/>
    </row>
    <row r="25" spans="1:61" ht="14.25" customHeight="1">
      <c r="V25" s="1499" t="s">
        <v>134</v>
      </c>
      <c r="W25" s="1504"/>
      <c r="X25" s="1500"/>
      <c r="Y25" s="1500"/>
      <c r="Z25" s="1500"/>
      <c r="AA25" s="1500">
        <v>1990</v>
      </c>
      <c r="AB25" s="1501">
        <v>1991</v>
      </c>
      <c r="AC25" s="1501">
        <v>1992</v>
      </c>
      <c r="AD25" s="1501">
        <v>1993</v>
      </c>
      <c r="AE25" s="1501">
        <v>1994</v>
      </c>
      <c r="AF25" s="1501">
        <v>1995</v>
      </c>
      <c r="AG25" s="1501">
        <v>1996</v>
      </c>
      <c r="AH25" s="1501">
        <v>1997</v>
      </c>
      <c r="AI25" s="1501">
        <v>1998</v>
      </c>
      <c r="AJ25" s="1501">
        <v>1999</v>
      </c>
      <c r="AK25" s="1501">
        <v>2000</v>
      </c>
      <c r="AL25" s="1501">
        <v>2001</v>
      </c>
      <c r="AM25" s="1501">
        <v>2002</v>
      </c>
      <c r="AN25" s="1501">
        <v>2003</v>
      </c>
      <c r="AO25" s="1501">
        <v>2004</v>
      </c>
      <c r="AP25" s="1501">
        <v>2005</v>
      </c>
      <c r="AQ25" s="1501">
        <f t="shared" ref="AQ25:AW25" si="4">AP25+1</f>
        <v>2006</v>
      </c>
      <c r="AR25" s="1501">
        <f t="shared" si="4"/>
        <v>2007</v>
      </c>
      <c r="AS25" s="1501">
        <f t="shared" si="4"/>
        <v>2008</v>
      </c>
      <c r="AT25" s="1501">
        <f t="shared" si="4"/>
        <v>2009</v>
      </c>
      <c r="AU25" s="1501">
        <f t="shared" si="4"/>
        <v>2010</v>
      </c>
      <c r="AV25" s="1501">
        <f t="shared" si="4"/>
        <v>2011</v>
      </c>
      <c r="AW25" s="1501">
        <f t="shared" si="4"/>
        <v>2012</v>
      </c>
      <c r="AX25" s="1501">
        <f t="shared" ref="AX25:BI25" si="5">AW25+1</f>
        <v>2013</v>
      </c>
      <c r="AY25" s="1501">
        <f t="shared" si="5"/>
        <v>2014</v>
      </c>
      <c r="AZ25" s="1501">
        <f t="shared" si="5"/>
        <v>2015</v>
      </c>
      <c r="BA25" s="1501">
        <f t="shared" si="5"/>
        <v>2016</v>
      </c>
      <c r="BB25" s="1501">
        <f t="shared" si="5"/>
        <v>2017</v>
      </c>
      <c r="BC25" s="1501">
        <f t="shared" si="5"/>
        <v>2018</v>
      </c>
      <c r="BD25" s="1501">
        <f t="shared" si="5"/>
        <v>2019</v>
      </c>
      <c r="BE25" s="1501">
        <f t="shared" si="5"/>
        <v>2020</v>
      </c>
      <c r="BF25" s="1501">
        <f t="shared" si="5"/>
        <v>2021</v>
      </c>
      <c r="BG25" s="1501">
        <f t="shared" si="5"/>
        <v>2022</v>
      </c>
      <c r="BH25" s="1657">
        <f t="shared" si="5"/>
        <v>2023</v>
      </c>
      <c r="BI25" s="1502">
        <f t="shared" si="5"/>
        <v>2024</v>
      </c>
    </row>
    <row r="26" spans="1:61" s="88" customFormat="1" ht="15" customHeight="1">
      <c r="A26" s="79"/>
      <c r="B26" s="85"/>
      <c r="C26" s="85"/>
      <c r="D26" s="85"/>
      <c r="E26" s="85"/>
      <c r="F26" s="85"/>
      <c r="G26" s="85"/>
      <c r="H26" s="85"/>
      <c r="I26" s="85"/>
      <c r="J26" s="85"/>
      <c r="K26" s="85"/>
      <c r="L26" s="85"/>
      <c r="M26" s="85"/>
      <c r="N26" s="85"/>
      <c r="O26" s="85"/>
      <c r="P26" s="85"/>
      <c r="Q26" s="85"/>
      <c r="R26" s="85"/>
      <c r="S26" s="85"/>
      <c r="T26" s="85"/>
      <c r="U26" s="85"/>
      <c r="V26" s="1503" t="s">
        <v>136</v>
      </c>
      <c r="W26" s="1507"/>
      <c r="X26" s="1794"/>
      <c r="Y26" s="1794"/>
      <c r="Z26" s="1794"/>
      <c r="AA26" s="1794"/>
      <c r="AB26" s="1795"/>
      <c r="AC26" s="1795"/>
      <c r="AD26" s="1795"/>
      <c r="AE26" s="1795"/>
      <c r="AF26" s="1795"/>
      <c r="AG26" s="1795"/>
      <c r="AH26" s="1795"/>
      <c r="AI26" s="1795"/>
      <c r="AJ26" s="1795"/>
      <c r="AK26" s="1795"/>
      <c r="AL26" s="1795"/>
      <c r="AM26" s="1795"/>
      <c r="AN26" s="1795"/>
      <c r="AO26" s="1795"/>
      <c r="AP26" s="1795"/>
      <c r="AQ26" s="1795"/>
      <c r="AR26" s="1795"/>
      <c r="AS26" s="1795"/>
      <c r="AT26" s="1795"/>
      <c r="AU26" s="1795"/>
      <c r="AV26" s="1795"/>
      <c r="AW26" s="1795"/>
      <c r="AX26" s="1795"/>
      <c r="AY26" s="1795"/>
      <c r="AZ26" s="1795"/>
      <c r="BA26" s="1795"/>
      <c r="BB26" s="1795"/>
      <c r="BC26" s="1825"/>
      <c r="BD26" s="1825"/>
      <c r="BE26" s="1825"/>
      <c r="BF26" s="1825"/>
      <c r="BG26" s="1825"/>
      <c r="BH26" s="1826"/>
      <c r="BI26" s="1827"/>
    </row>
    <row r="27" spans="1:61" s="88" customFormat="1" ht="15" customHeight="1">
      <c r="A27" s="79"/>
      <c r="B27" s="85"/>
      <c r="C27" s="85"/>
      <c r="D27" s="85"/>
      <c r="E27" s="85"/>
      <c r="F27" s="85"/>
      <c r="G27" s="85"/>
      <c r="H27" s="85"/>
      <c r="I27" s="85"/>
      <c r="J27" s="85"/>
      <c r="K27" s="85"/>
      <c r="L27" s="85"/>
      <c r="M27" s="85"/>
      <c r="N27" s="85"/>
      <c r="O27" s="85"/>
      <c r="P27" s="85"/>
      <c r="Q27" s="85"/>
      <c r="R27" s="85"/>
      <c r="S27" s="85"/>
      <c r="T27" s="85"/>
      <c r="U27" s="85"/>
      <c r="V27" s="1013"/>
      <c r="W27" s="1028" t="s">
        <v>137</v>
      </c>
      <c r="X27" s="1798"/>
      <c r="Y27" s="1798"/>
      <c r="Z27" s="1798"/>
      <c r="AA27" s="1798"/>
      <c r="AB27" s="1799"/>
      <c r="AC27" s="1799"/>
      <c r="AD27" s="1799"/>
      <c r="AE27" s="1799"/>
      <c r="AF27" s="1799"/>
      <c r="AG27" s="1799"/>
      <c r="AH27" s="1799"/>
      <c r="AI27" s="1799"/>
      <c r="AJ27" s="1800"/>
      <c r="AK27" s="1800"/>
      <c r="AL27" s="1800"/>
      <c r="AM27" s="1800"/>
      <c r="AN27" s="1800"/>
      <c r="AO27" s="1800"/>
      <c r="AP27" s="1800"/>
      <c r="AQ27" s="1800"/>
      <c r="AR27" s="1800"/>
      <c r="AS27" s="1800"/>
      <c r="AT27" s="1800"/>
      <c r="AU27" s="1800"/>
      <c r="AV27" s="1800"/>
      <c r="AW27" s="1800"/>
      <c r="AX27" s="1800"/>
      <c r="AY27" s="1800"/>
      <c r="AZ27" s="1800"/>
      <c r="BA27" s="1800"/>
      <c r="BB27" s="1800"/>
      <c r="BC27" s="1800"/>
      <c r="BD27" s="1800"/>
      <c r="BE27" s="1800"/>
      <c r="BF27" s="1800"/>
      <c r="BG27" s="1800"/>
      <c r="BH27" s="1801"/>
      <c r="BI27" s="1802"/>
    </row>
    <row r="28" spans="1:61" s="88" customFormat="1" ht="15" customHeight="1">
      <c r="A28" s="79"/>
      <c r="B28" s="85"/>
      <c r="C28" s="85"/>
      <c r="D28" s="85"/>
      <c r="E28" s="85"/>
      <c r="F28" s="85"/>
      <c r="G28" s="85"/>
      <c r="H28" s="85"/>
      <c r="I28" s="85"/>
      <c r="J28" s="85"/>
      <c r="K28" s="85"/>
      <c r="L28" s="85"/>
      <c r="M28" s="85"/>
      <c r="N28" s="85"/>
      <c r="O28" s="85"/>
      <c r="P28" s="85"/>
      <c r="Q28" s="85"/>
      <c r="R28" s="85"/>
      <c r="S28" s="85"/>
      <c r="T28" s="85"/>
      <c r="U28" s="85"/>
      <c r="V28" s="1013"/>
      <c r="W28" s="1029" t="s">
        <v>138</v>
      </c>
      <c r="X28" s="1803"/>
      <c r="Y28" s="1803"/>
      <c r="Z28" s="1803"/>
      <c r="AA28" s="1803"/>
      <c r="AB28" s="1804"/>
      <c r="AC28" s="1804"/>
      <c r="AD28" s="1804"/>
      <c r="AE28" s="1804"/>
      <c r="AF28" s="1804"/>
      <c r="AG28" s="1804"/>
      <c r="AH28" s="1804"/>
      <c r="AI28" s="1804"/>
      <c r="AJ28" s="1804"/>
      <c r="AK28" s="1804"/>
      <c r="AL28" s="1804"/>
      <c r="AM28" s="1804"/>
      <c r="AN28" s="1804"/>
      <c r="AO28" s="1804"/>
      <c r="AP28" s="1804"/>
      <c r="AQ28" s="1804"/>
      <c r="AR28" s="1804"/>
      <c r="AS28" s="1804"/>
      <c r="AT28" s="1804"/>
      <c r="AU28" s="1804"/>
      <c r="AV28" s="1804"/>
      <c r="AW28" s="1804"/>
      <c r="AX28" s="1804"/>
      <c r="AY28" s="1804"/>
      <c r="AZ28" s="1804"/>
      <c r="BA28" s="1804"/>
      <c r="BB28" s="1804"/>
      <c r="BC28" s="1804"/>
      <c r="BD28" s="1804"/>
      <c r="BE28" s="1804"/>
      <c r="BF28" s="1804"/>
      <c r="BG28" s="1804"/>
      <c r="BH28" s="1805"/>
      <c r="BI28" s="1806"/>
    </row>
    <row r="29" spans="1:61" s="88" customFormat="1" ht="15" customHeight="1">
      <c r="A29" s="79"/>
      <c r="B29" s="85"/>
      <c r="C29" s="85"/>
      <c r="D29" s="85"/>
      <c r="E29" s="85"/>
      <c r="F29" s="85"/>
      <c r="G29" s="85"/>
      <c r="H29" s="85"/>
      <c r="I29" s="85"/>
      <c r="J29" s="85"/>
      <c r="K29" s="85"/>
      <c r="L29" s="85"/>
      <c r="M29" s="85"/>
      <c r="N29" s="85"/>
      <c r="O29" s="85"/>
      <c r="P29" s="85"/>
      <c r="Q29" s="85"/>
      <c r="R29" s="85"/>
      <c r="S29" s="85"/>
      <c r="T29" s="85"/>
      <c r="U29" s="85"/>
      <c r="V29" s="1013"/>
      <c r="W29" s="1029" t="s">
        <v>2</v>
      </c>
      <c r="X29" s="1803"/>
      <c r="Y29" s="1803"/>
      <c r="Z29" s="1803"/>
      <c r="AA29" s="1803"/>
      <c r="AB29" s="1804"/>
      <c r="AC29" s="1804"/>
      <c r="AD29" s="1804"/>
      <c r="AE29" s="1804"/>
      <c r="AF29" s="1804"/>
      <c r="AG29" s="1804"/>
      <c r="AH29" s="1804"/>
      <c r="AI29" s="1804"/>
      <c r="AJ29" s="1804"/>
      <c r="AK29" s="1804"/>
      <c r="AL29" s="1804"/>
      <c r="AM29" s="1804"/>
      <c r="AN29" s="1804"/>
      <c r="AO29" s="1804"/>
      <c r="AP29" s="1804"/>
      <c r="AQ29" s="1804"/>
      <c r="AR29" s="1804"/>
      <c r="AS29" s="1804"/>
      <c r="AT29" s="1804"/>
      <c r="AU29" s="1804"/>
      <c r="AV29" s="1804"/>
      <c r="AW29" s="1804"/>
      <c r="AX29" s="1804"/>
      <c r="AY29" s="1804"/>
      <c r="AZ29" s="1804"/>
      <c r="BA29" s="1804"/>
      <c r="BB29" s="1804"/>
      <c r="BC29" s="1804"/>
      <c r="BD29" s="1804"/>
      <c r="BE29" s="1804"/>
      <c r="BF29" s="1804"/>
      <c r="BG29" s="1804"/>
      <c r="BH29" s="1805"/>
      <c r="BI29" s="1806"/>
    </row>
    <row r="30" spans="1:61" s="88" customFormat="1" ht="15" customHeight="1">
      <c r="A30" s="79"/>
      <c r="B30" s="85"/>
      <c r="C30" s="85"/>
      <c r="D30" s="85"/>
      <c r="E30" s="85"/>
      <c r="F30" s="85"/>
      <c r="G30" s="85"/>
      <c r="H30" s="85"/>
      <c r="I30" s="85"/>
      <c r="J30" s="85"/>
      <c r="K30" s="85"/>
      <c r="L30" s="85"/>
      <c r="M30" s="85"/>
      <c r="N30" s="85"/>
      <c r="O30" s="85"/>
      <c r="P30" s="85"/>
      <c r="Q30" s="85"/>
      <c r="R30" s="85"/>
      <c r="S30" s="85"/>
      <c r="T30" s="85"/>
      <c r="U30" s="85"/>
      <c r="V30" s="1013"/>
      <c r="W30" s="1030" t="s">
        <v>139</v>
      </c>
      <c r="X30" s="1803"/>
      <c r="Y30" s="1803"/>
      <c r="Z30" s="1803"/>
      <c r="AA30" s="1803"/>
      <c r="AB30" s="1804"/>
      <c r="AC30" s="1804"/>
      <c r="AD30" s="1804"/>
      <c r="AE30" s="1804"/>
      <c r="AF30" s="1804"/>
      <c r="AG30" s="1804"/>
      <c r="AH30" s="1804"/>
      <c r="AI30" s="1804"/>
      <c r="AJ30" s="1804"/>
      <c r="AK30" s="1804"/>
      <c r="AL30" s="1804"/>
      <c r="AM30" s="1804"/>
      <c r="AN30" s="1804"/>
      <c r="AO30" s="1804"/>
      <c r="AP30" s="1804"/>
      <c r="AQ30" s="1804"/>
      <c r="AR30" s="1804"/>
      <c r="AS30" s="1804"/>
      <c r="AT30" s="1804"/>
      <c r="AU30" s="1804"/>
      <c r="AV30" s="1804"/>
      <c r="AW30" s="1804"/>
      <c r="AX30" s="1804"/>
      <c r="AY30" s="1804"/>
      <c r="AZ30" s="1804"/>
      <c r="BA30" s="1804"/>
      <c r="BB30" s="1804"/>
      <c r="BC30" s="1804"/>
      <c r="BD30" s="1804"/>
      <c r="BE30" s="1804"/>
      <c r="BF30" s="1804"/>
      <c r="BG30" s="1804"/>
      <c r="BH30" s="1805"/>
      <c r="BI30" s="1806"/>
    </row>
    <row r="31" spans="1:61" s="88" customFormat="1" ht="15" customHeight="1">
      <c r="A31" s="79"/>
      <c r="B31" s="85"/>
      <c r="C31" s="85"/>
      <c r="D31" s="85"/>
      <c r="E31" s="85"/>
      <c r="F31" s="85"/>
      <c r="G31" s="85"/>
      <c r="H31" s="85"/>
      <c r="I31" s="85"/>
      <c r="J31" s="85"/>
      <c r="K31" s="85"/>
      <c r="L31" s="85"/>
      <c r="M31" s="85"/>
      <c r="N31" s="85"/>
      <c r="O31" s="85"/>
      <c r="P31" s="85"/>
      <c r="Q31" s="85"/>
      <c r="R31" s="85"/>
      <c r="S31" s="85"/>
      <c r="T31" s="85"/>
      <c r="U31" s="85"/>
      <c r="V31" s="1013"/>
      <c r="W31" s="1029" t="s">
        <v>140</v>
      </c>
      <c r="X31" s="1803"/>
      <c r="Y31" s="1803"/>
      <c r="Z31" s="1803"/>
      <c r="AA31" s="1803"/>
      <c r="AB31" s="1804"/>
      <c r="AC31" s="1804"/>
      <c r="AD31" s="1804"/>
      <c r="AE31" s="1804"/>
      <c r="AF31" s="1804"/>
      <c r="AG31" s="1804"/>
      <c r="AH31" s="1804"/>
      <c r="AI31" s="1804"/>
      <c r="AJ31" s="1804"/>
      <c r="AK31" s="1804"/>
      <c r="AL31" s="1804"/>
      <c r="AM31" s="1804"/>
      <c r="AN31" s="1804"/>
      <c r="AO31" s="1804"/>
      <c r="AP31" s="1804"/>
      <c r="AQ31" s="1804"/>
      <c r="AR31" s="1804"/>
      <c r="AS31" s="1804"/>
      <c r="AT31" s="1804"/>
      <c r="AU31" s="1804"/>
      <c r="AV31" s="1804"/>
      <c r="AW31" s="1804"/>
      <c r="AX31" s="1804"/>
      <c r="AY31" s="1804"/>
      <c r="AZ31" s="1804"/>
      <c r="BA31" s="1804"/>
      <c r="BB31" s="1804"/>
      <c r="BC31" s="1804"/>
      <c r="BD31" s="1804"/>
      <c r="BE31" s="1804"/>
      <c r="BF31" s="1804"/>
      <c r="BG31" s="1804"/>
      <c r="BH31" s="1805"/>
      <c r="BI31" s="1806"/>
    </row>
    <row r="32" spans="1:61" s="88" customFormat="1" ht="15" customHeight="1">
      <c r="A32" s="79"/>
      <c r="B32" s="85"/>
      <c r="C32" s="85"/>
      <c r="D32" s="85"/>
      <c r="E32" s="85"/>
      <c r="F32" s="85"/>
      <c r="G32" s="85"/>
      <c r="H32" s="85"/>
      <c r="I32" s="85"/>
      <c r="J32" s="85"/>
      <c r="K32" s="85"/>
      <c r="L32" s="85"/>
      <c r="M32" s="85"/>
      <c r="N32" s="85"/>
      <c r="O32" s="85"/>
      <c r="P32" s="85"/>
      <c r="Q32" s="85"/>
      <c r="R32" s="85"/>
      <c r="S32" s="85"/>
      <c r="T32" s="85"/>
      <c r="U32" s="85"/>
      <c r="V32" s="1013"/>
      <c r="W32" s="1029" t="s">
        <v>141</v>
      </c>
      <c r="X32" s="1798"/>
      <c r="Y32" s="1798"/>
      <c r="Z32" s="1798"/>
      <c r="AA32" s="1798"/>
      <c r="AB32" s="1799"/>
      <c r="AC32" s="1799"/>
      <c r="AD32" s="1799"/>
      <c r="AE32" s="1799"/>
      <c r="AF32" s="1799"/>
      <c r="AG32" s="1799"/>
      <c r="AH32" s="1799"/>
      <c r="AI32" s="1799"/>
      <c r="AJ32" s="1799"/>
      <c r="AK32" s="1799"/>
      <c r="AL32" s="1799"/>
      <c r="AM32" s="1799"/>
      <c r="AN32" s="1799"/>
      <c r="AO32" s="1799"/>
      <c r="AP32" s="1799"/>
      <c r="AQ32" s="1799"/>
      <c r="AR32" s="1799"/>
      <c r="AS32" s="1799"/>
      <c r="AT32" s="1799"/>
      <c r="AU32" s="1799"/>
      <c r="AV32" s="1799"/>
      <c r="AW32" s="1799"/>
      <c r="AX32" s="1799"/>
      <c r="AY32" s="1799"/>
      <c r="AZ32" s="1799"/>
      <c r="BA32" s="1799"/>
      <c r="BB32" s="1799"/>
      <c r="BC32" s="1799"/>
      <c r="BD32" s="1799"/>
      <c r="BE32" s="1799"/>
      <c r="BF32" s="1799"/>
      <c r="BG32" s="1799"/>
      <c r="BH32" s="1807"/>
      <c r="BI32" s="1808"/>
    </row>
    <row r="33" spans="1:61" s="88" customFormat="1" ht="15" customHeight="1">
      <c r="A33" s="79"/>
      <c r="B33" s="85"/>
      <c r="C33" s="85"/>
      <c r="D33" s="85"/>
      <c r="E33" s="85"/>
      <c r="F33" s="85"/>
      <c r="G33" s="85"/>
      <c r="H33" s="85"/>
      <c r="I33" s="85"/>
      <c r="J33" s="85"/>
      <c r="K33" s="85"/>
      <c r="L33" s="85"/>
      <c r="M33" s="85"/>
      <c r="N33" s="85"/>
      <c r="O33" s="85"/>
      <c r="P33" s="85"/>
      <c r="Q33" s="85"/>
      <c r="R33" s="85"/>
      <c r="S33" s="85"/>
      <c r="T33" s="85"/>
      <c r="U33" s="85"/>
      <c r="V33" s="1013"/>
      <c r="W33" s="1029" t="s">
        <v>142</v>
      </c>
      <c r="X33" s="1803"/>
      <c r="Y33" s="1803"/>
      <c r="Z33" s="1803"/>
      <c r="AA33" s="1803"/>
      <c r="AB33" s="1804"/>
      <c r="AC33" s="1804"/>
      <c r="AD33" s="1804"/>
      <c r="AE33" s="1804"/>
      <c r="AF33" s="1804"/>
      <c r="AG33" s="1804"/>
      <c r="AH33" s="1804"/>
      <c r="AI33" s="1804"/>
      <c r="AJ33" s="1804"/>
      <c r="AK33" s="1804"/>
      <c r="AL33" s="1804"/>
      <c r="AM33" s="1804"/>
      <c r="AN33" s="1804"/>
      <c r="AO33" s="1804"/>
      <c r="AP33" s="1804"/>
      <c r="AQ33" s="1804"/>
      <c r="AR33" s="1804"/>
      <c r="AS33" s="1804"/>
      <c r="AT33" s="1804"/>
      <c r="AU33" s="1804"/>
      <c r="AV33" s="1804"/>
      <c r="AW33" s="1804"/>
      <c r="AX33" s="1804"/>
      <c r="AY33" s="1804"/>
      <c r="AZ33" s="1804"/>
      <c r="BA33" s="1804"/>
      <c r="BB33" s="1804"/>
      <c r="BC33" s="1804"/>
      <c r="BD33" s="1804"/>
      <c r="BE33" s="1804"/>
      <c r="BF33" s="1804"/>
      <c r="BG33" s="1804"/>
      <c r="BH33" s="1805"/>
      <c r="BI33" s="1806"/>
    </row>
    <row r="34" spans="1:61" s="88" customFormat="1" ht="15" customHeight="1">
      <c r="A34" s="79"/>
      <c r="B34" s="85"/>
      <c r="C34" s="85"/>
      <c r="D34" s="85"/>
      <c r="E34" s="85"/>
      <c r="F34" s="85"/>
      <c r="G34" s="85"/>
      <c r="H34" s="85"/>
      <c r="I34" s="85"/>
      <c r="J34" s="85"/>
      <c r="K34" s="85"/>
      <c r="L34" s="85"/>
      <c r="M34" s="85"/>
      <c r="N34" s="85"/>
      <c r="O34" s="85"/>
      <c r="P34" s="85"/>
      <c r="Q34" s="85"/>
      <c r="R34" s="85"/>
      <c r="S34" s="85"/>
      <c r="T34" s="85"/>
      <c r="U34" s="85"/>
      <c r="V34" s="1013"/>
      <c r="W34" s="1029" t="s">
        <v>143</v>
      </c>
      <c r="X34" s="1803"/>
      <c r="Y34" s="1803"/>
      <c r="Z34" s="1803"/>
      <c r="AA34" s="1803"/>
      <c r="AB34" s="1804"/>
      <c r="AC34" s="1804"/>
      <c r="AD34" s="1804"/>
      <c r="AE34" s="1804"/>
      <c r="AF34" s="1804"/>
      <c r="AG34" s="1804"/>
      <c r="AH34" s="1804"/>
      <c r="AI34" s="1804"/>
      <c r="AJ34" s="1804"/>
      <c r="AK34" s="1804"/>
      <c r="AL34" s="1804"/>
      <c r="AM34" s="1804"/>
      <c r="AN34" s="1804"/>
      <c r="AO34" s="1804"/>
      <c r="AP34" s="1804"/>
      <c r="AQ34" s="1804"/>
      <c r="AR34" s="1804"/>
      <c r="AS34" s="1804"/>
      <c r="AT34" s="1804"/>
      <c r="AU34" s="1804"/>
      <c r="AV34" s="1804"/>
      <c r="AW34" s="1799"/>
      <c r="AX34" s="1799"/>
      <c r="AY34" s="1799"/>
      <c r="AZ34" s="1799"/>
      <c r="BA34" s="1799"/>
      <c r="BB34" s="1804"/>
      <c r="BC34" s="1804"/>
      <c r="BD34" s="1804"/>
      <c r="BE34" s="1804"/>
      <c r="BF34" s="1804"/>
      <c r="BG34" s="1804"/>
      <c r="BH34" s="1805"/>
      <c r="BI34" s="1806"/>
    </row>
    <row r="35" spans="1:61" s="88" customFormat="1" ht="15" customHeight="1">
      <c r="A35" s="79"/>
      <c r="B35" s="85"/>
      <c r="C35" s="85"/>
      <c r="D35" s="85"/>
      <c r="E35" s="85"/>
      <c r="F35" s="85"/>
      <c r="G35" s="85"/>
      <c r="H35" s="85"/>
      <c r="I35" s="85"/>
      <c r="J35" s="85"/>
      <c r="K35" s="85"/>
      <c r="L35" s="85"/>
      <c r="M35" s="85"/>
      <c r="N35" s="85"/>
      <c r="O35" s="85"/>
      <c r="P35" s="85"/>
      <c r="Q35" s="85"/>
      <c r="R35" s="85"/>
      <c r="S35" s="85"/>
      <c r="T35" s="85"/>
      <c r="U35" s="85"/>
      <c r="V35" s="1013"/>
      <c r="W35" s="1030" t="s">
        <v>233</v>
      </c>
      <c r="X35" s="1803"/>
      <c r="Y35" s="1803"/>
      <c r="Z35" s="1803"/>
      <c r="AA35" s="1803"/>
      <c r="AB35" s="1804"/>
      <c r="AC35" s="1804"/>
      <c r="AD35" s="1804"/>
      <c r="AE35" s="1804"/>
      <c r="AF35" s="1804"/>
      <c r="AG35" s="1804"/>
      <c r="AH35" s="1804"/>
      <c r="AI35" s="1804"/>
      <c r="AJ35" s="1804"/>
      <c r="AK35" s="1804"/>
      <c r="AL35" s="1804"/>
      <c r="AM35" s="1804"/>
      <c r="AN35" s="1804"/>
      <c r="AO35" s="1804"/>
      <c r="AP35" s="1804"/>
      <c r="AQ35" s="1804"/>
      <c r="AR35" s="1804"/>
      <c r="AS35" s="1804"/>
      <c r="AT35" s="1804"/>
      <c r="AU35" s="1804"/>
      <c r="AV35" s="1804"/>
      <c r="AW35" s="1804"/>
      <c r="AX35" s="1804"/>
      <c r="AY35" s="1804"/>
      <c r="AZ35" s="1804"/>
      <c r="BA35" s="1804"/>
      <c r="BB35" s="1804"/>
      <c r="BC35" s="1804"/>
      <c r="BD35" s="1804"/>
      <c r="BE35" s="1804"/>
      <c r="BF35" s="1804"/>
      <c r="BG35" s="1804"/>
      <c r="BH35" s="1805"/>
      <c r="BI35" s="1806"/>
    </row>
    <row r="36" spans="1:61" s="88" customFormat="1" ht="15" customHeight="1" thickBot="1">
      <c r="A36" s="79"/>
      <c r="B36" s="85"/>
      <c r="C36" s="85"/>
      <c r="D36" s="85"/>
      <c r="E36" s="85"/>
      <c r="F36" s="85"/>
      <c r="G36" s="85"/>
      <c r="H36" s="85"/>
      <c r="I36" s="85"/>
      <c r="J36" s="85"/>
      <c r="K36" s="85"/>
      <c r="L36" s="85"/>
      <c r="M36" s="85"/>
      <c r="N36" s="85"/>
      <c r="O36" s="85"/>
      <c r="P36" s="85"/>
      <c r="Q36" s="85"/>
      <c r="R36" s="85"/>
      <c r="S36" s="85"/>
      <c r="T36" s="85"/>
      <c r="U36" s="85"/>
      <c r="V36" s="1017"/>
      <c r="W36" s="1018" t="s">
        <v>144</v>
      </c>
      <c r="X36" s="1809"/>
      <c r="Y36" s="1809"/>
      <c r="Z36" s="1809"/>
      <c r="AA36" s="1809"/>
      <c r="AB36" s="1810"/>
      <c r="AC36" s="1810"/>
      <c r="AD36" s="1810"/>
      <c r="AE36" s="1810"/>
      <c r="AF36" s="1810"/>
      <c r="AG36" s="1810"/>
      <c r="AH36" s="1810"/>
      <c r="AI36" s="1810"/>
      <c r="AJ36" s="1810"/>
      <c r="AK36" s="1810"/>
      <c r="AL36" s="1810"/>
      <c r="AM36" s="1810"/>
      <c r="AN36" s="1810"/>
      <c r="AO36" s="1810"/>
      <c r="AP36" s="1810"/>
      <c r="AQ36" s="1810"/>
      <c r="AR36" s="1810"/>
      <c r="AS36" s="1810"/>
      <c r="AT36" s="1810"/>
      <c r="AU36" s="1810"/>
      <c r="AV36" s="1810"/>
      <c r="AW36" s="1810"/>
      <c r="AX36" s="1810"/>
      <c r="AY36" s="1810"/>
      <c r="AZ36" s="1810"/>
      <c r="BA36" s="1810"/>
      <c r="BB36" s="1810"/>
      <c r="BC36" s="1810"/>
      <c r="BD36" s="1810"/>
      <c r="BE36" s="1810"/>
      <c r="BF36" s="1810"/>
      <c r="BG36" s="1810"/>
      <c r="BH36" s="1811"/>
      <c r="BI36" s="1812"/>
    </row>
    <row r="37" spans="1:61" ht="14.25" customHeight="1">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B37" s="92"/>
      <c r="BC37" s="92"/>
      <c r="BD37" s="92"/>
    </row>
    <row r="38" spans="1:61" ht="17.25" thickBot="1">
      <c r="V38" s="80" t="s">
        <v>492</v>
      </c>
      <c r="AY38" s="80"/>
      <c r="AZ38" s="80"/>
      <c r="BC38" s="80"/>
      <c r="BD38" s="80"/>
    </row>
    <row r="39" spans="1:61" ht="15.75" thickBot="1">
      <c r="V39" s="1020" t="s">
        <v>134</v>
      </c>
      <c r="W39" s="1021"/>
      <c r="X39" s="1025"/>
      <c r="Y39" s="1025"/>
      <c r="Z39" s="1025"/>
      <c r="AA39" s="1025">
        <v>1990</v>
      </c>
      <c r="AB39" s="1026">
        <v>1991</v>
      </c>
      <c r="AC39" s="1026">
        <v>1992</v>
      </c>
      <c r="AD39" s="1026">
        <v>1993</v>
      </c>
      <c r="AE39" s="1026">
        <v>1994</v>
      </c>
      <c r="AF39" s="1026">
        <v>1995</v>
      </c>
      <c r="AG39" s="1026">
        <v>1996</v>
      </c>
      <c r="AH39" s="1026">
        <v>1997</v>
      </c>
      <c r="AI39" s="1026">
        <v>1998</v>
      </c>
      <c r="AJ39" s="1026">
        <v>1999</v>
      </c>
      <c r="AK39" s="1026">
        <v>2000</v>
      </c>
      <c r="AL39" s="1026">
        <v>2001</v>
      </c>
      <c r="AM39" s="1026">
        <v>2002</v>
      </c>
      <c r="AN39" s="1026">
        <v>2003</v>
      </c>
      <c r="AO39" s="1026">
        <v>2004</v>
      </c>
      <c r="AP39" s="1026">
        <v>2005</v>
      </c>
      <c r="AQ39" s="1026">
        <f t="shared" ref="AQ39:AW39" si="6">AP39+1</f>
        <v>2006</v>
      </c>
      <c r="AR39" s="1026">
        <f t="shared" si="6"/>
        <v>2007</v>
      </c>
      <c r="AS39" s="1026">
        <f t="shared" si="6"/>
        <v>2008</v>
      </c>
      <c r="AT39" s="1026">
        <f t="shared" si="6"/>
        <v>2009</v>
      </c>
      <c r="AU39" s="1026">
        <f t="shared" si="6"/>
        <v>2010</v>
      </c>
      <c r="AV39" s="1026">
        <f t="shared" si="6"/>
        <v>2011</v>
      </c>
      <c r="AW39" s="1026">
        <f t="shared" si="6"/>
        <v>2012</v>
      </c>
      <c r="AX39" s="1026">
        <f t="shared" ref="AX39:BI39" si="7">AW39+1</f>
        <v>2013</v>
      </c>
      <c r="AY39" s="1026">
        <f t="shared" si="7"/>
        <v>2014</v>
      </c>
      <c r="AZ39" s="1026">
        <f t="shared" si="7"/>
        <v>2015</v>
      </c>
      <c r="BA39" s="1026">
        <f t="shared" si="7"/>
        <v>2016</v>
      </c>
      <c r="BB39" s="1026">
        <f t="shared" si="7"/>
        <v>2017</v>
      </c>
      <c r="BC39" s="1026">
        <f t="shared" si="7"/>
        <v>2018</v>
      </c>
      <c r="BD39" s="1026">
        <f t="shared" si="7"/>
        <v>2019</v>
      </c>
      <c r="BE39" s="1026">
        <f t="shared" si="7"/>
        <v>2020</v>
      </c>
      <c r="BF39" s="1026">
        <f t="shared" si="7"/>
        <v>2021</v>
      </c>
      <c r="BG39" s="1161">
        <f t="shared" si="7"/>
        <v>2022</v>
      </c>
      <c r="BH39" s="1161">
        <f t="shared" si="7"/>
        <v>2023</v>
      </c>
      <c r="BI39" s="1027">
        <f t="shared" si="7"/>
        <v>2024</v>
      </c>
    </row>
    <row r="40" spans="1:61" s="88" customFormat="1" ht="15" customHeight="1">
      <c r="A40" s="79"/>
      <c r="B40" s="85"/>
      <c r="C40" s="85"/>
      <c r="D40" s="85"/>
      <c r="E40" s="85"/>
      <c r="F40" s="85"/>
      <c r="G40" s="85"/>
      <c r="H40" s="85"/>
      <c r="I40" s="85"/>
      <c r="J40" s="85"/>
      <c r="K40" s="85"/>
      <c r="L40" s="85"/>
      <c r="M40" s="85"/>
      <c r="N40" s="85"/>
      <c r="O40" s="85"/>
      <c r="P40" s="85"/>
      <c r="Q40" s="85"/>
      <c r="R40" s="85"/>
      <c r="S40" s="85"/>
      <c r="T40" s="85"/>
      <c r="U40" s="85"/>
      <c r="V40" s="1013" t="s">
        <v>136</v>
      </c>
      <c r="W40" s="1037"/>
      <c r="X40" s="1022"/>
      <c r="Y40" s="1022"/>
      <c r="Z40" s="1022"/>
      <c r="AA40" s="1022">
        <v>1530.1757419177297</v>
      </c>
      <c r="AB40" s="1023">
        <v>1548.2383561241147</v>
      </c>
      <c r="AC40" s="1023">
        <v>1659.6828335956302</v>
      </c>
      <c r="AD40" s="1023">
        <v>1691.1770000330357</v>
      </c>
      <c r="AE40" s="1023">
        <v>1814.7416916690238</v>
      </c>
      <c r="AF40" s="1023">
        <v>1834.7629270758625</v>
      </c>
      <c r="AG40" s="1023">
        <v>1894.8320632864577</v>
      </c>
      <c r="AH40" s="1023">
        <v>1804.7622919995865</v>
      </c>
      <c r="AI40" s="1023">
        <v>1822.2008681772199</v>
      </c>
      <c r="AJ40" s="1023">
        <v>1908.7631873542662</v>
      </c>
      <c r="AK40" s="1023">
        <v>1950.2778168950279</v>
      </c>
      <c r="AL40" s="1023">
        <v>1920.5032296276729</v>
      </c>
      <c r="AM40" s="1023">
        <v>2007.2988615938773</v>
      </c>
      <c r="AN40" s="1023">
        <v>2030.703238103117</v>
      </c>
      <c r="AO40" s="1023">
        <v>2014.0165702016557</v>
      </c>
      <c r="AP40" s="1023">
        <v>2021.0861518872782</v>
      </c>
      <c r="AQ40" s="1023">
        <v>1930.1782138044073</v>
      </c>
      <c r="AR40" s="1023">
        <v>2010.6415629703354</v>
      </c>
      <c r="AS40" s="1023">
        <v>1974.5643315999203</v>
      </c>
      <c r="AT40" s="1023">
        <v>1898.4723761067344</v>
      </c>
      <c r="AU40" s="1023">
        <v>2021.5190094881532</v>
      </c>
      <c r="AV40" s="1023">
        <v>2115.8692343302259</v>
      </c>
      <c r="AW40" s="1023">
        <v>2299.8200290901832</v>
      </c>
      <c r="AX40" s="1023">
        <v>2281.4776093945761</v>
      </c>
      <c r="AY40" s="1023">
        <v>2151.9870573050239</v>
      </c>
      <c r="AZ40" s="1023">
        <v>2061.3978060308668</v>
      </c>
      <c r="BA40" s="1023">
        <v>1993.0593098826425</v>
      </c>
      <c r="BB40" s="1023">
        <v>2039.9006352691626</v>
      </c>
      <c r="BC40" s="1023">
        <v>1863.4252527090164</v>
      </c>
      <c r="BD40" s="1023">
        <v>1841.2078329538524</v>
      </c>
      <c r="BE40" s="1023">
        <v>1858.6378201539821</v>
      </c>
      <c r="BF40" s="1023">
        <v>1814.0254065066506</v>
      </c>
      <c r="BG40" s="1162">
        <v>1838.097680060557</v>
      </c>
      <c r="BH40" s="1162">
        <v>1773.925350817784</v>
      </c>
      <c r="BI40" s="1024">
        <v>1754.6694666241021</v>
      </c>
    </row>
    <row r="41" spans="1:61" s="88" customFormat="1" ht="15" customHeight="1">
      <c r="A41" s="79"/>
      <c r="B41" s="85"/>
      <c r="C41" s="85"/>
      <c r="D41" s="85"/>
      <c r="E41" s="85"/>
      <c r="F41" s="85"/>
      <c r="G41" s="85"/>
      <c r="H41" s="85"/>
      <c r="I41" s="85"/>
      <c r="J41" s="85"/>
      <c r="K41" s="85"/>
      <c r="L41" s="85"/>
      <c r="M41" s="85"/>
      <c r="N41" s="85"/>
      <c r="O41" s="85"/>
      <c r="P41" s="85"/>
      <c r="Q41" s="85"/>
      <c r="R41" s="85"/>
      <c r="S41" s="85"/>
      <c r="T41" s="85"/>
      <c r="U41" s="85"/>
      <c r="V41" s="1013"/>
      <c r="W41" s="1028" t="s">
        <v>146</v>
      </c>
      <c r="X41" s="1813"/>
      <c r="Y41" s="1813"/>
      <c r="Z41" s="1813"/>
      <c r="AA41" s="1813"/>
      <c r="AB41" s="1814"/>
      <c r="AC41" s="1814"/>
      <c r="AD41" s="1814"/>
      <c r="AE41" s="1814"/>
      <c r="AF41" s="1814"/>
      <c r="AG41" s="1814"/>
      <c r="AH41" s="1814"/>
      <c r="AI41" s="1814"/>
      <c r="AJ41" s="1814"/>
      <c r="AK41" s="1814"/>
      <c r="AL41" s="1814"/>
      <c r="AM41" s="1814"/>
      <c r="AN41" s="1814"/>
      <c r="AO41" s="1814"/>
      <c r="AP41" s="1814"/>
      <c r="AQ41" s="1814"/>
      <c r="AR41" s="1814"/>
      <c r="AS41" s="1814"/>
      <c r="AT41" s="1814"/>
      <c r="AU41" s="1814"/>
      <c r="AV41" s="1814"/>
      <c r="AW41" s="1814"/>
      <c r="AX41" s="1814"/>
      <c r="AY41" s="1814"/>
      <c r="AZ41" s="1814"/>
      <c r="BA41" s="1814"/>
      <c r="BB41" s="1814"/>
      <c r="BC41" s="1814"/>
      <c r="BD41" s="1814"/>
      <c r="BE41" s="1814"/>
      <c r="BF41" s="1814"/>
      <c r="BG41" s="1815"/>
      <c r="BH41" s="1815"/>
      <c r="BI41" s="1816"/>
    </row>
    <row r="42" spans="1:61" s="88" customFormat="1" ht="15" customHeight="1">
      <c r="A42" s="79"/>
      <c r="B42" s="85"/>
      <c r="C42" s="85"/>
      <c r="D42" s="85"/>
      <c r="E42" s="85"/>
      <c r="F42" s="85"/>
      <c r="G42" s="85"/>
      <c r="H42" s="85"/>
      <c r="I42" s="85"/>
      <c r="J42" s="85"/>
      <c r="K42" s="85"/>
      <c r="L42" s="85"/>
      <c r="M42" s="85"/>
      <c r="N42" s="85"/>
      <c r="O42" s="85"/>
      <c r="P42" s="85"/>
      <c r="Q42" s="85"/>
      <c r="R42" s="85"/>
      <c r="S42" s="85"/>
      <c r="T42" s="85"/>
      <c r="U42" s="85"/>
      <c r="V42" s="1013"/>
      <c r="W42" s="1029" t="s">
        <v>147</v>
      </c>
      <c r="X42" s="1828"/>
      <c r="Y42" s="1828"/>
      <c r="Z42" s="1828"/>
      <c r="AA42" s="1828"/>
      <c r="AB42" s="1829"/>
      <c r="AC42" s="1829"/>
      <c r="AD42" s="1829"/>
      <c r="AE42" s="1829"/>
      <c r="AF42" s="1829"/>
      <c r="AG42" s="1829"/>
      <c r="AH42" s="1829"/>
      <c r="AI42" s="1829"/>
      <c r="AJ42" s="1829"/>
      <c r="AK42" s="1829"/>
      <c r="AL42" s="1829"/>
      <c r="AM42" s="1829"/>
      <c r="AN42" s="1829"/>
      <c r="AO42" s="1829"/>
      <c r="AP42" s="1829"/>
      <c r="AQ42" s="1829"/>
      <c r="AR42" s="1829"/>
      <c r="AS42" s="1829"/>
      <c r="AT42" s="1829"/>
      <c r="AU42" s="1829"/>
      <c r="AV42" s="1829"/>
      <c r="AW42" s="1829"/>
      <c r="AX42" s="1829"/>
      <c r="AY42" s="1829"/>
      <c r="AZ42" s="1829"/>
      <c r="BA42" s="1829"/>
      <c r="BB42" s="1829"/>
      <c r="BC42" s="1829"/>
      <c r="BD42" s="1829"/>
      <c r="BE42" s="1829"/>
      <c r="BF42" s="1829"/>
      <c r="BG42" s="1830"/>
      <c r="BH42" s="1830"/>
      <c r="BI42" s="1831"/>
    </row>
    <row r="43" spans="1:61" s="88" customFormat="1" ht="15" customHeight="1">
      <c r="A43" s="79"/>
      <c r="B43" s="85"/>
      <c r="C43" s="85"/>
      <c r="D43" s="85"/>
      <c r="E43" s="85"/>
      <c r="F43" s="85"/>
      <c r="G43" s="85"/>
      <c r="H43" s="85"/>
      <c r="I43" s="85"/>
      <c r="J43" s="85"/>
      <c r="K43" s="85"/>
      <c r="L43" s="85"/>
      <c r="M43" s="85"/>
      <c r="N43" s="85"/>
      <c r="O43" s="85"/>
      <c r="P43" s="85"/>
      <c r="Q43" s="85"/>
      <c r="R43" s="85"/>
      <c r="S43" s="85"/>
      <c r="T43" s="85"/>
      <c r="U43" s="85"/>
      <c r="V43" s="1013"/>
      <c r="W43" s="1030" t="s">
        <v>148</v>
      </c>
      <c r="X43" s="1813"/>
      <c r="Y43" s="1813"/>
      <c r="Z43" s="1813"/>
      <c r="AA43" s="1813"/>
      <c r="AB43" s="1814"/>
      <c r="AC43" s="1814"/>
      <c r="AD43" s="1814"/>
      <c r="AE43" s="1814"/>
      <c r="AF43" s="1814"/>
      <c r="AG43" s="1814"/>
      <c r="AH43" s="1814"/>
      <c r="AI43" s="1814"/>
      <c r="AJ43" s="1814"/>
      <c r="AK43" s="1814"/>
      <c r="AL43" s="1814"/>
      <c r="AM43" s="1814"/>
      <c r="AN43" s="1814"/>
      <c r="AO43" s="1814"/>
      <c r="AP43" s="1814"/>
      <c r="AQ43" s="1814"/>
      <c r="AR43" s="1814"/>
      <c r="AS43" s="1814"/>
      <c r="AT43" s="1814"/>
      <c r="AU43" s="1814"/>
      <c r="AV43" s="1814"/>
      <c r="AW43" s="1814"/>
      <c r="AX43" s="1814"/>
      <c r="AY43" s="1814"/>
      <c r="AZ43" s="1814"/>
      <c r="BA43" s="1814"/>
      <c r="BB43" s="1814"/>
      <c r="BC43" s="1814"/>
      <c r="BD43" s="1814"/>
      <c r="BE43" s="1814"/>
      <c r="BF43" s="1814"/>
      <c r="BG43" s="1815"/>
      <c r="BH43" s="1815"/>
      <c r="BI43" s="1816"/>
    </row>
    <row r="44" spans="1:61" s="88" customFormat="1" ht="15" customHeight="1">
      <c r="A44" s="79"/>
      <c r="B44" s="85"/>
      <c r="C44" s="85"/>
      <c r="D44" s="85"/>
      <c r="E44" s="85"/>
      <c r="F44" s="85"/>
      <c r="G44" s="85"/>
      <c r="H44" s="85"/>
      <c r="I44" s="85"/>
      <c r="J44" s="85"/>
      <c r="K44" s="85"/>
      <c r="L44" s="85"/>
      <c r="M44" s="85"/>
      <c r="N44" s="85"/>
      <c r="O44" s="85"/>
      <c r="P44" s="85"/>
      <c r="Q44" s="85"/>
      <c r="R44" s="85"/>
      <c r="S44" s="85"/>
      <c r="T44" s="85"/>
      <c r="U44" s="85"/>
      <c r="V44" s="1013"/>
      <c r="W44" s="1029" t="s">
        <v>149</v>
      </c>
      <c r="X44" s="1813"/>
      <c r="Y44" s="1813"/>
      <c r="Z44" s="1813"/>
      <c r="AA44" s="1813"/>
      <c r="AB44" s="1814"/>
      <c r="AC44" s="1814"/>
      <c r="AD44" s="1814"/>
      <c r="AE44" s="1814"/>
      <c r="AF44" s="1814"/>
      <c r="AG44" s="1814"/>
      <c r="AH44" s="1814"/>
      <c r="AI44" s="1814"/>
      <c r="AJ44" s="1814"/>
      <c r="AK44" s="1814"/>
      <c r="AL44" s="1814"/>
      <c r="AM44" s="1814"/>
      <c r="AN44" s="1814"/>
      <c r="AO44" s="1814"/>
      <c r="AP44" s="1814"/>
      <c r="AQ44" s="1814"/>
      <c r="AR44" s="1814"/>
      <c r="AS44" s="1814"/>
      <c r="AT44" s="1814"/>
      <c r="AU44" s="1814"/>
      <c r="AV44" s="1814"/>
      <c r="AW44" s="1814"/>
      <c r="AX44" s="1814"/>
      <c r="AY44" s="1814"/>
      <c r="AZ44" s="1814"/>
      <c r="BA44" s="1814"/>
      <c r="BB44" s="1814"/>
      <c r="BC44" s="1814"/>
      <c r="BD44" s="1814"/>
      <c r="BE44" s="1814"/>
      <c r="BF44" s="1814"/>
      <c r="BG44" s="1815"/>
      <c r="BH44" s="1815"/>
      <c r="BI44" s="1816"/>
    </row>
    <row r="45" spans="1:61" s="88" customFormat="1" ht="15" customHeight="1">
      <c r="A45" s="79"/>
      <c r="B45" s="85"/>
      <c r="C45" s="85"/>
      <c r="D45" s="85"/>
      <c r="E45" s="85"/>
      <c r="F45" s="85"/>
      <c r="G45" s="85"/>
      <c r="H45" s="85"/>
      <c r="I45" s="85"/>
      <c r="J45" s="85"/>
      <c r="K45" s="85"/>
      <c r="L45" s="85"/>
      <c r="M45" s="85"/>
      <c r="N45" s="85"/>
      <c r="O45" s="85"/>
      <c r="P45" s="85"/>
      <c r="Q45" s="85"/>
      <c r="R45" s="85"/>
      <c r="S45" s="85"/>
      <c r="T45" s="85"/>
      <c r="U45" s="85"/>
      <c r="V45" s="1013"/>
      <c r="W45" s="1506" t="s">
        <v>238</v>
      </c>
      <c r="X45" s="1813"/>
      <c r="Y45" s="1813"/>
      <c r="Z45" s="1813"/>
      <c r="AA45" s="1813"/>
      <c r="AB45" s="1814"/>
      <c r="AC45" s="1814"/>
      <c r="AD45" s="1814"/>
      <c r="AE45" s="1814"/>
      <c r="AF45" s="1814"/>
      <c r="AG45" s="1814"/>
      <c r="AH45" s="1814"/>
      <c r="AI45" s="1814"/>
      <c r="AJ45" s="1814"/>
      <c r="AK45" s="1814"/>
      <c r="AL45" s="1814"/>
      <c r="AM45" s="1814"/>
      <c r="AN45" s="1814"/>
      <c r="AO45" s="1814"/>
      <c r="AP45" s="1814"/>
      <c r="AQ45" s="1814"/>
      <c r="AR45" s="1814"/>
      <c r="AS45" s="1814"/>
      <c r="AT45" s="1814"/>
      <c r="AU45" s="1814"/>
      <c r="AV45" s="1814"/>
      <c r="AW45" s="1814"/>
      <c r="AX45" s="1814"/>
      <c r="AY45" s="1814"/>
      <c r="AZ45" s="1814"/>
      <c r="BA45" s="1814"/>
      <c r="BB45" s="1814"/>
      <c r="BC45" s="1814"/>
      <c r="BD45" s="1814"/>
      <c r="BE45" s="1814"/>
      <c r="BF45" s="1814"/>
      <c r="BG45" s="1815"/>
      <c r="BH45" s="1815"/>
      <c r="BI45" s="1816"/>
    </row>
    <row r="46" spans="1:61" s="88" customFormat="1" ht="15" customHeight="1">
      <c r="A46" s="79"/>
      <c r="B46" s="85"/>
      <c r="C46" s="85"/>
      <c r="D46" s="85"/>
      <c r="E46" s="85"/>
      <c r="F46" s="85"/>
      <c r="G46" s="85"/>
      <c r="H46" s="85"/>
      <c r="I46" s="85"/>
      <c r="J46" s="85"/>
      <c r="K46" s="85"/>
      <c r="L46" s="85"/>
      <c r="M46" s="85"/>
      <c r="N46" s="85"/>
      <c r="O46" s="85"/>
      <c r="P46" s="85"/>
      <c r="Q46" s="85"/>
      <c r="R46" s="85"/>
      <c r="S46" s="85"/>
      <c r="T46" s="85"/>
      <c r="U46" s="85"/>
      <c r="V46" s="1013"/>
      <c r="W46" s="1029" t="s">
        <v>150</v>
      </c>
      <c r="X46" s="1813"/>
      <c r="Y46" s="1813"/>
      <c r="Z46" s="1813"/>
      <c r="AA46" s="1813"/>
      <c r="AB46" s="1814"/>
      <c r="AC46" s="1814"/>
      <c r="AD46" s="1814"/>
      <c r="AE46" s="1814"/>
      <c r="AF46" s="1814"/>
      <c r="AG46" s="1814"/>
      <c r="AH46" s="1814"/>
      <c r="AI46" s="1814"/>
      <c r="AJ46" s="1814"/>
      <c r="AK46" s="1814"/>
      <c r="AL46" s="1814"/>
      <c r="AM46" s="1814"/>
      <c r="AN46" s="1814"/>
      <c r="AO46" s="1814"/>
      <c r="AP46" s="1814"/>
      <c r="AQ46" s="1814"/>
      <c r="AR46" s="1814"/>
      <c r="AS46" s="1814"/>
      <c r="AT46" s="1814"/>
      <c r="AU46" s="1814"/>
      <c r="AV46" s="1814"/>
      <c r="AW46" s="1814"/>
      <c r="AX46" s="1814"/>
      <c r="AY46" s="1814"/>
      <c r="AZ46" s="1814"/>
      <c r="BA46" s="1814"/>
      <c r="BB46" s="1814"/>
      <c r="BC46" s="1814"/>
      <c r="BD46" s="1814"/>
      <c r="BE46" s="1814"/>
      <c r="BF46" s="1814"/>
      <c r="BG46" s="1815"/>
      <c r="BH46" s="1815"/>
      <c r="BI46" s="1816"/>
    </row>
    <row r="47" spans="1:61" s="88" customFormat="1" ht="15" customHeight="1">
      <c r="A47" s="79"/>
      <c r="B47" s="85"/>
      <c r="C47" s="85"/>
      <c r="D47" s="85"/>
      <c r="E47" s="85"/>
      <c r="F47" s="85"/>
      <c r="G47" s="85"/>
      <c r="H47" s="85"/>
      <c r="I47" s="85"/>
      <c r="J47" s="85"/>
      <c r="K47" s="85"/>
      <c r="L47" s="85"/>
      <c r="M47" s="85"/>
      <c r="N47" s="85"/>
      <c r="O47" s="85"/>
      <c r="P47" s="85"/>
      <c r="Q47" s="85"/>
      <c r="R47" s="85"/>
      <c r="S47" s="85"/>
      <c r="T47" s="85"/>
      <c r="U47" s="85"/>
      <c r="V47" s="1013"/>
      <c r="W47" s="1030" t="s">
        <v>233</v>
      </c>
      <c r="X47" s="1828"/>
      <c r="Y47" s="1828"/>
      <c r="Z47" s="1828"/>
      <c r="AA47" s="1828"/>
      <c r="AB47" s="1829"/>
      <c r="AC47" s="1829"/>
      <c r="AD47" s="1829"/>
      <c r="AE47" s="1829"/>
      <c r="AF47" s="1829"/>
      <c r="AG47" s="1829"/>
      <c r="AH47" s="1829"/>
      <c r="AI47" s="1829"/>
      <c r="AJ47" s="1829"/>
      <c r="AK47" s="1829"/>
      <c r="AL47" s="1829"/>
      <c r="AM47" s="1829"/>
      <c r="AN47" s="1829"/>
      <c r="AO47" s="1829"/>
      <c r="AP47" s="1829"/>
      <c r="AQ47" s="1829"/>
      <c r="AR47" s="1829"/>
      <c r="AS47" s="1829"/>
      <c r="AT47" s="1829"/>
      <c r="AU47" s="1829"/>
      <c r="AV47" s="1829"/>
      <c r="AW47" s="1829"/>
      <c r="AX47" s="1829"/>
      <c r="AY47" s="1829"/>
      <c r="AZ47" s="1829"/>
      <c r="BA47" s="1829"/>
      <c r="BB47" s="1829"/>
      <c r="BC47" s="1829"/>
      <c r="BD47" s="1829"/>
      <c r="BE47" s="1829"/>
      <c r="BF47" s="1829"/>
      <c r="BG47" s="1830"/>
      <c r="BH47" s="1830"/>
      <c r="BI47" s="1831"/>
    </row>
    <row r="48" spans="1:61" s="88" customFormat="1" ht="15" customHeight="1" thickBot="1">
      <c r="A48" s="79"/>
      <c r="B48" s="85"/>
      <c r="C48" s="85"/>
      <c r="D48" s="85"/>
      <c r="E48" s="85"/>
      <c r="F48" s="85"/>
      <c r="G48" s="85"/>
      <c r="H48" s="85"/>
      <c r="I48" s="85"/>
      <c r="J48" s="85"/>
      <c r="K48" s="85"/>
      <c r="L48" s="85"/>
      <c r="M48" s="85"/>
      <c r="N48" s="85"/>
      <c r="O48" s="85"/>
      <c r="P48" s="85"/>
      <c r="Q48" s="85"/>
      <c r="R48" s="85"/>
      <c r="S48" s="85"/>
      <c r="T48" s="85"/>
      <c r="U48" s="85"/>
      <c r="V48" s="1017"/>
      <c r="W48" s="1018" t="s">
        <v>144</v>
      </c>
      <c r="X48" s="1817"/>
      <c r="Y48" s="1817"/>
      <c r="Z48" s="1817"/>
      <c r="AA48" s="1817"/>
      <c r="AB48" s="1818"/>
      <c r="AC48" s="1818"/>
      <c r="AD48" s="1818"/>
      <c r="AE48" s="1818"/>
      <c r="AF48" s="1818"/>
      <c r="AG48" s="1818"/>
      <c r="AH48" s="1818"/>
      <c r="AI48" s="1818"/>
      <c r="AJ48" s="1818"/>
      <c r="AK48" s="1818"/>
      <c r="AL48" s="1818"/>
      <c r="AM48" s="1818"/>
      <c r="AN48" s="1818"/>
      <c r="AO48" s="1818"/>
      <c r="AP48" s="1818"/>
      <c r="AQ48" s="1818"/>
      <c r="AR48" s="1818"/>
      <c r="AS48" s="1818"/>
      <c r="AT48" s="1818"/>
      <c r="AU48" s="1818"/>
      <c r="AV48" s="1818"/>
      <c r="AW48" s="1818"/>
      <c r="AX48" s="1818"/>
      <c r="AY48" s="1818"/>
      <c r="AZ48" s="1818"/>
      <c r="BA48" s="1818"/>
      <c r="BB48" s="1818"/>
      <c r="BC48" s="1818"/>
      <c r="BD48" s="1818"/>
      <c r="BE48" s="1818"/>
      <c r="BF48" s="1818"/>
      <c r="BG48" s="1819"/>
      <c r="BH48" s="1819"/>
      <c r="BI48" s="1820"/>
    </row>
    <row r="49" spans="1:61">
      <c r="AY49" s="80"/>
      <c r="AZ49" s="80"/>
      <c r="BC49" s="80"/>
      <c r="BD49" s="80"/>
    </row>
    <row r="50" spans="1:61" ht="15.75" thickBot="1">
      <c r="V50" s="80" t="s">
        <v>151</v>
      </c>
      <c r="AY50" s="80"/>
      <c r="AZ50" s="80"/>
      <c r="BC50" s="80"/>
      <c r="BD50" s="80"/>
    </row>
    <row r="51" spans="1:61">
      <c r="V51" s="1499" t="s">
        <v>134</v>
      </c>
      <c r="W51" s="1504"/>
      <c r="X51" s="1500"/>
      <c r="Y51" s="1500"/>
      <c r="Z51" s="1500"/>
      <c r="AA51" s="1500">
        <v>1990</v>
      </c>
      <c r="AB51" s="1501">
        <v>1991</v>
      </c>
      <c r="AC51" s="1501">
        <v>1992</v>
      </c>
      <c r="AD51" s="1501">
        <v>1993</v>
      </c>
      <c r="AE51" s="1501">
        <v>1994</v>
      </c>
      <c r="AF51" s="1501">
        <v>1995</v>
      </c>
      <c r="AG51" s="1501">
        <v>1996</v>
      </c>
      <c r="AH51" s="1501">
        <v>1997</v>
      </c>
      <c r="AI51" s="1501">
        <v>1998</v>
      </c>
      <c r="AJ51" s="1501">
        <v>1999</v>
      </c>
      <c r="AK51" s="1501">
        <v>2000</v>
      </c>
      <c r="AL51" s="1501">
        <v>2001</v>
      </c>
      <c r="AM51" s="1501">
        <v>2002</v>
      </c>
      <c r="AN51" s="1501">
        <v>2003</v>
      </c>
      <c r="AO51" s="1501">
        <v>2004</v>
      </c>
      <c r="AP51" s="1501">
        <v>2005</v>
      </c>
      <c r="AQ51" s="1501">
        <f t="shared" ref="AQ51:AW51" si="8">AP51+1</f>
        <v>2006</v>
      </c>
      <c r="AR51" s="1501">
        <f t="shared" si="8"/>
        <v>2007</v>
      </c>
      <c r="AS51" s="1501">
        <f t="shared" si="8"/>
        <v>2008</v>
      </c>
      <c r="AT51" s="1501">
        <f t="shared" si="8"/>
        <v>2009</v>
      </c>
      <c r="AU51" s="1501">
        <f t="shared" si="8"/>
        <v>2010</v>
      </c>
      <c r="AV51" s="1501">
        <f t="shared" si="8"/>
        <v>2011</v>
      </c>
      <c r="AW51" s="1501">
        <f t="shared" si="8"/>
        <v>2012</v>
      </c>
      <c r="AX51" s="1501">
        <f t="shared" ref="AX51:BI51" si="9">AW51+1</f>
        <v>2013</v>
      </c>
      <c r="AY51" s="1501">
        <f t="shared" si="9"/>
        <v>2014</v>
      </c>
      <c r="AZ51" s="1501">
        <f t="shared" si="9"/>
        <v>2015</v>
      </c>
      <c r="BA51" s="1501">
        <f t="shared" si="9"/>
        <v>2016</v>
      </c>
      <c r="BB51" s="1501">
        <f t="shared" si="9"/>
        <v>2017</v>
      </c>
      <c r="BC51" s="1501">
        <f t="shared" si="9"/>
        <v>2018</v>
      </c>
      <c r="BD51" s="1501">
        <f t="shared" si="9"/>
        <v>2019</v>
      </c>
      <c r="BE51" s="1501">
        <f t="shared" si="9"/>
        <v>2020</v>
      </c>
      <c r="BF51" s="1501">
        <f t="shared" si="9"/>
        <v>2021</v>
      </c>
      <c r="BG51" s="1501">
        <f t="shared" si="9"/>
        <v>2022</v>
      </c>
      <c r="BH51" s="1657">
        <f t="shared" si="9"/>
        <v>2023</v>
      </c>
      <c r="BI51" s="1502">
        <f t="shared" si="9"/>
        <v>2024</v>
      </c>
    </row>
    <row r="52" spans="1:61" s="88" customFormat="1" ht="15" customHeight="1">
      <c r="A52" s="79"/>
      <c r="B52" s="85"/>
      <c r="C52" s="85"/>
      <c r="D52" s="85"/>
      <c r="E52" s="85"/>
      <c r="F52" s="85"/>
      <c r="G52" s="85"/>
      <c r="H52" s="85"/>
      <c r="I52" s="85"/>
      <c r="J52" s="85"/>
      <c r="K52" s="85"/>
      <c r="L52" s="85"/>
      <c r="M52" s="85"/>
      <c r="N52" s="85"/>
      <c r="O52" s="85"/>
      <c r="P52" s="85"/>
      <c r="Q52" s="85"/>
      <c r="R52" s="85"/>
      <c r="S52" s="85"/>
      <c r="T52" s="85"/>
      <c r="U52" s="85"/>
      <c r="V52" s="1503" t="s">
        <v>136</v>
      </c>
      <c r="W52" s="1507"/>
      <c r="X52" s="1821"/>
      <c r="Y52" s="1821"/>
      <c r="Z52" s="1821"/>
      <c r="AA52" s="1821"/>
      <c r="AB52" s="1822"/>
      <c r="AC52" s="1822"/>
      <c r="AD52" s="1822"/>
      <c r="AE52" s="1822"/>
      <c r="AF52" s="1822"/>
      <c r="AG52" s="1822"/>
      <c r="AH52" s="1822"/>
      <c r="AI52" s="1822"/>
      <c r="AJ52" s="1822"/>
      <c r="AK52" s="1822"/>
      <c r="AL52" s="1822"/>
      <c r="AM52" s="1822"/>
      <c r="AN52" s="1822"/>
      <c r="AO52" s="1822"/>
      <c r="AP52" s="1822"/>
      <c r="AQ52" s="1822"/>
      <c r="AR52" s="1822"/>
      <c r="AS52" s="1822"/>
      <c r="AT52" s="1822"/>
      <c r="AU52" s="1822"/>
      <c r="AV52" s="1822"/>
      <c r="AW52" s="1822"/>
      <c r="AX52" s="1822"/>
      <c r="AY52" s="1822"/>
      <c r="AZ52" s="1822"/>
      <c r="BA52" s="1822"/>
      <c r="BB52" s="1822"/>
      <c r="BC52" s="1804"/>
      <c r="BD52" s="1804"/>
      <c r="BE52" s="1804"/>
      <c r="BF52" s="1804"/>
      <c r="BG52" s="1804"/>
      <c r="BH52" s="1805"/>
      <c r="BI52" s="1806"/>
    </row>
    <row r="53" spans="1:61" s="88" customFormat="1" ht="15" customHeight="1">
      <c r="A53" s="79"/>
      <c r="B53" s="85"/>
      <c r="C53" s="85"/>
      <c r="D53" s="85"/>
      <c r="E53" s="85"/>
      <c r="F53" s="85"/>
      <c r="G53" s="85"/>
      <c r="H53" s="85"/>
      <c r="I53" s="85"/>
      <c r="J53" s="85"/>
      <c r="K53" s="85"/>
      <c r="L53" s="85"/>
      <c r="M53" s="85"/>
      <c r="N53" s="85"/>
      <c r="O53" s="85"/>
      <c r="P53" s="85"/>
      <c r="Q53" s="85"/>
      <c r="R53" s="85"/>
      <c r="S53" s="85"/>
      <c r="T53" s="85"/>
      <c r="U53" s="85"/>
      <c r="V53" s="1013"/>
      <c r="W53" s="1028" t="s">
        <v>146</v>
      </c>
      <c r="X53" s="1803"/>
      <c r="Y53" s="1803"/>
      <c r="Z53" s="1803"/>
      <c r="AA53" s="1803"/>
      <c r="AB53" s="1804"/>
      <c r="AC53" s="1804"/>
      <c r="AD53" s="1804"/>
      <c r="AE53" s="1804"/>
      <c r="AF53" s="1804"/>
      <c r="AG53" s="1804"/>
      <c r="AH53" s="1804"/>
      <c r="AI53" s="1804"/>
      <c r="AJ53" s="1804"/>
      <c r="AK53" s="1804"/>
      <c r="AL53" s="1804"/>
      <c r="AM53" s="1804"/>
      <c r="AN53" s="1804"/>
      <c r="AO53" s="1804"/>
      <c r="AP53" s="1804"/>
      <c r="AQ53" s="1804"/>
      <c r="AR53" s="1804"/>
      <c r="AS53" s="1804"/>
      <c r="AT53" s="1804"/>
      <c r="AU53" s="1804"/>
      <c r="AV53" s="1804"/>
      <c r="AW53" s="1804"/>
      <c r="AX53" s="1804"/>
      <c r="AY53" s="1804"/>
      <c r="AZ53" s="1804"/>
      <c r="BA53" s="1804"/>
      <c r="BB53" s="1804"/>
      <c r="BC53" s="1804"/>
      <c r="BD53" s="1804"/>
      <c r="BE53" s="1804"/>
      <c r="BF53" s="1804"/>
      <c r="BG53" s="1804"/>
      <c r="BH53" s="1805"/>
      <c r="BI53" s="1806"/>
    </row>
    <row r="54" spans="1:61" s="88" customFormat="1" ht="15" customHeight="1">
      <c r="A54" s="79"/>
      <c r="B54" s="85"/>
      <c r="C54" s="85"/>
      <c r="D54" s="85"/>
      <c r="E54" s="85"/>
      <c r="F54" s="85"/>
      <c r="G54" s="85"/>
      <c r="H54" s="85"/>
      <c r="I54" s="85"/>
      <c r="J54" s="85"/>
      <c r="K54" s="85"/>
      <c r="L54" s="85"/>
      <c r="M54" s="85"/>
      <c r="N54" s="85"/>
      <c r="O54" s="85"/>
      <c r="P54" s="85"/>
      <c r="Q54" s="85"/>
      <c r="R54" s="85"/>
      <c r="S54" s="85"/>
      <c r="T54" s="85"/>
      <c r="U54" s="85"/>
      <c r="V54" s="1013"/>
      <c r="W54" s="1029" t="s">
        <v>147</v>
      </c>
      <c r="X54" s="1803"/>
      <c r="Y54" s="1803"/>
      <c r="Z54" s="1803"/>
      <c r="AA54" s="1803"/>
      <c r="AB54" s="1804"/>
      <c r="AC54" s="1804"/>
      <c r="AD54" s="1804"/>
      <c r="AE54" s="1804"/>
      <c r="AF54" s="1804"/>
      <c r="AG54" s="1804"/>
      <c r="AH54" s="1804"/>
      <c r="AI54" s="1804"/>
      <c r="AJ54" s="1804"/>
      <c r="AK54" s="1804"/>
      <c r="AL54" s="1804"/>
      <c r="AM54" s="1804"/>
      <c r="AN54" s="1804"/>
      <c r="AO54" s="1804"/>
      <c r="AP54" s="1804"/>
      <c r="AQ54" s="1804"/>
      <c r="AR54" s="1804"/>
      <c r="AS54" s="1804"/>
      <c r="AT54" s="1804"/>
      <c r="AU54" s="1804"/>
      <c r="AV54" s="1804"/>
      <c r="AW54" s="1804"/>
      <c r="AX54" s="1804"/>
      <c r="AY54" s="1804"/>
      <c r="AZ54" s="1804"/>
      <c r="BA54" s="1804"/>
      <c r="BB54" s="1804"/>
      <c r="BC54" s="1804"/>
      <c r="BD54" s="1804"/>
      <c r="BE54" s="1804"/>
      <c r="BF54" s="1804"/>
      <c r="BG54" s="1804"/>
      <c r="BH54" s="1805"/>
      <c r="BI54" s="1806"/>
    </row>
    <row r="55" spans="1:61" s="88" customFormat="1" ht="15" customHeight="1">
      <c r="A55" s="79"/>
      <c r="B55" s="85"/>
      <c r="C55" s="85"/>
      <c r="D55" s="85"/>
      <c r="E55" s="85"/>
      <c r="F55" s="85"/>
      <c r="G55" s="85"/>
      <c r="H55" s="85"/>
      <c r="I55" s="85"/>
      <c r="J55" s="85"/>
      <c r="K55" s="85"/>
      <c r="L55" s="85"/>
      <c r="M55" s="85"/>
      <c r="N55" s="85"/>
      <c r="O55" s="85"/>
      <c r="P55" s="85"/>
      <c r="Q55" s="85"/>
      <c r="R55" s="85"/>
      <c r="S55" s="85"/>
      <c r="T55" s="85"/>
      <c r="U55" s="85"/>
      <c r="V55" s="1013"/>
      <c r="W55" s="1030" t="s">
        <v>148</v>
      </c>
      <c r="X55" s="1803"/>
      <c r="Y55" s="1803"/>
      <c r="Z55" s="1803"/>
      <c r="AA55" s="1803"/>
      <c r="AB55" s="1804"/>
      <c r="AC55" s="1804"/>
      <c r="AD55" s="1804"/>
      <c r="AE55" s="1804"/>
      <c r="AF55" s="1804"/>
      <c r="AG55" s="1804"/>
      <c r="AH55" s="1804"/>
      <c r="AI55" s="1804"/>
      <c r="AJ55" s="1804"/>
      <c r="AK55" s="1804"/>
      <c r="AL55" s="1804"/>
      <c r="AM55" s="1804"/>
      <c r="AN55" s="1804"/>
      <c r="AO55" s="1804"/>
      <c r="AP55" s="1804"/>
      <c r="AQ55" s="1804"/>
      <c r="AR55" s="1804"/>
      <c r="AS55" s="1804"/>
      <c r="AT55" s="1804"/>
      <c r="AU55" s="1804"/>
      <c r="AV55" s="1804"/>
      <c r="AW55" s="1804"/>
      <c r="AX55" s="1804"/>
      <c r="AY55" s="1804"/>
      <c r="AZ55" s="1804"/>
      <c r="BA55" s="1804"/>
      <c r="BB55" s="1804"/>
      <c r="BC55" s="1804"/>
      <c r="BD55" s="1804"/>
      <c r="BE55" s="1804"/>
      <c r="BF55" s="1804"/>
      <c r="BG55" s="1804"/>
      <c r="BH55" s="1805"/>
      <c r="BI55" s="1806"/>
    </row>
    <row r="56" spans="1:61" s="88" customFormat="1" ht="15" customHeight="1">
      <c r="A56" s="79"/>
      <c r="B56" s="85"/>
      <c r="C56" s="85"/>
      <c r="D56" s="85"/>
      <c r="E56" s="85"/>
      <c r="F56" s="85"/>
      <c r="G56" s="85"/>
      <c r="H56" s="85"/>
      <c r="I56" s="85"/>
      <c r="J56" s="85"/>
      <c r="K56" s="85"/>
      <c r="L56" s="85"/>
      <c r="M56" s="85"/>
      <c r="N56" s="85"/>
      <c r="O56" s="85"/>
      <c r="P56" s="85"/>
      <c r="Q56" s="85"/>
      <c r="R56" s="85"/>
      <c r="S56" s="85"/>
      <c r="T56" s="85"/>
      <c r="U56" s="85"/>
      <c r="V56" s="1013"/>
      <c r="W56" s="1029" t="s">
        <v>149</v>
      </c>
      <c r="X56" s="1803"/>
      <c r="Y56" s="1803"/>
      <c r="Z56" s="1803"/>
      <c r="AA56" s="1803"/>
      <c r="AB56" s="1804"/>
      <c r="AC56" s="1804"/>
      <c r="AD56" s="1804"/>
      <c r="AE56" s="1804"/>
      <c r="AF56" s="1804"/>
      <c r="AG56" s="1804"/>
      <c r="AH56" s="1804"/>
      <c r="AI56" s="1804"/>
      <c r="AJ56" s="1804"/>
      <c r="AK56" s="1804"/>
      <c r="AL56" s="1804"/>
      <c r="AM56" s="1804"/>
      <c r="AN56" s="1804"/>
      <c r="AO56" s="1804"/>
      <c r="AP56" s="1804"/>
      <c r="AQ56" s="1804"/>
      <c r="AR56" s="1804"/>
      <c r="AS56" s="1804"/>
      <c r="AT56" s="1804"/>
      <c r="AU56" s="1804"/>
      <c r="AV56" s="1804"/>
      <c r="AW56" s="1804"/>
      <c r="AX56" s="1804"/>
      <c r="AY56" s="1804"/>
      <c r="AZ56" s="1804"/>
      <c r="BA56" s="1804"/>
      <c r="BB56" s="1804"/>
      <c r="BC56" s="1804"/>
      <c r="BD56" s="1804"/>
      <c r="BE56" s="1804"/>
      <c r="BF56" s="1804"/>
      <c r="BG56" s="1804"/>
      <c r="BH56" s="1805"/>
      <c r="BI56" s="1806"/>
    </row>
    <row r="57" spans="1:61" s="88" customFormat="1" ht="15" customHeight="1">
      <c r="A57" s="79"/>
      <c r="B57" s="85"/>
      <c r="C57" s="85"/>
      <c r="D57" s="85"/>
      <c r="E57" s="85"/>
      <c r="F57" s="85"/>
      <c r="G57" s="85"/>
      <c r="H57" s="85"/>
      <c r="I57" s="85"/>
      <c r="J57" s="85"/>
      <c r="K57" s="85"/>
      <c r="L57" s="85"/>
      <c r="M57" s="85"/>
      <c r="N57" s="85"/>
      <c r="O57" s="85"/>
      <c r="P57" s="85"/>
      <c r="Q57" s="85"/>
      <c r="R57" s="85"/>
      <c r="S57" s="85"/>
      <c r="T57" s="85"/>
      <c r="U57" s="85"/>
      <c r="V57" s="1013"/>
      <c r="W57" s="1030" t="s">
        <v>238</v>
      </c>
      <c r="X57" s="1803"/>
      <c r="Y57" s="1803"/>
      <c r="Z57" s="1803"/>
      <c r="AA57" s="1803"/>
      <c r="AB57" s="1804"/>
      <c r="AC57" s="1804"/>
      <c r="AD57" s="1804"/>
      <c r="AE57" s="1804"/>
      <c r="AF57" s="1804"/>
      <c r="AG57" s="1804"/>
      <c r="AH57" s="1804"/>
      <c r="AI57" s="1804"/>
      <c r="AJ57" s="1804"/>
      <c r="AK57" s="1804"/>
      <c r="AL57" s="1804"/>
      <c r="AM57" s="1804"/>
      <c r="AN57" s="1804"/>
      <c r="AO57" s="1804"/>
      <c r="AP57" s="1804"/>
      <c r="AQ57" s="1804"/>
      <c r="AR57" s="1804"/>
      <c r="AS57" s="1804"/>
      <c r="AT57" s="1804"/>
      <c r="AU57" s="1804"/>
      <c r="AV57" s="1804"/>
      <c r="AW57" s="1804"/>
      <c r="AX57" s="1804"/>
      <c r="AY57" s="1804"/>
      <c r="AZ57" s="1804"/>
      <c r="BA57" s="1804"/>
      <c r="BB57" s="1804"/>
      <c r="BC57" s="1804"/>
      <c r="BD57" s="1804"/>
      <c r="BE57" s="1804"/>
      <c r="BF57" s="1804"/>
      <c r="BG57" s="1804"/>
      <c r="BH57" s="1805"/>
      <c r="BI57" s="1806"/>
    </row>
    <row r="58" spans="1:61" s="88" customFormat="1" ht="15" customHeight="1">
      <c r="A58" s="79"/>
      <c r="B58" s="85"/>
      <c r="C58" s="85"/>
      <c r="D58" s="85"/>
      <c r="E58" s="85"/>
      <c r="F58" s="85"/>
      <c r="G58" s="85"/>
      <c r="H58" s="85"/>
      <c r="I58" s="85"/>
      <c r="J58" s="85"/>
      <c r="K58" s="85"/>
      <c r="L58" s="85"/>
      <c r="M58" s="85"/>
      <c r="N58" s="85"/>
      <c r="O58" s="85"/>
      <c r="P58" s="85"/>
      <c r="Q58" s="85"/>
      <c r="R58" s="85"/>
      <c r="S58" s="85"/>
      <c r="T58" s="85"/>
      <c r="U58" s="85"/>
      <c r="V58" s="1013"/>
      <c r="W58" s="1029" t="s">
        <v>239</v>
      </c>
      <c r="X58" s="1803"/>
      <c r="Y58" s="1803"/>
      <c r="Z58" s="1803"/>
      <c r="AA58" s="1803"/>
      <c r="AB58" s="1804"/>
      <c r="AC58" s="1804"/>
      <c r="AD58" s="1804"/>
      <c r="AE58" s="1804"/>
      <c r="AF58" s="1804"/>
      <c r="AG58" s="1804"/>
      <c r="AH58" s="1804"/>
      <c r="AI58" s="1804"/>
      <c r="AJ58" s="1804"/>
      <c r="AK58" s="1804"/>
      <c r="AL58" s="1804"/>
      <c r="AM58" s="1804"/>
      <c r="AN58" s="1804"/>
      <c r="AO58" s="1804"/>
      <c r="AP58" s="1804"/>
      <c r="AQ58" s="1804"/>
      <c r="AR58" s="1804"/>
      <c r="AS58" s="1804"/>
      <c r="AT58" s="1804"/>
      <c r="AU58" s="1804"/>
      <c r="AV58" s="1804"/>
      <c r="AW58" s="1804"/>
      <c r="AX58" s="1804"/>
      <c r="AY58" s="1804"/>
      <c r="AZ58" s="1804"/>
      <c r="BA58" s="1804"/>
      <c r="BB58" s="1804"/>
      <c r="BC58" s="1804"/>
      <c r="BD58" s="1804"/>
      <c r="BE58" s="1804"/>
      <c r="BF58" s="1804"/>
      <c r="BG58" s="1804"/>
      <c r="BH58" s="1805"/>
      <c r="BI58" s="1806"/>
    </row>
    <row r="59" spans="1:61" s="88" customFormat="1" ht="15" customHeight="1">
      <c r="A59" s="79"/>
      <c r="B59" s="85"/>
      <c r="C59" s="85"/>
      <c r="D59" s="85"/>
      <c r="E59" s="85"/>
      <c r="F59" s="85"/>
      <c r="G59" s="85"/>
      <c r="H59" s="85"/>
      <c r="I59" s="85"/>
      <c r="J59" s="85"/>
      <c r="K59" s="85"/>
      <c r="L59" s="85"/>
      <c r="M59" s="85"/>
      <c r="N59" s="85"/>
      <c r="O59" s="85"/>
      <c r="P59" s="85"/>
      <c r="Q59" s="85"/>
      <c r="R59" s="85"/>
      <c r="S59" s="85"/>
      <c r="T59" s="85"/>
      <c r="U59" s="85"/>
      <c r="V59" s="1013"/>
      <c r="W59" s="1016" t="s">
        <v>240</v>
      </c>
      <c r="X59" s="1803"/>
      <c r="Y59" s="1803"/>
      <c r="Z59" s="1803"/>
      <c r="AA59" s="1803"/>
      <c r="AB59" s="1804"/>
      <c r="AC59" s="1804"/>
      <c r="AD59" s="1804"/>
      <c r="AE59" s="1804"/>
      <c r="AF59" s="1804"/>
      <c r="AG59" s="1804"/>
      <c r="AH59" s="1804"/>
      <c r="AI59" s="1804"/>
      <c r="AJ59" s="1804"/>
      <c r="AK59" s="1804"/>
      <c r="AL59" s="1804"/>
      <c r="AM59" s="1804"/>
      <c r="AN59" s="1804"/>
      <c r="AO59" s="1804"/>
      <c r="AP59" s="1804"/>
      <c r="AQ59" s="1804"/>
      <c r="AR59" s="1804"/>
      <c r="AS59" s="1804"/>
      <c r="AT59" s="1804"/>
      <c r="AU59" s="1804"/>
      <c r="AV59" s="1804"/>
      <c r="AW59" s="1804"/>
      <c r="AX59" s="1804"/>
      <c r="AY59" s="1804"/>
      <c r="AZ59" s="1804"/>
      <c r="BA59" s="1804"/>
      <c r="BB59" s="1804"/>
      <c r="BC59" s="1804"/>
      <c r="BD59" s="1804"/>
      <c r="BE59" s="1804"/>
      <c r="BF59" s="1804"/>
      <c r="BG59" s="1804"/>
      <c r="BH59" s="1805"/>
      <c r="BI59" s="1806"/>
    </row>
    <row r="60" spans="1:61" s="88" customFormat="1" ht="15" customHeight="1" thickBot="1">
      <c r="A60" s="79"/>
      <c r="B60" s="85"/>
      <c r="C60" s="85"/>
      <c r="D60" s="85"/>
      <c r="E60" s="85"/>
      <c r="F60" s="85"/>
      <c r="G60" s="85"/>
      <c r="H60" s="85"/>
      <c r="I60" s="85"/>
      <c r="J60" s="85"/>
      <c r="K60" s="85"/>
      <c r="L60" s="85"/>
      <c r="M60" s="85"/>
      <c r="N60" s="85"/>
      <c r="O60" s="85"/>
      <c r="P60" s="85"/>
      <c r="Q60" s="85"/>
      <c r="R60" s="85"/>
      <c r="S60" s="85"/>
      <c r="T60" s="85"/>
      <c r="U60" s="85"/>
      <c r="V60" s="1017"/>
      <c r="W60" s="1018" t="s">
        <v>241</v>
      </c>
      <c r="X60" s="1809"/>
      <c r="Y60" s="1809"/>
      <c r="Z60" s="1809"/>
      <c r="AA60" s="1809"/>
      <c r="AB60" s="1810"/>
      <c r="AC60" s="1810"/>
      <c r="AD60" s="1810"/>
      <c r="AE60" s="1810"/>
      <c r="AF60" s="1810"/>
      <c r="AG60" s="1810"/>
      <c r="AH60" s="1810"/>
      <c r="AI60" s="1810"/>
      <c r="AJ60" s="1810"/>
      <c r="AK60" s="1810"/>
      <c r="AL60" s="1810"/>
      <c r="AM60" s="1810"/>
      <c r="AN60" s="1810"/>
      <c r="AO60" s="1810"/>
      <c r="AP60" s="1810"/>
      <c r="AQ60" s="1810"/>
      <c r="AR60" s="1810"/>
      <c r="AS60" s="1810"/>
      <c r="AT60" s="1810"/>
      <c r="AU60" s="1810"/>
      <c r="AV60" s="1810"/>
      <c r="AW60" s="1810"/>
      <c r="AX60" s="1810"/>
      <c r="AY60" s="1810"/>
      <c r="AZ60" s="1810"/>
      <c r="BA60" s="1810"/>
      <c r="BB60" s="1810"/>
      <c r="BC60" s="1810"/>
      <c r="BD60" s="1810"/>
      <c r="BE60" s="1810"/>
      <c r="BF60" s="1810"/>
      <c r="BG60" s="1810"/>
      <c r="BH60" s="1811"/>
      <c r="BI60" s="1812"/>
    </row>
    <row r="62" spans="1:61" ht="55.5">
      <c r="W62" s="1495" t="s">
        <v>234</v>
      </c>
    </row>
    <row r="64" spans="1:61" ht="85.5">
      <c r="W64" s="1496" t="s">
        <v>235</v>
      </c>
    </row>
  </sheetData>
  <mergeCells count="2">
    <mergeCell ref="V1:W1"/>
    <mergeCell ref="V7:W7"/>
  </mergeCells>
  <phoneticPr fontId="10"/>
  <pageMargins left="0.24" right="0.22" top="0.98425196850393704" bottom="0.98425196850393704" header="0.51181102362204722" footer="0.51181102362204722"/>
  <pageSetup paperSize="9" scale="3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94AB7-5869-4A34-8806-63ED0860F16C}">
  <sheetPr codeName="Sheet14"/>
  <dimension ref="B1:AX23"/>
  <sheetViews>
    <sheetView zoomScale="90" zoomScaleNormal="90" workbookViewId="0"/>
  </sheetViews>
  <sheetFormatPr defaultColWidth="9" defaultRowHeight="15"/>
  <cols>
    <col min="1" max="1" width="3.5" style="2" customWidth="1"/>
    <col min="2" max="2" width="4.5" style="2" customWidth="1"/>
    <col min="3" max="3" width="2" style="2" customWidth="1"/>
    <col min="4" max="4" width="1.5" style="2" customWidth="1"/>
    <col min="5" max="5" width="23.25" style="2" customWidth="1"/>
    <col min="6" max="49" width="1.625" style="2" hidden="1" customWidth="1"/>
    <col min="50" max="50" width="9.125" style="2" hidden="1" customWidth="1"/>
    <col min="51" max="59" width="6.625" style="2" customWidth="1"/>
    <col min="60" max="60" width="9.5" style="2" customWidth="1"/>
    <col min="61" max="61" width="8.5" style="2" customWidth="1"/>
    <col min="62" max="62" width="3.25" style="2" customWidth="1"/>
    <col min="63" max="63" width="2" style="2" customWidth="1"/>
    <col min="64" max="64" width="1.25" style="2" customWidth="1"/>
    <col min="65" max="65" width="31.375" style="2" customWidth="1"/>
    <col min="66" max="74" width="6.5" style="2" customWidth="1"/>
    <col min="75" max="75" width="11.75" style="2" customWidth="1"/>
    <col min="76" max="76" width="9.625" style="2" customWidth="1"/>
    <col min="77" max="77" width="9.875" style="2" customWidth="1"/>
    <col min="78" max="85" width="10.625" style="2" customWidth="1"/>
    <col min="86" max="16384" width="9" style="2"/>
  </cols>
  <sheetData>
    <row r="1" spans="2:2" ht="18.75" customHeight="1">
      <c r="B1" s="77" t="s">
        <v>549</v>
      </c>
    </row>
    <row r="4" spans="2:2" ht="24.75" customHeight="1"/>
    <row r="7" spans="2:2" ht="15" customHeight="1"/>
    <row r="8" spans="2:2" ht="14.25" customHeight="1"/>
    <row r="9" spans="2:2" ht="14.25" customHeight="1"/>
    <row r="10" spans="2:2" ht="14.25" customHeight="1"/>
    <row r="15" spans="2:2" ht="17.25" customHeight="1"/>
    <row r="17" ht="17.25" customHeight="1"/>
    <row r="23" ht="14.25" customHeight="1"/>
  </sheetData>
  <phoneticPr fontId="10"/>
  <pageMargins left="0.31496062992125984" right="0.11811023622047245" top="0.74803149606299213" bottom="0.74803149606299213" header="0.31496062992125984" footer="0.31496062992125984"/>
  <pageSetup paperSize="9" scale="65" orientation="landscape" r:id="rId1"/>
  <colBreaks count="1" manualBreakCount="1">
    <brk id="61" max="3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904BB-C780-4166-A414-6A3CB38D5BF3}">
  <dimension ref="A1:BZ191"/>
  <sheetViews>
    <sheetView zoomScaleNormal="100" workbookViewId="0">
      <pane xSplit="22" ySplit="4" topLeftCell="AA5" activePane="bottomRight" state="frozen"/>
      <selection pane="topRight" activeCell="W1" sqref="W1"/>
      <selection pane="bottomLeft" activeCell="A5" sqref="A5"/>
      <selection pane="bottomRight"/>
    </sheetView>
  </sheetViews>
  <sheetFormatPr defaultColWidth="9" defaultRowHeight="15"/>
  <cols>
    <col min="1" max="1" width="2.625" style="27" customWidth="1"/>
    <col min="2" max="19" width="1.625" style="22" hidden="1" customWidth="1"/>
    <col min="20" max="21" width="1.625" style="22" customWidth="1"/>
    <col min="22" max="22" width="53.625" style="22" customWidth="1"/>
    <col min="23" max="26" width="9.625" style="22" hidden="1" customWidth="1"/>
    <col min="27" max="61" width="9.625" style="22" customWidth="1"/>
    <col min="62" max="62" width="33.125" style="22" bestFit="1" customWidth="1"/>
    <col min="63" max="16384" width="9" style="22"/>
  </cols>
  <sheetData>
    <row r="1" spans="1:64" ht="50.25" customHeight="1">
      <c r="B1" s="27"/>
      <c r="C1" s="27"/>
      <c r="D1" s="27"/>
      <c r="E1" s="27"/>
      <c r="F1" s="27"/>
      <c r="G1" s="27"/>
      <c r="H1" s="27"/>
      <c r="I1" s="27"/>
      <c r="J1" s="27"/>
      <c r="K1" s="27"/>
      <c r="L1" s="27"/>
      <c r="M1" s="27"/>
      <c r="N1" s="27"/>
      <c r="O1" s="27"/>
      <c r="P1" s="27"/>
      <c r="Q1" s="27"/>
      <c r="R1" s="27"/>
      <c r="T1" s="2177" t="s">
        <v>507</v>
      </c>
      <c r="U1" s="2178"/>
      <c r="V1" s="2178"/>
      <c r="W1" s="27"/>
      <c r="X1" s="27"/>
      <c r="Y1" s="27"/>
      <c r="Z1" s="27"/>
      <c r="AA1" s="27"/>
      <c r="AB1" s="27"/>
      <c r="AC1" s="27"/>
      <c r="AD1" s="27"/>
      <c r="AE1" s="27"/>
      <c r="AF1" s="27"/>
      <c r="AG1" s="27"/>
      <c r="AH1" s="27"/>
      <c r="AI1" s="27"/>
      <c r="AJ1" s="27"/>
      <c r="AK1" s="27"/>
      <c r="AL1" s="27"/>
    </row>
    <row r="2" spans="1:64" ht="8.25" customHeight="1">
      <c r="B2" s="27"/>
      <c r="C2" s="27"/>
      <c r="D2" s="27"/>
      <c r="E2" s="27"/>
      <c r="F2" s="27"/>
      <c r="G2" s="27"/>
      <c r="H2" s="27"/>
      <c r="I2" s="27"/>
      <c r="J2" s="27"/>
      <c r="K2" s="27"/>
      <c r="L2" s="27"/>
      <c r="M2" s="27"/>
      <c r="N2" s="27"/>
      <c r="O2" s="27"/>
      <c r="P2" s="27"/>
      <c r="Q2" s="27"/>
      <c r="R2" s="27"/>
      <c r="T2" s="28"/>
      <c r="U2" s="28"/>
      <c r="V2" s="28"/>
      <c r="W2" s="27"/>
      <c r="X2" s="27"/>
      <c r="Y2" s="27"/>
      <c r="Z2" s="27"/>
      <c r="AA2" s="27"/>
      <c r="AB2" s="27"/>
      <c r="AC2" s="27"/>
      <c r="AD2" s="27"/>
      <c r="AE2" s="27"/>
      <c r="AF2" s="27"/>
      <c r="AG2" s="27"/>
      <c r="AH2" s="27"/>
      <c r="AI2" s="27"/>
      <c r="AJ2" s="27"/>
      <c r="AK2" s="27"/>
      <c r="AL2" s="27"/>
    </row>
    <row r="3" spans="1:64" s="27" customFormat="1" ht="21" thickBot="1">
      <c r="A3" s="29"/>
      <c r="T3" s="30" t="str">
        <f>'0.Contents'!$B$2</f>
        <v>＜暫定データ＞</v>
      </c>
    </row>
    <row r="4" spans="1:64" ht="19.5" thickBot="1">
      <c r="T4" s="22" t="s">
        <v>564</v>
      </c>
      <c r="W4" s="1068"/>
      <c r="X4" s="1068"/>
      <c r="Y4" s="1068"/>
      <c r="Z4" s="1068"/>
      <c r="AA4" s="1068">
        <v>1990</v>
      </c>
      <c r="AB4" s="35">
        <f t="shared" ref="AB4:BI4" si="0">AA4+1</f>
        <v>1991</v>
      </c>
      <c r="AC4" s="35">
        <f t="shared" si="0"/>
        <v>1992</v>
      </c>
      <c r="AD4" s="35">
        <f t="shared" si="0"/>
        <v>1993</v>
      </c>
      <c r="AE4" s="35">
        <f t="shared" si="0"/>
        <v>1994</v>
      </c>
      <c r="AF4" s="35">
        <f t="shared" si="0"/>
        <v>1995</v>
      </c>
      <c r="AG4" s="35">
        <f t="shared" si="0"/>
        <v>1996</v>
      </c>
      <c r="AH4" s="35">
        <f t="shared" si="0"/>
        <v>1997</v>
      </c>
      <c r="AI4" s="35">
        <f t="shared" si="0"/>
        <v>1998</v>
      </c>
      <c r="AJ4" s="35">
        <f t="shared" si="0"/>
        <v>1999</v>
      </c>
      <c r="AK4" s="35">
        <f t="shared" si="0"/>
        <v>2000</v>
      </c>
      <c r="AL4" s="35">
        <f t="shared" si="0"/>
        <v>2001</v>
      </c>
      <c r="AM4" s="35">
        <f t="shared" si="0"/>
        <v>2002</v>
      </c>
      <c r="AN4" s="35">
        <f t="shared" si="0"/>
        <v>2003</v>
      </c>
      <c r="AO4" s="35">
        <f t="shared" si="0"/>
        <v>2004</v>
      </c>
      <c r="AP4" s="35">
        <f t="shared" si="0"/>
        <v>2005</v>
      </c>
      <c r="AQ4" s="35">
        <f t="shared" si="0"/>
        <v>2006</v>
      </c>
      <c r="AR4" s="35">
        <f t="shared" si="0"/>
        <v>2007</v>
      </c>
      <c r="AS4" s="35">
        <f t="shared" si="0"/>
        <v>2008</v>
      </c>
      <c r="AT4" s="35">
        <f t="shared" si="0"/>
        <v>2009</v>
      </c>
      <c r="AU4" s="35">
        <f t="shared" si="0"/>
        <v>2010</v>
      </c>
      <c r="AV4" s="35">
        <f t="shared" si="0"/>
        <v>2011</v>
      </c>
      <c r="AW4" s="35">
        <f t="shared" si="0"/>
        <v>2012</v>
      </c>
      <c r="AX4" s="35">
        <f t="shared" si="0"/>
        <v>2013</v>
      </c>
      <c r="AY4" s="35">
        <f t="shared" si="0"/>
        <v>2014</v>
      </c>
      <c r="AZ4" s="35">
        <f t="shared" si="0"/>
        <v>2015</v>
      </c>
      <c r="BA4" s="35">
        <f t="shared" si="0"/>
        <v>2016</v>
      </c>
      <c r="BB4" s="35">
        <f t="shared" si="0"/>
        <v>2017</v>
      </c>
      <c r="BC4" s="35">
        <f t="shared" si="0"/>
        <v>2018</v>
      </c>
      <c r="BD4" s="35">
        <f t="shared" si="0"/>
        <v>2019</v>
      </c>
      <c r="BE4" s="35">
        <f t="shared" si="0"/>
        <v>2020</v>
      </c>
      <c r="BF4" s="35">
        <f t="shared" si="0"/>
        <v>2021</v>
      </c>
      <c r="BG4" s="1060">
        <f t="shared" si="0"/>
        <v>2022</v>
      </c>
      <c r="BH4" s="1060">
        <f t="shared" si="0"/>
        <v>2023</v>
      </c>
      <c r="BI4" s="36">
        <f t="shared" si="0"/>
        <v>2024</v>
      </c>
      <c r="BJ4" s="1068" t="s">
        <v>16</v>
      </c>
    </row>
    <row r="5" spans="1:64" ht="24" thickBot="1">
      <c r="T5" s="630" t="s">
        <v>463</v>
      </c>
    </row>
    <row r="6" spans="1:64" ht="15.75" thickBot="1">
      <c r="T6" s="32" t="s">
        <v>152</v>
      </c>
      <c r="U6" s="33"/>
      <c r="V6" s="955"/>
      <c r="W6" s="34"/>
      <c r="X6" s="34"/>
      <c r="Y6" s="34"/>
      <c r="Z6" s="34"/>
      <c r="AA6" s="34">
        <v>1990</v>
      </c>
      <c r="AB6" s="35">
        <f t="shared" ref="AB6:BI6" si="1">AA6+1</f>
        <v>1991</v>
      </c>
      <c r="AC6" s="35">
        <f t="shared" si="1"/>
        <v>1992</v>
      </c>
      <c r="AD6" s="35">
        <f t="shared" si="1"/>
        <v>1993</v>
      </c>
      <c r="AE6" s="35">
        <f t="shared" si="1"/>
        <v>1994</v>
      </c>
      <c r="AF6" s="35">
        <f t="shared" si="1"/>
        <v>1995</v>
      </c>
      <c r="AG6" s="35">
        <f t="shared" si="1"/>
        <v>1996</v>
      </c>
      <c r="AH6" s="35">
        <f t="shared" si="1"/>
        <v>1997</v>
      </c>
      <c r="AI6" s="35">
        <f t="shared" si="1"/>
        <v>1998</v>
      </c>
      <c r="AJ6" s="35">
        <f t="shared" si="1"/>
        <v>1999</v>
      </c>
      <c r="AK6" s="35">
        <f t="shared" si="1"/>
        <v>2000</v>
      </c>
      <c r="AL6" s="35">
        <f t="shared" si="1"/>
        <v>2001</v>
      </c>
      <c r="AM6" s="35">
        <f t="shared" si="1"/>
        <v>2002</v>
      </c>
      <c r="AN6" s="35">
        <f t="shared" si="1"/>
        <v>2003</v>
      </c>
      <c r="AO6" s="35">
        <f t="shared" si="1"/>
        <v>2004</v>
      </c>
      <c r="AP6" s="35">
        <f t="shared" si="1"/>
        <v>2005</v>
      </c>
      <c r="AQ6" s="35">
        <f t="shared" si="1"/>
        <v>2006</v>
      </c>
      <c r="AR6" s="35">
        <f t="shared" si="1"/>
        <v>2007</v>
      </c>
      <c r="AS6" s="35">
        <f t="shared" si="1"/>
        <v>2008</v>
      </c>
      <c r="AT6" s="35">
        <f t="shared" si="1"/>
        <v>2009</v>
      </c>
      <c r="AU6" s="35">
        <f t="shared" si="1"/>
        <v>2010</v>
      </c>
      <c r="AV6" s="35">
        <f t="shared" si="1"/>
        <v>2011</v>
      </c>
      <c r="AW6" s="35">
        <f t="shared" si="1"/>
        <v>2012</v>
      </c>
      <c r="AX6" s="35">
        <f t="shared" si="1"/>
        <v>2013</v>
      </c>
      <c r="AY6" s="35">
        <f t="shared" si="1"/>
        <v>2014</v>
      </c>
      <c r="AZ6" s="35">
        <f t="shared" si="1"/>
        <v>2015</v>
      </c>
      <c r="BA6" s="35">
        <f t="shared" si="1"/>
        <v>2016</v>
      </c>
      <c r="BB6" s="35">
        <f t="shared" si="1"/>
        <v>2017</v>
      </c>
      <c r="BC6" s="35">
        <f t="shared" si="1"/>
        <v>2018</v>
      </c>
      <c r="BD6" s="35">
        <f t="shared" si="1"/>
        <v>2019</v>
      </c>
      <c r="BE6" s="35">
        <f t="shared" si="1"/>
        <v>2020</v>
      </c>
      <c r="BF6" s="35">
        <f t="shared" si="1"/>
        <v>2021</v>
      </c>
      <c r="BG6" s="1060">
        <f t="shared" si="1"/>
        <v>2022</v>
      </c>
      <c r="BH6" s="1060">
        <f t="shared" si="1"/>
        <v>2023</v>
      </c>
      <c r="BI6" s="1060">
        <f t="shared" si="1"/>
        <v>2024</v>
      </c>
      <c r="BJ6" s="1934" t="s">
        <v>16</v>
      </c>
    </row>
    <row r="7" spans="1:64" ht="15" customHeight="1">
      <c r="T7" s="37" t="s">
        <v>180</v>
      </c>
      <c r="U7" s="38"/>
      <c r="V7" s="1038"/>
      <c r="W7" s="1052"/>
      <c r="X7" s="1052"/>
      <c r="Y7" s="1052"/>
      <c r="Z7" s="1052"/>
      <c r="AA7" s="1052">
        <v>1077475.9775980052</v>
      </c>
      <c r="AB7" s="1052">
        <v>1087994.0673939565</v>
      </c>
      <c r="AC7" s="1052">
        <v>1096223.1081778305</v>
      </c>
      <c r="AD7" s="1052">
        <v>1091293.0582813518</v>
      </c>
      <c r="AE7" s="1052">
        <v>1141547.2715785739</v>
      </c>
      <c r="AF7" s="1052">
        <v>1153095.7259958156</v>
      </c>
      <c r="AG7" s="1052">
        <v>1164803.0443567021</v>
      </c>
      <c r="AH7" s="1052">
        <v>1158990.5413906027</v>
      </c>
      <c r="AI7" s="1052">
        <v>1125496.6728980043</v>
      </c>
      <c r="AJ7" s="1052">
        <v>1162109.6226790915</v>
      </c>
      <c r="AK7" s="1052">
        <v>1183814.9565011249</v>
      </c>
      <c r="AL7" s="1052">
        <v>1171853.4409605735</v>
      </c>
      <c r="AM7" s="1052">
        <v>1204247.1101848013</v>
      </c>
      <c r="AN7" s="1052">
        <v>1213228.9762060905</v>
      </c>
      <c r="AO7" s="1052">
        <v>1209068.5485986359</v>
      </c>
      <c r="AP7" s="1052">
        <v>1215738.1877123094</v>
      </c>
      <c r="AQ7" s="1052">
        <v>1193172.2624950733</v>
      </c>
      <c r="AR7" s="1052">
        <v>1229143.248169055</v>
      </c>
      <c r="AS7" s="1052">
        <v>1162054.9640327326</v>
      </c>
      <c r="AT7" s="1052">
        <v>1101408.3732585243</v>
      </c>
      <c r="AU7" s="1052">
        <v>1151284.3163166214</v>
      </c>
      <c r="AV7" s="1052">
        <v>1202351.3028339229</v>
      </c>
      <c r="AW7" s="1052">
        <v>1242611.5950154117</v>
      </c>
      <c r="AX7" s="1052">
        <v>1250319.9695112505</v>
      </c>
      <c r="AY7" s="1052">
        <v>1199902.0206064323</v>
      </c>
      <c r="AZ7" s="1052">
        <v>1160790.8175350155</v>
      </c>
      <c r="BA7" s="1052">
        <v>1141943.6948079353</v>
      </c>
      <c r="BB7" s="1052">
        <v>1125775.7452352284</v>
      </c>
      <c r="BC7" s="1052">
        <v>1079989.4754314718</v>
      </c>
      <c r="BD7" s="1052">
        <v>1045389.4521254315</v>
      </c>
      <c r="BE7" s="1052">
        <v>984406.04384528589</v>
      </c>
      <c r="BF7" s="1052">
        <v>1003703.6513450312</v>
      </c>
      <c r="BG7" s="1052">
        <v>977701.65524493274</v>
      </c>
      <c r="BH7" s="1052">
        <v>937504.23904201877</v>
      </c>
      <c r="BI7" s="1052">
        <v>924438.07712092553</v>
      </c>
      <c r="BJ7" s="1935"/>
      <c r="BK7" s="39"/>
      <c r="BL7" s="39"/>
    </row>
    <row r="8" spans="1:64" ht="15" customHeight="1">
      <c r="T8" s="941"/>
      <c r="U8" s="40" t="s">
        <v>153</v>
      </c>
      <c r="V8" s="835"/>
      <c r="W8" s="1053"/>
      <c r="X8" s="1053"/>
      <c r="Y8" s="1053"/>
      <c r="Z8" s="1053"/>
      <c r="AA8" s="1053">
        <f t="shared" ref="AA8:BH8" si="2">SUM(AA9:AA11)</f>
        <v>368153.30267823965</v>
      </c>
      <c r="AB8" s="41">
        <f t="shared" si="2"/>
        <v>369051.05547387898</v>
      </c>
      <c r="AC8" s="41">
        <f t="shared" si="2"/>
        <v>373946.43067890615</v>
      </c>
      <c r="AD8" s="41">
        <f t="shared" si="2"/>
        <v>356662.59313482337</v>
      </c>
      <c r="AE8" s="41">
        <f t="shared" si="2"/>
        <v>391062.77716245694</v>
      </c>
      <c r="AF8" s="41">
        <f t="shared" si="2"/>
        <v>378493.00837794016</v>
      </c>
      <c r="AG8" s="41">
        <f t="shared" si="2"/>
        <v>381039.37124134135</v>
      </c>
      <c r="AH8" s="41">
        <f t="shared" si="2"/>
        <v>376924.83008541673</v>
      </c>
      <c r="AI8" s="41">
        <f t="shared" si="2"/>
        <v>364474.7072941669</v>
      </c>
      <c r="AJ8" s="41">
        <f t="shared" si="2"/>
        <v>386456.72711846535</v>
      </c>
      <c r="AK8" s="41">
        <f t="shared" si="2"/>
        <v>395018.0694893715</v>
      </c>
      <c r="AL8" s="41">
        <f t="shared" si="2"/>
        <v>386076.35519588715</v>
      </c>
      <c r="AM8" s="41">
        <f t="shared" si="2"/>
        <v>412956.76974373899</v>
      </c>
      <c r="AN8" s="41">
        <f t="shared" si="2"/>
        <v>432043.42712549958</v>
      </c>
      <c r="AO8" s="41">
        <f t="shared" si="2"/>
        <v>429709.17853795213</v>
      </c>
      <c r="AP8" s="41">
        <f t="shared" si="2"/>
        <v>449106.14990784461</v>
      </c>
      <c r="AQ8" s="41">
        <f t="shared" si="2"/>
        <v>440119.61913220747</v>
      </c>
      <c r="AR8" s="41">
        <f t="shared" si="2"/>
        <v>490336.29392224085</v>
      </c>
      <c r="AS8" s="41">
        <f t="shared" si="2"/>
        <v>471132.41522317892</v>
      </c>
      <c r="AT8" s="41">
        <f t="shared" si="2"/>
        <v>440852.74617711746</v>
      </c>
      <c r="AU8" s="41">
        <f t="shared" si="2"/>
        <v>473249.84348003427</v>
      </c>
      <c r="AV8" s="41">
        <f t="shared" si="2"/>
        <v>534211.9467107103</v>
      </c>
      <c r="AW8" s="41">
        <f t="shared" si="2"/>
        <v>580915.22912076255</v>
      </c>
      <c r="AX8" s="41">
        <f t="shared" si="2"/>
        <v>582887.55760545668</v>
      </c>
      <c r="AY8" s="41">
        <f t="shared" si="2"/>
        <v>552276.84411716845</v>
      </c>
      <c r="AZ8" s="41">
        <f t="shared" si="2"/>
        <v>526714.81693682761</v>
      </c>
      <c r="BA8" s="41">
        <f t="shared" si="2"/>
        <v>521653.01285292942</v>
      </c>
      <c r="BB8" s="41">
        <f t="shared" si="2"/>
        <v>507792.17858858011</v>
      </c>
      <c r="BC8" s="41">
        <f t="shared" si="2"/>
        <v>469705.67643703677</v>
      </c>
      <c r="BD8" s="41">
        <f t="shared" si="2"/>
        <v>447655.28025365673</v>
      </c>
      <c r="BE8" s="41">
        <f t="shared" si="2"/>
        <v>436055.15438409807</v>
      </c>
      <c r="BF8" s="41">
        <f t="shared" si="2"/>
        <v>442408.21764344967</v>
      </c>
      <c r="BG8" s="1061">
        <f t="shared" si="2"/>
        <v>434511.72787223954</v>
      </c>
      <c r="BH8" s="1061">
        <f t="shared" si="2"/>
        <v>408429.99174349639</v>
      </c>
      <c r="BI8" s="1061">
        <f t="shared" ref="BI8" si="3">SUM(BI9:BI11)</f>
        <v>405020.33186564088</v>
      </c>
      <c r="BJ8" s="1936"/>
      <c r="BK8" s="39"/>
      <c r="BL8" s="39"/>
    </row>
    <row r="9" spans="1:64" ht="15" customHeight="1">
      <c r="T9" s="941"/>
      <c r="U9" s="46"/>
      <c r="V9" s="1603" t="s">
        <v>417</v>
      </c>
      <c r="W9" s="1602"/>
      <c r="X9" s="1602"/>
      <c r="Y9" s="1602"/>
      <c r="Z9" s="1602"/>
      <c r="AA9" s="1602">
        <v>303054.87200858042</v>
      </c>
      <c r="AB9" s="1601">
        <v>305126.7077809968</v>
      </c>
      <c r="AC9" s="1601">
        <v>311886.4973292246</v>
      </c>
      <c r="AD9" s="1601">
        <v>292340.10844713263</v>
      </c>
      <c r="AE9" s="1601">
        <v>330213.28435363708</v>
      </c>
      <c r="AF9" s="1601">
        <v>317587.27964837541</v>
      </c>
      <c r="AG9" s="1601">
        <v>319160.72721108171</v>
      </c>
      <c r="AH9" s="1601">
        <v>312836.11915757204</v>
      </c>
      <c r="AI9" s="1601">
        <v>302942.95220984821</v>
      </c>
      <c r="AJ9" s="1601">
        <v>322518.16813004902</v>
      </c>
      <c r="AK9" s="1601">
        <v>330117.86827302969</v>
      </c>
      <c r="AL9" s="1601">
        <v>323028.7100697775</v>
      </c>
      <c r="AM9" s="1601">
        <v>350095.46362330782</v>
      </c>
      <c r="AN9" s="1601">
        <v>367664.92802646628</v>
      </c>
      <c r="AO9" s="1601">
        <v>362723.91366389371</v>
      </c>
      <c r="AP9" s="1601">
        <v>378044.3813409498</v>
      </c>
      <c r="AQ9" s="1601">
        <v>369049.96210362978</v>
      </c>
      <c r="AR9" s="1601">
        <v>419683.91894836887</v>
      </c>
      <c r="AS9" s="1601">
        <v>402635.2313733109</v>
      </c>
      <c r="AT9" s="1601">
        <v>373132.37250626925</v>
      </c>
      <c r="AU9" s="1601">
        <v>404238.65629349498</v>
      </c>
      <c r="AV9" s="1601">
        <v>468951.32126357767</v>
      </c>
      <c r="AW9" s="1601">
        <v>516375.92269990908</v>
      </c>
      <c r="AX9" s="1601">
        <v>521861.62502923241</v>
      </c>
      <c r="AY9" s="1601">
        <v>493349.71774073958</v>
      </c>
      <c r="AZ9" s="1601">
        <v>468472.1795475501</v>
      </c>
      <c r="BA9" s="1601">
        <v>466819.93761660322</v>
      </c>
      <c r="BB9" s="1601">
        <v>454785.83895441645</v>
      </c>
      <c r="BC9" s="1601">
        <v>414810.53318565793</v>
      </c>
      <c r="BD9" s="1601">
        <v>395962.11791954469</v>
      </c>
      <c r="BE9" s="1601">
        <v>392293.34996731253</v>
      </c>
      <c r="BF9" s="1601">
        <v>395403.21871073043</v>
      </c>
      <c r="BG9" s="1600">
        <v>387428.22460691427</v>
      </c>
      <c r="BH9" s="1600">
        <v>365067.57350625965</v>
      </c>
      <c r="BI9" s="1600">
        <v>362039.08031917934</v>
      </c>
      <c r="BJ9" s="1937"/>
      <c r="BK9" s="39"/>
      <c r="BL9" s="39"/>
    </row>
    <row r="10" spans="1:64" ht="15" customHeight="1">
      <c r="T10" s="941"/>
      <c r="U10" s="46"/>
      <c r="V10" s="1599" t="s">
        <v>418</v>
      </c>
      <c r="W10" s="1598"/>
      <c r="X10" s="1598"/>
      <c r="Y10" s="1598"/>
      <c r="Z10" s="1598"/>
      <c r="AA10" s="1598">
        <v>36020.347431859787</v>
      </c>
      <c r="AB10" s="1597">
        <v>36763.04614945416</v>
      </c>
      <c r="AC10" s="1597">
        <v>37429.715715412298</v>
      </c>
      <c r="AD10" s="1597">
        <v>39853.546372362398</v>
      </c>
      <c r="AE10" s="1597">
        <v>39953.055244687566</v>
      </c>
      <c r="AF10" s="1597">
        <v>40673.264596817622</v>
      </c>
      <c r="AG10" s="1597">
        <v>42417.024805728113</v>
      </c>
      <c r="AH10" s="1597">
        <v>45600.71585102471</v>
      </c>
      <c r="AI10" s="1597">
        <v>44897.393556342584</v>
      </c>
      <c r="AJ10" s="1597">
        <v>46170.347569703605</v>
      </c>
      <c r="AK10" s="1597">
        <v>46502.009059776829</v>
      </c>
      <c r="AL10" s="1597">
        <v>45230.269679707046</v>
      </c>
      <c r="AM10" s="1597">
        <v>44914.540440979647</v>
      </c>
      <c r="AN10" s="1597">
        <v>47304.96168124731</v>
      </c>
      <c r="AO10" s="1597">
        <v>49089.001489167546</v>
      </c>
      <c r="AP10" s="1597">
        <v>50330.22027633962</v>
      </c>
      <c r="AQ10" s="1597">
        <v>50377.509678562463</v>
      </c>
      <c r="AR10" s="1597">
        <v>49223.044444331659</v>
      </c>
      <c r="AS10" s="1597">
        <v>47286.106893317017</v>
      </c>
      <c r="AT10" s="1597">
        <v>46609.147807566587</v>
      </c>
      <c r="AU10" s="1597">
        <v>47120.225031493654</v>
      </c>
      <c r="AV10" s="1597">
        <v>43900.245762216757</v>
      </c>
      <c r="AW10" s="1597">
        <v>42732.410911346691</v>
      </c>
      <c r="AX10" s="1597">
        <v>42356.108383506806</v>
      </c>
      <c r="AY10" s="1597">
        <v>40514.500209590486</v>
      </c>
      <c r="AZ10" s="1597">
        <v>41088.088021328549</v>
      </c>
      <c r="BA10" s="1597">
        <v>37016.875715228678</v>
      </c>
      <c r="BB10" s="1597">
        <v>36197.91414923397</v>
      </c>
      <c r="BC10" s="1597">
        <v>37028.795245558176</v>
      </c>
      <c r="BD10" s="1597">
        <v>35339.912559498276</v>
      </c>
      <c r="BE10" s="1597">
        <v>28917.574417883669</v>
      </c>
      <c r="BF10" s="1597">
        <v>30678.05606892339</v>
      </c>
      <c r="BG10" s="1596">
        <v>31190.539028251122</v>
      </c>
      <c r="BH10" s="1596">
        <v>29188.211674954498</v>
      </c>
      <c r="BI10" s="1596">
        <v>28375.997613937623</v>
      </c>
      <c r="BJ10" s="1938" t="s">
        <v>477</v>
      </c>
      <c r="BK10" s="39"/>
      <c r="BL10" s="39"/>
    </row>
    <row r="11" spans="1:64" ht="15" customHeight="1">
      <c r="T11" s="941"/>
      <c r="U11" s="46"/>
      <c r="V11" s="1605" t="s">
        <v>419</v>
      </c>
      <c r="W11" s="1594"/>
      <c r="X11" s="1594"/>
      <c r="Y11" s="1594"/>
      <c r="Z11" s="1594"/>
      <c r="AA11" s="1594">
        <v>29078.083237799448</v>
      </c>
      <c r="AB11" s="1593">
        <v>27161.301543428035</v>
      </c>
      <c r="AC11" s="1593">
        <v>24630.217634269273</v>
      </c>
      <c r="AD11" s="1593">
        <v>24468.938315328302</v>
      </c>
      <c r="AE11" s="1593">
        <v>20896.43756413232</v>
      </c>
      <c r="AF11" s="1593">
        <v>20232.464132747118</v>
      </c>
      <c r="AG11" s="1593">
        <v>19461.619224531525</v>
      </c>
      <c r="AH11" s="1593">
        <v>18487.995076819985</v>
      </c>
      <c r="AI11" s="1593">
        <v>16634.361527976096</v>
      </c>
      <c r="AJ11" s="1593">
        <v>17768.211418712752</v>
      </c>
      <c r="AK11" s="1593">
        <v>18398.192156564968</v>
      </c>
      <c r="AL11" s="1593">
        <v>17817.375446402559</v>
      </c>
      <c r="AM11" s="1593">
        <v>17946.765679451495</v>
      </c>
      <c r="AN11" s="1593">
        <v>17073.537417785956</v>
      </c>
      <c r="AO11" s="1593">
        <v>17896.263384890855</v>
      </c>
      <c r="AP11" s="1593">
        <v>20731.548290555194</v>
      </c>
      <c r="AQ11" s="1593">
        <v>20692.14735001521</v>
      </c>
      <c r="AR11" s="1593">
        <v>21429.330529540304</v>
      </c>
      <c r="AS11" s="1593">
        <v>21211.07695655102</v>
      </c>
      <c r="AT11" s="1593">
        <v>21111.225863281623</v>
      </c>
      <c r="AU11" s="1593">
        <v>21890.962155045636</v>
      </c>
      <c r="AV11" s="1593">
        <v>21360.379684915919</v>
      </c>
      <c r="AW11" s="1593">
        <v>21806.895509506769</v>
      </c>
      <c r="AX11" s="1593">
        <v>18669.824192717402</v>
      </c>
      <c r="AY11" s="1593">
        <v>18412.62616683833</v>
      </c>
      <c r="AZ11" s="1593">
        <v>17154.549367948941</v>
      </c>
      <c r="BA11" s="1593">
        <v>17816.199521097504</v>
      </c>
      <c r="BB11" s="1593">
        <v>16808.425484929699</v>
      </c>
      <c r="BC11" s="1593">
        <v>17866.348005820651</v>
      </c>
      <c r="BD11" s="1593">
        <v>16353.249774613781</v>
      </c>
      <c r="BE11" s="1593">
        <v>14844.229998901905</v>
      </c>
      <c r="BF11" s="1593">
        <v>16326.942863795832</v>
      </c>
      <c r="BG11" s="1592">
        <v>15892.96423707412</v>
      </c>
      <c r="BH11" s="1592">
        <v>14174.206562282252</v>
      </c>
      <c r="BI11" s="1592">
        <v>14605.253932523932</v>
      </c>
      <c r="BJ11" s="1939" t="s">
        <v>477</v>
      </c>
      <c r="BK11" s="39"/>
      <c r="BL11" s="39"/>
    </row>
    <row r="12" spans="1:64" ht="15" customHeight="1">
      <c r="T12" s="941"/>
      <c r="U12" s="40" t="s">
        <v>167</v>
      </c>
      <c r="V12" s="1039"/>
      <c r="W12" s="1832"/>
      <c r="X12" s="1832"/>
      <c r="Y12" s="1832"/>
      <c r="Z12" s="1832"/>
      <c r="AA12" s="1832"/>
      <c r="AB12" s="1833"/>
      <c r="AC12" s="1833"/>
      <c r="AD12" s="1833"/>
      <c r="AE12" s="1833"/>
      <c r="AF12" s="1833"/>
      <c r="AG12" s="1833"/>
      <c r="AH12" s="1833"/>
      <c r="AI12" s="1833"/>
      <c r="AJ12" s="1833"/>
      <c r="AK12" s="1833"/>
      <c r="AL12" s="1833"/>
      <c r="AM12" s="1833"/>
      <c r="AN12" s="1833"/>
      <c r="AO12" s="1833"/>
      <c r="AP12" s="1833"/>
      <c r="AQ12" s="1833"/>
      <c r="AR12" s="1833"/>
      <c r="AS12" s="1833"/>
      <c r="AT12" s="1833"/>
      <c r="AU12" s="1833"/>
      <c r="AV12" s="1833"/>
      <c r="AW12" s="1833"/>
      <c r="AX12" s="1833"/>
      <c r="AY12" s="1833"/>
      <c r="AZ12" s="1833"/>
      <c r="BA12" s="1833"/>
      <c r="BB12" s="1833"/>
      <c r="BC12" s="1833"/>
      <c r="BD12" s="1833"/>
      <c r="BE12" s="1833"/>
      <c r="BF12" s="1833"/>
      <c r="BG12" s="1834"/>
      <c r="BH12" s="1834"/>
      <c r="BI12" s="1834"/>
      <c r="BJ12" s="1940"/>
      <c r="BK12" s="39"/>
      <c r="BL12" s="39"/>
    </row>
    <row r="13" spans="1:64" ht="15" customHeight="1">
      <c r="T13" s="941"/>
      <c r="U13" s="46"/>
      <c r="V13" s="1040" t="s">
        <v>420</v>
      </c>
      <c r="W13" s="1602"/>
      <c r="X13" s="1602"/>
      <c r="Y13" s="1602"/>
      <c r="Z13" s="1602"/>
      <c r="AA13" s="1602">
        <v>150621.38403110209</v>
      </c>
      <c r="AB13" s="1601">
        <v>146142.07023653109</v>
      </c>
      <c r="AC13" s="1601">
        <v>139357.42299449196</v>
      </c>
      <c r="AD13" s="1601">
        <v>139224.18176780723</v>
      </c>
      <c r="AE13" s="1601">
        <v>141462.89448917028</v>
      </c>
      <c r="AF13" s="1601">
        <v>142997.68749458593</v>
      </c>
      <c r="AG13" s="1601">
        <v>145523.18612389395</v>
      </c>
      <c r="AH13" s="1601">
        <v>147955.60720741423</v>
      </c>
      <c r="AI13" s="1601">
        <v>140094.36389813203</v>
      </c>
      <c r="AJ13" s="1601">
        <v>144181.18566452357</v>
      </c>
      <c r="AK13" s="1601">
        <v>152020.80616107513</v>
      </c>
      <c r="AL13" s="1601">
        <v>149446.75319854586</v>
      </c>
      <c r="AM13" s="1601">
        <v>155288.9454461881</v>
      </c>
      <c r="AN13" s="1601">
        <v>156753.73053954437</v>
      </c>
      <c r="AO13" s="1601">
        <v>157522.29683761083</v>
      </c>
      <c r="AP13" s="1601">
        <v>154091.88255798322</v>
      </c>
      <c r="AQ13" s="1601">
        <v>156061.68312447908</v>
      </c>
      <c r="AR13" s="1601">
        <v>160283.4899869884</v>
      </c>
      <c r="AS13" s="1601">
        <v>144725.92960727008</v>
      </c>
      <c r="AT13" s="1601">
        <v>135624.14959156091</v>
      </c>
      <c r="AU13" s="1601">
        <v>153143.78592929576</v>
      </c>
      <c r="AV13" s="1601">
        <v>148876.65435924695</v>
      </c>
      <c r="AW13" s="1601">
        <v>151278.99167807258</v>
      </c>
      <c r="AX13" s="1601">
        <v>157539.36778527606</v>
      </c>
      <c r="AY13" s="1601">
        <v>155081.49961827719</v>
      </c>
      <c r="AZ13" s="1601">
        <v>148845.54375223644</v>
      </c>
      <c r="BA13" s="1601">
        <v>142727.52092883407</v>
      </c>
      <c r="BB13" s="1601">
        <v>139732.37963299386</v>
      </c>
      <c r="BC13" s="1601">
        <v>136150.3019164064</v>
      </c>
      <c r="BD13" s="1601">
        <v>134115.01966410261</v>
      </c>
      <c r="BE13" s="1601">
        <v>111954.76351152577</v>
      </c>
      <c r="BF13" s="1601">
        <v>124769.16773739624</v>
      </c>
      <c r="BG13" s="1600">
        <v>114173.32639554587</v>
      </c>
      <c r="BH13" s="1600">
        <v>112854.49149877351</v>
      </c>
      <c r="BI13" s="1600">
        <v>109116.40245376581</v>
      </c>
      <c r="BJ13" s="1941" t="s">
        <v>477</v>
      </c>
      <c r="BK13" s="39"/>
      <c r="BL13" s="39"/>
    </row>
    <row r="14" spans="1:64" ht="15" customHeight="1">
      <c r="T14" s="941"/>
      <c r="U14" s="46"/>
      <c r="V14" s="1599" t="s">
        <v>421</v>
      </c>
      <c r="W14" s="1598"/>
      <c r="X14" s="1598"/>
      <c r="Y14" s="1598"/>
      <c r="Z14" s="1598"/>
      <c r="AA14" s="1598">
        <v>8428.7542192021938</v>
      </c>
      <c r="AB14" s="1597">
        <v>8292.3635106935471</v>
      </c>
      <c r="AC14" s="1597">
        <v>8298.7259793314952</v>
      </c>
      <c r="AD14" s="1597">
        <v>7955.3508334829203</v>
      </c>
      <c r="AE14" s="1597">
        <v>7734.7069671716754</v>
      </c>
      <c r="AF14" s="1597">
        <v>7380.6608090325281</v>
      </c>
      <c r="AG14" s="1597">
        <v>6683.0819233066104</v>
      </c>
      <c r="AH14" s="1597">
        <v>6869.5268759919454</v>
      </c>
      <c r="AI14" s="1597">
        <v>6684.1235005617618</v>
      </c>
      <c r="AJ14" s="1597">
        <v>6609.5570801324211</v>
      </c>
      <c r="AK14" s="1597">
        <v>6311.2387110200507</v>
      </c>
      <c r="AL14" s="1597">
        <v>6329.5083449283111</v>
      </c>
      <c r="AM14" s="1597">
        <v>6265.4186812165553</v>
      </c>
      <c r="AN14" s="1597">
        <v>6274.1050464868376</v>
      </c>
      <c r="AO14" s="1597">
        <v>6160.6907915213515</v>
      </c>
      <c r="AP14" s="1597">
        <v>5686.2623958084832</v>
      </c>
      <c r="AQ14" s="1597">
        <v>5623.8264206551758</v>
      </c>
      <c r="AR14" s="1597">
        <v>5018.9721479324589</v>
      </c>
      <c r="AS14" s="1597">
        <v>4774.1279018362893</v>
      </c>
      <c r="AT14" s="1597">
        <v>4050.6165542186964</v>
      </c>
      <c r="AU14" s="1597">
        <v>3960.9632603196633</v>
      </c>
      <c r="AV14" s="1597">
        <v>3834.9448652526075</v>
      </c>
      <c r="AW14" s="1597">
        <v>3991.688418566484</v>
      </c>
      <c r="AX14" s="1597">
        <v>3742.3059119155364</v>
      </c>
      <c r="AY14" s="1597">
        <v>3636.7760543095424</v>
      </c>
      <c r="AZ14" s="1597">
        <v>3238.7051690284147</v>
      </c>
      <c r="BA14" s="1597">
        <v>3499.3810273480244</v>
      </c>
      <c r="BB14" s="1597">
        <v>3128.9160707955266</v>
      </c>
      <c r="BC14" s="1597">
        <v>3284.3171949355255</v>
      </c>
      <c r="BD14" s="1597">
        <v>2869.9294571984892</v>
      </c>
      <c r="BE14" s="1597">
        <v>2751.8156078813331</v>
      </c>
      <c r="BF14" s="1597">
        <v>3023.9125625842089</v>
      </c>
      <c r="BG14" s="1596">
        <v>2920.2577625807248</v>
      </c>
      <c r="BH14" s="1596">
        <v>2856.3585332577131</v>
      </c>
      <c r="BI14" s="1596">
        <v>2742.8586251488064</v>
      </c>
      <c r="BJ14" s="1938" t="s">
        <v>477</v>
      </c>
      <c r="BK14" s="39"/>
      <c r="BL14" s="39"/>
    </row>
    <row r="15" spans="1:64" ht="15" customHeight="1">
      <c r="T15" s="941"/>
      <c r="U15" s="46"/>
      <c r="V15" s="1599" t="s">
        <v>422</v>
      </c>
      <c r="W15" s="1598"/>
      <c r="X15" s="1598"/>
      <c r="Y15" s="1598"/>
      <c r="Z15" s="1598"/>
      <c r="AA15" s="1598">
        <v>58039.131002580936</v>
      </c>
      <c r="AB15" s="1597">
        <v>59092.402416783756</v>
      </c>
      <c r="AC15" s="1597">
        <v>59360.201589027958</v>
      </c>
      <c r="AD15" s="1597">
        <v>60067.384138679641</v>
      </c>
      <c r="AE15" s="1597">
        <v>62982.180047518734</v>
      </c>
      <c r="AF15" s="1597">
        <v>64338.549433763677</v>
      </c>
      <c r="AG15" s="1597">
        <v>66518.120545136291</v>
      </c>
      <c r="AH15" s="1597">
        <v>65137.636505608214</v>
      </c>
      <c r="AI15" s="1597">
        <v>55321.454530617622</v>
      </c>
      <c r="AJ15" s="1597">
        <v>55930.460601919382</v>
      </c>
      <c r="AK15" s="1597">
        <v>59517.910893288557</v>
      </c>
      <c r="AL15" s="1597">
        <v>57845.928360358303</v>
      </c>
      <c r="AM15" s="1597">
        <v>57348.950046804872</v>
      </c>
      <c r="AN15" s="1597">
        <v>55572.539538939905</v>
      </c>
      <c r="AO15" s="1597">
        <v>56110.435138234781</v>
      </c>
      <c r="AP15" s="1597">
        <v>54951.890535835701</v>
      </c>
      <c r="AQ15" s="1597">
        <v>54059.250038120197</v>
      </c>
      <c r="AR15" s="1597">
        <v>54590.425993023768</v>
      </c>
      <c r="AS15" s="1597">
        <v>50524.763001315921</v>
      </c>
      <c r="AT15" s="1597">
        <v>49533.369268750022</v>
      </c>
      <c r="AU15" s="1597">
        <v>50116.520323405923</v>
      </c>
      <c r="AV15" s="1597">
        <v>49491.254669441332</v>
      </c>
      <c r="AW15" s="1597">
        <v>47331.287426413925</v>
      </c>
      <c r="AX15" s="1597">
        <v>48265.330580022593</v>
      </c>
      <c r="AY15" s="1597">
        <v>46579.685736219391</v>
      </c>
      <c r="AZ15" s="1597">
        <v>45562.839369331494</v>
      </c>
      <c r="BA15" s="1597">
        <v>42307.428677268756</v>
      </c>
      <c r="BB15" s="1597">
        <v>42931.956212796322</v>
      </c>
      <c r="BC15" s="1597">
        <v>42250.169290690937</v>
      </c>
      <c r="BD15" s="1597">
        <v>42146.439121747528</v>
      </c>
      <c r="BE15" s="1597">
        <v>39536.259735895415</v>
      </c>
      <c r="BF15" s="1597">
        <v>42642.69020345551</v>
      </c>
      <c r="BG15" s="1596">
        <v>40779.939820804553</v>
      </c>
      <c r="BH15" s="1596">
        <v>39560.423544586774</v>
      </c>
      <c r="BI15" s="1596">
        <v>39575.282628383531</v>
      </c>
      <c r="BJ15" s="1938" t="s">
        <v>477</v>
      </c>
      <c r="BK15" s="39"/>
      <c r="BL15" s="39"/>
    </row>
    <row r="16" spans="1:64" ht="15" customHeight="1">
      <c r="T16" s="941"/>
      <c r="U16" s="46"/>
      <c r="V16" s="1599" t="s">
        <v>423</v>
      </c>
      <c r="W16" s="1598"/>
      <c r="X16" s="1598"/>
      <c r="Y16" s="1598"/>
      <c r="Z16" s="1598"/>
      <c r="AA16" s="1598">
        <v>27106.453495207807</v>
      </c>
      <c r="AB16" s="1597">
        <v>27510.351615533349</v>
      </c>
      <c r="AC16" s="1597">
        <v>27391.551345395445</v>
      </c>
      <c r="AD16" s="1597">
        <v>28251.464769505721</v>
      </c>
      <c r="AE16" s="1597">
        <v>29496.393565601367</v>
      </c>
      <c r="AF16" s="1597">
        <v>31428.064095092905</v>
      </c>
      <c r="AG16" s="1597">
        <v>31392.751168699291</v>
      </c>
      <c r="AH16" s="1597">
        <v>31299.635088516268</v>
      </c>
      <c r="AI16" s="1597">
        <v>30443.921885818418</v>
      </c>
      <c r="AJ16" s="1597">
        <v>30918.190984500165</v>
      </c>
      <c r="AK16" s="1597">
        <v>31672.264125876562</v>
      </c>
      <c r="AL16" s="1597">
        <v>31255.61614549025</v>
      </c>
      <c r="AM16" s="1597">
        <v>30964.608720461241</v>
      </c>
      <c r="AN16" s="1597">
        <v>30575.367022643019</v>
      </c>
      <c r="AO16" s="1597">
        <v>30850.023891656179</v>
      </c>
      <c r="AP16" s="1597">
        <v>29732.391950551286</v>
      </c>
      <c r="AQ16" s="1597">
        <v>28097.415901677618</v>
      </c>
      <c r="AR16" s="1597">
        <v>26853.022394242784</v>
      </c>
      <c r="AS16" s="1597">
        <v>24984.978927086617</v>
      </c>
      <c r="AT16" s="1597">
        <v>23476.676610291946</v>
      </c>
      <c r="AU16" s="1597">
        <v>22644.355503308361</v>
      </c>
      <c r="AV16" s="1597">
        <v>23318.199617564482</v>
      </c>
      <c r="AW16" s="1597">
        <v>23810.570900014649</v>
      </c>
      <c r="AX16" s="1597">
        <v>23831.740806351405</v>
      </c>
      <c r="AY16" s="1597">
        <v>22899.776331223889</v>
      </c>
      <c r="AZ16" s="1597">
        <v>23305.470403541967</v>
      </c>
      <c r="BA16" s="1597">
        <v>20847.26397311805</v>
      </c>
      <c r="BB16" s="1597">
        <v>20510.406137352329</v>
      </c>
      <c r="BC16" s="1597">
        <v>20430.386259752664</v>
      </c>
      <c r="BD16" s="1597">
        <v>18981.747411628916</v>
      </c>
      <c r="BE16" s="1597">
        <v>17835.757956304515</v>
      </c>
      <c r="BF16" s="1597">
        <v>17744.693067170851</v>
      </c>
      <c r="BG16" s="1596">
        <v>15791.645801522816</v>
      </c>
      <c r="BH16" s="1596">
        <v>15346.101499676042</v>
      </c>
      <c r="BI16" s="1596">
        <v>15351.446661289938</v>
      </c>
      <c r="BJ16" s="1938" t="s">
        <v>477</v>
      </c>
      <c r="BK16" s="39"/>
      <c r="BL16" s="39"/>
    </row>
    <row r="17" spans="20:64" ht="15" customHeight="1">
      <c r="T17" s="941"/>
      <c r="U17" s="46"/>
      <c r="V17" s="1599" t="s">
        <v>424</v>
      </c>
      <c r="W17" s="1598"/>
      <c r="X17" s="1598"/>
      <c r="Y17" s="1598"/>
      <c r="Z17" s="1598"/>
      <c r="AA17" s="1598">
        <v>7649.463950571133</v>
      </c>
      <c r="AB17" s="1597">
        <v>8081.9147429120358</v>
      </c>
      <c r="AC17" s="1597">
        <v>8580.2053924281536</v>
      </c>
      <c r="AD17" s="1597">
        <v>9077.3937114178007</v>
      </c>
      <c r="AE17" s="1597">
        <v>9300.0156434634646</v>
      </c>
      <c r="AF17" s="1597">
        <v>10133.338639092755</v>
      </c>
      <c r="AG17" s="1597">
        <v>9958.0676115532879</v>
      </c>
      <c r="AH17" s="1597">
        <v>10343.983597480577</v>
      </c>
      <c r="AI17" s="1597">
        <v>11096.618290111208</v>
      </c>
      <c r="AJ17" s="1597">
        <v>11557.46158346586</v>
      </c>
      <c r="AK17" s="1597">
        <v>11468.1708778254</v>
      </c>
      <c r="AL17" s="1597">
        <v>11881.373938242068</v>
      </c>
      <c r="AM17" s="1597">
        <v>12342.889451474904</v>
      </c>
      <c r="AN17" s="1597">
        <v>11996.987759677024</v>
      </c>
      <c r="AO17" s="1597">
        <v>12413.950485520078</v>
      </c>
      <c r="AP17" s="1597">
        <v>12169.084183944617</v>
      </c>
      <c r="AQ17" s="1597">
        <v>11848.655000450073</v>
      </c>
      <c r="AR17" s="1597">
        <v>10808.137458502113</v>
      </c>
      <c r="AS17" s="1597">
        <v>10004.132862373179</v>
      </c>
      <c r="AT17" s="1597">
        <v>9861.9915575612631</v>
      </c>
      <c r="AU17" s="1597">
        <v>9821.3118884839751</v>
      </c>
      <c r="AV17" s="1597">
        <v>10787.173865877274</v>
      </c>
      <c r="AW17" s="1597">
        <v>10530.058354294186</v>
      </c>
      <c r="AX17" s="1597">
        <v>9809.0461608905262</v>
      </c>
      <c r="AY17" s="1597">
        <v>9526.0684880083882</v>
      </c>
      <c r="AZ17" s="1597">
        <v>8459.4465156687838</v>
      </c>
      <c r="BA17" s="1597">
        <v>8416.4944055533178</v>
      </c>
      <c r="BB17" s="1597">
        <v>7919.4626778872225</v>
      </c>
      <c r="BC17" s="1597">
        <v>8736.9336585095953</v>
      </c>
      <c r="BD17" s="1597">
        <v>7657.699463551834</v>
      </c>
      <c r="BE17" s="1597">
        <v>7864.4519586239076</v>
      </c>
      <c r="BF17" s="1597">
        <v>8080.1392158718463</v>
      </c>
      <c r="BG17" s="1596">
        <v>7660.0852690449883</v>
      </c>
      <c r="BH17" s="1596">
        <v>7583.0526574269779</v>
      </c>
      <c r="BI17" s="1596">
        <v>7649.3747871255928</v>
      </c>
      <c r="BJ17" s="1938"/>
      <c r="BK17" s="39"/>
      <c r="BL17" s="39"/>
    </row>
    <row r="18" spans="20:64" ht="15" customHeight="1">
      <c r="T18" s="941"/>
      <c r="U18" s="46"/>
      <c r="V18" s="1599" t="s">
        <v>425</v>
      </c>
      <c r="W18" s="1598"/>
      <c r="X18" s="1598"/>
      <c r="Y18" s="1598"/>
      <c r="Z18" s="1598"/>
      <c r="AA18" s="1598">
        <v>43634.230168556336</v>
      </c>
      <c r="AB18" s="1597">
        <v>44236.557797210808</v>
      </c>
      <c r="AC18" s="1597">
        <v>44692.05632799126</v>
      </c>
      <c r="AD18" s="1597">
        <v>45297.483222986004</v>
      </c>
      <c r="AE18" s="1597">
        <v>46010.848309226094</v>
      </c>
      <c r="AF18" s="1597">
        <v>46460.549983695761</v>
      </c>
      <c r="AG18" s="1597">
        <v>46359.787687544595</v>
      </c>
      <c r="AH18" s="1597">
        <v>45366.707649506177</v>
      </c>
      <c r="AI18" s="1597">
        <v>40554.2431282322</v>
      </c>
      <c r="AJ18" s="1597">
        <v>40240.171955064332</v>
      </c>
      <c r="AK18" s="1597">
        <v>40100.115952703723</v>
      </c>
      <c r="AL18" s="1597">
        <v>38910.272421285918</v>
      </c>
      <c r="AM18" s="1597">
        <v>38525.441036882723</v>
      </c>
      <c r="AN18" s="1597">
        <v>38448.358053348842</v>
      </c>
      <c r="AO18" s="1597">
        <v>36499.466110399866</v>
      </c>
      <c r="AP18" s="1597">
        <v>35443.178136377443</v>
      </c>
      <c r="AQ18" s="1597">
        <v>35570.412090115038</v>
      </c>
      <c r="AR18" s="1597">
        <v>34472.696708099953</v>
      </c>
      <c r="AS18" s="1597">
        <v>32802.258647670889</v>
      </c>
      <c r="AT18" s="1597">
        <v>29257.696559060365</v>
      </c>
      <c r="AU18" s="1597">
        <v>28710.504766085469</v>
      </c>
      <c r="AV18" s="1597">
        <v>28625.615197171493</v>
      </c>
      <c r="AW18" s="1597">
        <v>28833.478238577965</v>
      </c>
      <c r="AX18" s="1597">
        <v>29802.900407918554</v>
      </c>
      <c r="AY18" s="1597">
        <v>28991.41409530384</v>
      </c>
      <c r="AZ18" s="1597">
        <v>28053.762379389162</v>
      </c>
      <c r="BA18" s="1597">
        <v>27058.097808198578</v>
      </c>
      <c r="BB18" s="1597">
        <v>26924.632101026014</v>
      </c>
      <c r="BC18" s="1597">
        <v>27008.980548077416</v>
      </c>
      <c r="BD18" s="1597">
        <v>25849.447477336969</v>
      </c>
      <c r="BE18" s="1597">
        <v>25072.714012901582</v>
      </c>
      <c r="BF18" s="1597">
        <v>24969.121906624983</v>
      </c>
      <c r="BG18" s="1596">
        <v>22294.141554994887</v>
      </c>
      <c r="BH18" s="1596">
        <v>21342.647703167324</v>
      </c>
      <c r="BI18" s="1596">
        <v>20997.517827254716</v>
      </c>
      <c r="BJ18" s="1938" t="s">
        <v>477</v>
      </c>
      <c r="BK18" s="39"/>
      <c r="BL18" s="39"/>
    </row>
    <row r="19" spans="20:64" ht="15" customHeight="1">
      <c r="T19" s="941"/>
      <c r="U19" s="46"/>
      <c r="V19" s="1604" t="s">
        <v>426</v>
      </c>
      <c r="W19" s="1835"/>
      <c r="X19" s="1835"/>
      <c r="Y19" s="1835"/>
      <c r="Z19" s="1835"/>
      <c r="AA19" s="1835"/>
      <c r="AB19" s="1836"/>
      <c r="AC19" s="1836"/>
      <c r="AD19" s="1836"/>
      <c r="AE19" s="1836"/>
      <c r="AF19" s="1836"/>
      <c r="AG19" s="1836"/>
      <c r="AH19" s="1836"/>
      <c r="AI19" s="1836"/>
      <c r="AJ19" s="1836"/>
      <c r="AK19" s="1836"/>
      <c r="AL19" s="1836"/>
      <c r="AM19" s="1836"/>
      <c r="AN19" s="1836"/>
      <c r="AO19" s="1836"/>
      <c r="AP19" s="1836"/>
      <c r="AQ19" s="1836"/>
      <c r="AR19" s="1836"/>
      <c r="AS19" s="1836"/>
      <c r="AT19" s="1836"/>
      <c r="AU19" s="1836"/>
      <c r="AV19" s="1836"/>
      <c r="AW19" s="1836"/>
      <c r="AX19" s="1836"/>
      <c r="AY19" s="1836"/>
      <c r="AZ19" s="1836"/>
      <c r="BA19" s="1836"/>
      <c r="BB19" s="1836"/>
      <c r="BC19" s="1836"/>
      <c r="BD19" s="1836"/>
      <c r="BE19" s="1836"/>
      <c r="BF19" s="1836"/>
      <c r="BG19" s="1837"/>
      <c r="BH19" s="1837"/>
      <c r="BI19" s="1837"/>
      <c r="BJ19" s="1942"/>
      <c r="BK19" s="39"/>
      <c r="BL19" s="39"/>
    </row>
    <row r="20" spans="20:64" ht="15" customHeight="1">
      <c r="T20" s="941"/>
      <c r="U20" s="40" t="s">
        <v>154</v>
      </c>
      <c r="V20" s="1039"/>
      <c r="W20" s="504"/>
      <c r="X20" s="504"/>
      <c r="Y20" s="504"/>
      <c r="Z20" s="504"/>
      <c r="AA20" s="504">
        <v>202140.11534103067</v>
      </c>
      <c r="AB20" s="42">
        <v>213934.08222977704</v>
      </c>
      <c r="AC20" s="42">
        <v>220526.06623127253</v>
      </c>
      <c r="AD20" s="42">
        <v>224286.24647361104</v>
      </c>
      <c r="AE20" s="42">
        <v>233490.66505129787</v>
      </c>
      <c r="AF20" s="42">
        <v>242797.01264033676</v>
      </c>
      <c r="AG20" s="42">
        <v>249560.89382832177</v>
      </c>
      <c r="AH20" s="42">
        <v>251337.87863106074</v>
      </c>
      <c r="AI20" s="42">
        <v>249460.66525977172</v>
      </c>
      <c r="AJ20" s="42">
        <v>253558.61703050177</v>
      </c>
      <c r="AK20" s="42">
        <v>253090.58953046464</v>
      </c>
      <c r="AL20" s="42">
        <v>257239.62102595167</v>
      </c>
      <c r="AM20" s="42">
        <v>253573.25023016124</v>
      </c>
      <c r="AN20" s="42">
        <v>249533.22677876052</v>
      </c>
      <c r="AO20" s="42">
        <v>243582.04554075835</v>
      </c>
      <c r="AP20" s="42">
        <v>238065.17075890163</v>
      </c>
      <c r="AQ20" s="42">
        <v>235338.10885729676</v>
      </c>
      <c r="AR20" s="42">
        <v>232541.02855571153</v>
      </c>
      <c r="AS20" s="42">
        <v>224864.80483726814</v>
      </c>
      <c r="AT20" s="42">
        <v>221558.7924529005</v>
      </c>
      <c r="AU20" s="42">
        <v>221968.63067432618</v>
      </c>
      <c r="AV20" s="42">
        <v>217137.95480887167</v>
      </c>
      <c r="AW20" s="42">
        <v>218004.14655659714</v>
      </c>
      <c r="AX20" s="42">
        <v>215114.76391054285</v>
      </c>
      <c r="AY20" s="42">
        <v>210150.0954674939</v>
      </c>
      <c r="AZ20" s="42">
        <v>208875.29650901878</v>
      </c>
      <c r="BA20" s="42">
        <v>207066.93562881084</v>
      </c>
      <c r="BB20" s="42">
        <v>205304.807153998</v>
      </c>
      <c r="BC20" s="42">
        <v>202857.89656711224</v>
      </c>
      <c r="BD20" s="42">
        <v>198757.41102765076</v>
      </c>
      <c r="BE20" s="42">
        <v>176575.50910079174</v>
      </c>
      <c r="BF20" s="42">
        <v>178043.1199409304</v>
      </c>
      <c r="BG20" s="1062">
        <v>184639.99863257859</v>
      </c>
      <c r="BH20" s="1062">
        <v>183564.98875650077</v>
      </c>
      <c r="BI20" s="1062">
        <v>180614.85178759496</v>
      </c>
      <c r="BJ20" s="1943"/>
      <c r="BK20" s="39"/>
      <c r="BL20" s="39"/>
    </row>
    <row r="21" spans="20:64" ht="15" customHeight="1">
      <c r="T21" s="941"/>
      <c r="U21" s="46"/>
      <c r="V21" s="1603" t="s">
        <v>427</v>
      </c>
      <c r="W21" s="1838"/>
      <c r="X21" s="1838"/>
      <c r="Y21" s="1838"/>
      <c r="Z21" s="1838"/>
      <c r="AA21" s="1838"/>
      <c r="AB21" s="1839"/>
      <c r="AC21" s="1839"/>
      <c r="AD21" s="1839"/>
      <c r="AE21" s="1839"/>
      <c r="AF21" s="1839"/>
      <c r="AG21" s="1839"/>
      <c r="AH21" s="1839"/>
      <c r="AI21" s="1839"/>
      <c r="AJ21" s="1839"/>
      <c r="AK21" s="1839"/>
      <c r="AL21" s="1839"/>
      <c r="AM21" s="1839"/>
      <c r="AN21" s="1839"/>
      <c r="AO21" s="1839"/>
      <c r="AP21" s="1839"/>
      <c r="AQ21" s="1839"/>
      <c r="AR21" s="1839"/>
      <c r="AS21" s="1839"/>
      <c r="AT21" s="1839"/>
      <c r="AU21" s="1839"/>
      <c r="AV21" s="1839"/>
      <c r="AW21" s="1839"/>
      <c r="AX21" s="1839"/>
      <c r="AY21" s="1839"/>
      <c r="AZ21" s="1839"/>
      <c r="BA21" s="1839"/>
      <c r="BB21" s="1839"/>
      <c r="BC21" s="1839"/>
      <c r="BD21" s="1839"/>
      <c r="BE21" s="1839"/>
      <c r="BF21" s="1839"/>
      <c r="BG21" s="1840"/>
      <c r="BH21" s="1840"/>
      <c r="BI21" s="1840"/>
      <c r="BJ21" s="1944"/>
      <c r="BK21" s="39"/>
      <c r="BL21" s="39"/>
    </row>
    <row r="22" spans="20:64" ht="15" customHeight="1">
      <c r="T22" s="941"/>
      <c r="U22" s="46"/>
      <c r="V22" s="1599" t="s">
        <v>428</v>
      </c>
      <c r="W22" s="1841"/>
      <c r="X22" s="1841"/>
      <c r="Y22" s="1841"/>
      <c r="Z22" s="1841"/>
      <c r="AA22" s="1841"/>
      <c r="AB22" s="1842"/>
      <c r="AC22" s="1842"/>
      <c r="AD22" s="1842"/>
      <c r="AE22" s="1842"/>
      <c r="AF22" s="1842"/>
      <c r="AG22" s="1842"/>
      <c r="AH22" s="1842"/>
      <c r="AI22" s="1842"/>
      <c r="AJ22" s="1842"/>
      <c r="AK22" s="1842"/>
      <c r="AL22" s="1842"/>
      <c r="AM22" s="1842"/>
      <c r="AN22" s="1842"/>
      <c r="AO22" s="1842"/>
      <c r="AP22" s="1842"/>
      <c r="AQ22" s="1842"/>
      <c r="AR22" s="1842"/>
      <c r="AS22" s="1842"/>
      <c r="AT22" s="1842"/>
      <c r="AU22" s="1842"/>
      <c r="AV22" s="1842"/>
      <c r="AW22" s="1842"/>
      <c r="AX22" s="1842"/>
      <c r="AY22" s="1842"/>
      <c r="AZ22" s="1842"/>
      <c r="BA22" s="1842"/>
      <c r="BB22" s="1842"/>
      <c r="BC22" s="1842"/>
      <c r="BD22" s="1842"/>
      <c r="BE22" s="1842"/>
      <c r="BF22" s="1842"/>
      <c r="BG22" s="1843"/>
      <c r="BH22" s="1843"/>
      <c r="BI22" s="1843"/>
      <c r="BJ22" s="1945"/>
      <c r="BK22" s="39"/>
      <c r="BL22" s="39"/>
    </row>
    <row r="23" spans="20:64" ht="15" customHeight="1">
      <c r="T23" s="941"/>
      <c r="U23" s="46"/>
      <c r="V23" s="1599" t="s">
        <v>429</v>
      </c>
      <c r="W23" s="1841"/>
      <c r="X23" s="1841"/>
      <c r="Y23" s="1841"/>
      <c r="Z23" s="1841"/>
      <c r="AA23" s="1841"/>
      <c r="AB23" s="1842"/>
      <c r="AC23" s="1842"/>
      <c r="AD23" s="1842"/>
      <c r="AE23" s="1842"/>
      <c r="AF23" s="1842"/>
      <c r="AG23" s="1842"/>
      <c r="AH23" s="1842"/>
      <c r="AI23" s="1842"/>
      <c r="AJ23" s="1842"/>
      <c r="AK23" s="1842"/>
      <c r="AL23" s="1842"/>
      <c r="AM23" s="1842"/>
      <c r="AN23" s="1842"/>
      <c r="AO23" s="1842"/>
      <c r="AP23" s="1842"/>
      <c r="AQ23" s="1842"/>
      <c r="AR23" s="1842"/>
      <c r="AS23" s="1842"/>
      <c r="AT23" s="1842"/>
      <c r="AU23" s="1842"/>
      <c r="AV23" s="1842"/>
      <c r="AW23" s="1842"/>
      <c r="AX23" s="1842"/>
      <c r="AY23" s="1842"/>
      <c r="AZ23" s="1842"/>
      <c r="BA23" s="1842"/>
      <c r="BB23" s="1842"/>
      <c r="BC23" s="1842"/>
      <c r="BD23" s="1842"/>
      <c r="BE23" s="1842"/>
      <c r="BF23" s="1842"/>
      <c r="BG23" s="1843"/>
      <c r="BH23" s="1843"/>
      <c r="BI23" s="1843"/>
      <c r="BJ23" s="1945"/>
      <c r="BK23" s="39"/>
      <c r="BL23" s="39"/>
    </row>
    <row r="24" spans="20:64" ht="15" customHeight="1">
      <c r="T24" s="941"/>
      <c r="U24" s="46"/>
      <c r="V24" s="1595" t="s">
        <v>430</v>
      </c>
      <c r="W24" s="1835"/>
      <c r="X24" s="1835"/>
      <c r="Y24" s="1835"/>
      <c r="Z24" s="1835"/>
      <c r="AA24" s="1835"/>
      <c r="AB24" s="1836"/>
      <c r="AC24" s="1836"/>
      <c r="AD24" s="1836"/>
      <c r="AE24" s="1836"/>
      <c r="AF24" s="1836"/>
      <c r="AG24" s="1836"/>
      <c r="AH24" s="1836"/>
      <c r="AI24" s="1836"/>
      <c r="AJ24" s="1836"/>
      <c r="AK24" s="1836"/>
      <c r="AL24" s="1836"/>
      <c r="AM24" s="1836"/>
      <c r="AN24" s="1836"/>
      <c r="AO24" s="1836"/>
      <c r="AP24" s="1836"/>
      <c r="AQ24" s="1836"/>
      <c r="AR24" s="1836"/>
      <c r="AS24" s="1836"/>
      <c r="AT24" s="1836"/>
      <c r="AU24" s="1836"/>
      <c r="AV24" s="1836"/>
      <c r="AW24" s="1836"/>
      <c r="AX24" s="1836"/>
      <c r="AY24" s="1836"/>
      <c r="AZ24" s="1836"/>
      <c r="BA24" s="1836"/>
      <c r="BB24" s="1836"/>
      <c r="BC24" s="1836"/>
      <c r="BD24" s="1836"/>
      <c r="BE24" s="1836"/>
      <c r="BF24" s="1836"/>
      <c r="BG24" s="1837"/>
      <c r="BH24" s="1837"/>
      <c r="BI24" s="1837"/>
      <c r="BJ24" s="1946"/>
      <c r="BK24" s="39"/>
      <c r="BL24" s="39"/>
    </row>
    <row r="25" spans="20:64" ht="15" customHeight="1">
      <c r="T25" s="941"/>
      <c r="U25" s="40" t="s">
        <v>168</v>
      </c>
      <c r="V25" s="1039"/>
      <c r="W25" s="1844"/>
      <c r="X25" s="1844"/>
      <c r="Y25" s="1844"/>
      <c r="Z25" s="1844"/>
      <c r="AA25" s="1844"/>
      <c r="AB25" s="1844"/>
      <c r="AC25" s="1844"/>
      <c r="AD25" s="1844"/>
      <c r="AE25" s="1844"/>
      <c r="AF25" s="1844"/>
      <c r="AG25" s="1844"/>
      <c r="AH25" s="1844"/>
      <c r="AI25" s="1844"/>
      <c r="AJ25" s="1844"/>
      <c r="AK25" s="1844"/>
      <c r="AL25" s="1844"/>
      <c r="AM25" s="1844"/>
      <c r="AN25" s="1844"/>
      <c r="AO25" s="1844"/>
      <c r="AP25" s="1844"/>
      <c r="AQ25" s="1844"/>
      <c r="AR25" s="1844"/>
      <c r="AS25" s="1844"/>
      <c r="AT25" s="1844"/>
      <c r="AU25" s="1844"/>
      <c r="AV25" s="1844"/>
      <c r="AW25" s="1844"/>
      <c r="AX25" s="1844"/>
      <c r="AY25" s="1844"/>
      <c r="AZ25" s="1844"/>
      <c r="BA25" s="1844"/>
      <c r="BB25" s="1844"/>
      <c r="BC25" s="1844"/>
      <c r="BD25" s="1844"/>
      <c r="BE25" s="1844"/>
      <c r="BF25" s="1844"/>
      <c r="BG25" s="1844"/>
      <c r="BH25" s="1844"/>
      <c r="BI25" s="1844"/>
      <c r="BJ25" s="1947"/>
      <c r="BK25" s="39"/>
      <c r="BL25" s="39"/>
    </row>
    <row r="26" spans="20:64" ht="15" customHeight="1">
      <c r="T26" s="941"/>
      <c r="U26" s="46"/>
      <c r="V26" s="1040" t="s">
        <v>431</v>
      </c>
      <c r="W26" s="1602"/>
      <c r="X26" s="1602"/>
      <c r="Y26" s="1602"/>
      <c r="Z26" s="1602"/>
      <c r="AA26" s="1602">
        <v>79058.660503236475</v>
      </c>
      <c r="AB26" s="1601">
        <v>78622.757385571618</v>
      </c>
      <c r="AC26" s="1601">
        <v>78049.49109101815</v>
      </c>
      <c r="AD26" s="1601">
        <v>82240.808594359609</v>
      </c>
      <c r="AE26" s="1601">
        <v>83663.379948534857</v>
      </c>
      <c r="AF26" s="1601">
        <v>88196.091002265675</v>
      </c>
      <c r="AG26" s="1601">
        <v>83866.452317409188</v>
      </c>
      <c r="AH26" s="1601">
        <v>88125.907217580316</v>
      </c>
      <c r="AI26" s="1601">
        <v>93481.473094071072</v>
      </c>
      <c r="AJ26" s="1601">
        <v>97936.35111441453</v>
      </c>
      <c r="AK26" s="1601">
        <v>98165.416267636334</v>
      </c>
      <c r="AL26" s="1601">
        <v>99652.411074879492</v>
      </c>
      <c r="AM26" s="1601">
        <v>101373.54538767814</v>
      </c>
      <c r="AN26" s="1601">
        <v>100951.55686008788</v>
      </c>
      <c r="AO26" s="1601">
        <v>105323.08790384588</v>
      </c>
      <c r="AP26" s="1601">
        <v>105905.66691381132</v>
      </c>
      <c r="AQ26" s="1601">
        <v>102826.86117850346</v>
      </c>
      <c r="AR26" s="1601">
        <v>93947.332413347802</v>
      </c>
      <c r="AS26" s="1601">
        <v>88833.745404098561</v>
      </c>
      <c r="AT26" s="1601">
        <v>75735.001147565999</v>
      </c>
      <c r="AU26" s="1601">
        <v>74762.97372068328</v>
      </c>
      <c r="AV26" s="1601">
        <v>73607.387791990492</v>
      </c>
      <c r="AW26" s="1601">
        <v>66911.308611228611</v>
      </c>
      <c r="AX26" s="1601">
        <v>74149.142208239733</v>
      </c>
      <c r="AY26" s="1601">
        <v>69134.854677543291</v>
      </c>
      <c r="AZ26" s="1601">
        <v>66979.070893949523</v>
      </c>
      <c r="BA26" s="1601">
        <v>67217.247214095303</v>
      </c>
      <c r="BB26" s="1601">
        <v>67938.837875778932</v>
      </c>
      <c r="BC26" s="1601">
        <v>74095.465811675356</v>
      </c>
      <c r="BD26" s="1601">
        <v>70195.361878957323</v>
      </c>
      <c r="BE26" s="1601">
        <v>66483.203956139085</v>
      </c>
      <c r="BF26" s="1601">
        <v>67352.535885828285</v>
      </c>
      <c r="BG26" s="1600">
        <v>62349.789780402862</v>
      </c>
      <c r="BH26" s="1600">
        <v>60409.870692235359</v>
      </c>
      <c r="BI26" s="1600">
        <v>58507.828939529543</v>
      </c>
      <c r="BJ26" s="1941" t="s">
        <v>477</v>
      </c>
      <c r="BK26" s="39"/>
      <c r="BL26" s="39"/>
    </row>
    <row r="27" spans="20:64" ht="15" customHeight="1">
      <c r="T27" s="941"/>
      <c r="U27" s="46"/>
      <c r="V27" s="1599" t="s">
        <v>432</v>
      </c>
      <c r="W27" s="1598"/>
      <c r="X27" s="1598"/>
      <c r="Y27" s="1598"/>
      <c r="Z27" s="1598"/>
      <c r="AA27" s="1598">
        <v>58167.167508504077</v>
      </c>
      <c r="AB27" s="1597">
        <v>59301.332402088723</v>
      </c>
      <c r="AC27" s="1597">
        <v>62218.053306693371</v>
      </c>
      <c r="AD27" s="1597">
        <v>65643.249734996367</v>
      </c>
      <c r="AE27" s="1597">
        <v>63833.413322368244</v>
      </c>
      <c r="AF27" s="1597">
        <v>67477.227735701628</v>
      </c>
      <c r="AG27" s="1597">
        <v>69880.366957828868</v>
      </c>
      <c r="AH27" s="1597">
        <v>66730.205120783314</v>
      </c>
      <c r="AI27" s="1597">
        <v>66775.264262267563</v>
      </c>
      <c r="AJ27" s="1597">
        <v>68588.834743351952</v>
      </c>
      <c r="AK27" s="1597">
        <v>72226.24200626128</v>
      </c>
      <c r="AL27" s="1597">
        <v>68553.135738847646</v>
      </c>
      <c r="AM27" s="1597">
        <v>71334.893190037052</v>
      </c>
      <c r="AN27" s="1597">
        <v>67914.862135508389</v>
      </c>
      <c r="AO27" s="1597">
        <v>68006.409833997881</v>
      </c>
      <c r="AP27" s="1597">
        <v>70395.478550084474</v>
      </c>
      <c r="AQ27" s="1597">
        <v>66123.070259378146</v>
      </c>
      <c r="AR27" s="1597">
        <v>65403.902026637894</v>
      </c>
      <c r="AS27" s="1597">
        <v>61704.132512039883</v>
      </c>
      <c r="AT27" s="1597">
        <v>61350.897200800668</v>
      </c>
      <c r="AU27" s="1597">
        <v>64216.941912273163</v>
      </c>
      <c r="AV27" s="1597">
        <v>62540.928568696123</v>
      </c>
      <c r="AW27" s="1597">
        <v>62626.438217539071</v>
      </c>
      <c r="AX27" s="1597">
        <v>60319.27447058422</v>
      </c>
      <c r="AY27" s="1597">
        <v>58013.755532842843</v>
      </c>
      <c r="AZ27" s="1597">
        <v>55391.50902658113</v>
      </c>
      <c r="BA27" s="1597">
        <v>55711.740759276734</v>
      </c>
      <c r="BB27" s="1597">
        <v>59259.947954539704</v>
      </c>
      <c r="BC27" s="1597">
        <v>52156.305071909723</v>
      </c>
      <c r="BD27" s="1597">
        <v>53360.723810031515</v>
      </c>
      <c r="BE27" s="1597">
        <v>55802.956751216458</v>
      </c>
      <c r="BF27" s="1597">
        <v>51569.396488135113</v>
      </c>
      <c r="BG27" s="1596">
        <v>49641.457715965364</v>
      </c>
      <c r="BH27" s="1596">
        <v>46578.414755192163</v>
      </c>
      <c r="BI27" s="1596">
        <v>46105.250496698536</v>
      </c>
      <c r="BJ27" s="1948"/>
      <c r="BK27" s="39"/>
      <c r="BL27" s="39"/>
    </row>
    <row r="28" spans="20:64" ht="15" customHeight="1" thickBot="1">
      <c r="T28" s="941"/>
      <c r="U28" s="46"/>
      <c r="V28" s="1595" t="s">
        <v>433</v>
      </c>
      <c r="W28" s="1845"/>
      <c r="X28" s="1845"/>
      <c r="Y28" s="1845"/>
      <c r="Z28" s="1845"/>
      <c r="AA28" s="1845"/>
      <c r="AB28" s="1846"/>
      <c r="AC28" s="1846"/>
      <c r="AD28" s="1846"/>
      <c r="AE28" s="1846"/>
      <c r="AF28" s="1846"/>
      <c r="AG28" s="1846"/>
      <c r="AH28" s="1846"/>
      <c r="AI28" s="1846"/>
      <c r="AJ28" s="1846"/>
      <c r="AK28" s="1846"/>
      <c r="AL28" s="1846"/>
      <c r="AM28" s="1846"/>
      <c r="AN28" s="1846"/>
      <c r="AO28" s="1846"/>
      <c r="AP28" s="1846"/>
      <c r="AQ28" s="1846"/>
      <c r="AR28" s="1846"/>
      <c r="AS28" s="1846"/>
      <c r="AT28" s="1846"/>
      <c r="AU28" s="1846"/>
      <c r="AV28" s="1846"/>
      <c r="AW28" s="1846"/>
      <c r="AX28" s="1846"/>
      <c r="AY28" s="1846"/>
      <c r="AZ28" s="1846"/>
      <c r="BA28" s="1846"/>
      <c r="BB28" s="1846"/>
      <c r="BC28" s="1846"/>
      <c r="BD28" s="1846"/>
      <c r="BE28" s="1846"/>
      <c r="BF28" s="1846"/>
      <c r="BG28" s="1847"/>
      <c r="BH28" s="1847"/>
      <c r="BI28" s="1847"/>
      <c r="BJ28" s="1949"/>
      <c r="BK28" s="39"/>
      <c r="BL28" s="39"/>
    </row>
    <row r="29" spans="20:64" ht="15" customHeight="1" thickBot="1">
      <c r="T29" s="37" t="s">
        <v>181</v>
      </c>
      <c r="U29" s="43"/>
      <c r="V29" s="1041"/>
      <c r="W29" s="1591"/>
      <c r="X29" s="1591"/>
      <c r="Y29" s="1591"/>
      <c r="Z29" s="1591"/>
      <c r="AA29" s="1591">
        <v>202.72285482882239</v>
      </c>
      <c r="AB29" s="1590">
        <v>218.50608024518368</v>
      </c>
      <c r="AC29" s="1590">
        <v>210.14458848593259</v>
      </c>
      <c r="AD29" s="1590">
        <v>215.58831043862921</v>
      </c>
      <c r="AE29" s="1590">
        <v>236.61162680889748</v>
      </c>
      <c r="AF29" s="1590">
        <v>526.44129915563587</v>
      </c>
      <c r="AG29" s="1590">
        <v>576.21910161581957</v>
      </c>
      <c r="AH29" s="1590">
        <v>587.91711809195635</v>
      </c>
      <c r="AI29" s="1590">
        <v>508.69782632981946</v>
      </c>
      <c r="AJ29" s="1590">
        <v>551.7995360053792</v>
      </c>
      <c r="AK29" s="1590">
        <v>527.25391565688074</v>
      </c>
      <c r="AL29" s="1590">
        <v>564.22571906362589</v>
      </c>
      <c r="AM29" s="1590">
        <v>544.91038238393355</v>
      </c>
      <c r="AN29" s="1590">
        <v>525.52950315381634</v>
      </c>
      <c r="AO29" s="1590">
        <v>499.28187812142323</v>
      </c>
      <c r="AP29" s="1590">
        <v>531.98536431599553</v>
      </c>
      <c r="AQ29" s="1590">
        <v>580.08425778946469</v>
      </c>
      <c r="AR29" s="1590">
        <v>644.02664424886245</v>
      </c>
      <c r="AS29" s="1590">
        <v>592.6430261248131</v>
      </c>
      <c r="AT29" s="1590">
        <v>527.23038990473628</v>
      </c>
      <c r="AU29" s="1590">
        <v>499.87031048436074</v>
      </c>
      <c r="AV29" s="1590">
        <v>502.8624047469209</v>
      </c>
      <c r="AW29" s="1590">
        <v>514.80838462414954</v>
      </c>
      <c r="AX29" s="1590">
        <v>461.56340913357639</v>
      </c>
      <c r="AY29" s="1590">
        <v>470.07403455972462</v>
      </c>
      <c r="AZ29" s="1590">
        <v>445.70528622436433</v>
      </c>
      <c r="BA29" s="1590">
        <v>479.21730893602131</v>
      </c>
      <c r="BB29" s="1590">
        <v>459.13778534966406</v>
      </c>
      <c r="BC29" s="1590">
        <v>446.84373331101244</v>
      </c>
      <c r="BD29" s="1590">
        <v>404.41012535168483</v>
      </c>
      <c r="BE29" s="1590">
        <v>408.34472492056648</v>
      </c>
      <c r="BF29" s="1590">
        <v>373.64110448559467</v>
      </c>
      <c r="BG29" s="1589">
        <v>349.0003413598713</v>
      </c>
      <c r="BH29" s="1589">
        <v>335.78100779050959</v>
      </c>
      <c r="BI29" s="1589">
        <v>320.59592303687327</v>
      </c>
      <c r="BJ29" s="1950"/>
      <c r="BK29" s="39"/>
      <c r="BL29" s="39"/>
    </row>
    <row r="30" spans="20:64" ht="15" customHeight="1">
      <c r="T30" s="37" t="s">
        <v>166</v>
      </c>
      <c r="U30" s="44"/>
      <c r="V30" s="1042"/>
      <c r="W30" s="1054"/>
      <c r="X30" s="1054"/>
      <c r="Y30" s="1054"/>
      <c r="Z30" s="1054"/>
      <c r="AA30" s="1054">
        <f t="shared" ref="AA30:BH30" si="4">SUM(AA31,AA32,AA33:AA35)</f>
        <v>65161.974696369703</v>
      </c>
      <c r="AB30" s="45">
        <f t="shared" si="4"/>
        <v>66471.388275116173</v>
      </c>
      <c r="AC30" s="45">
        <f t="shared" si="4"/>
        <v>66456.264105329625</v>
      </c>
      <c r="AD30" s="45">
        <f t="shared" si="4"/>
        <v>65168.815521459022</v>
      </c>
      <c r="AE30" s="45">
        <f t="shared" si="4"/>
        <v>66870.061190482127</v>
      </c>
      <c r="AF30" s="45">
        <f t="shared" si="4"/>
        <v>67174.267126252569</v>
      </c>
      <c r="AG30" s="45">
        <f t="shared" si="4"/>
        <v>67764.445656733864</v>
      </c>
      <c r="AH30" s="45">
        <f t="shared" si="4"/>
        <v>65252.665238911643</v>
      </c>
      <c r="AI30" s="45">
        <f t="shared" si="4"/>
        <v>59203.979890111194</v>
      </c>
      <c r="AJ30" s="45">
        <f t="shared" si="4"/>
        <v>59575.490944651632</v>
      </c>
      <c r="AK30" s="45">
        <f t="shared" si="4"/>
        <v>60102.180649636743</v>
      </c>
      <c r="AL30" s="45">
        <f t="shared" si="4"/>
        <v>58847.526939695272</v>
      </c>
      <c r="AM30" s="45">
        <f t="shared" si="4"/>
        <v>56522.277226371567</v>
      </c>
      <c r="AN30" s="45">
        <f t="shared" si="4"/>
        <v>55923.111386561621</v>
      </c>
      <c r="AO30" s="45">
        <f t="shared" si="4"/>
        <v>55911.205737508433</v>
      </c>
      <c r="AP30" s="45">
        <f t="shared" si="4"/>
        <v>57016.496081314624</v>
      </c>
      <c r="AQ30" s="45">
        <f t="shared" si="4"/>
        <v>57281.219123138188</v>
      </c>
      <c r="AR30" s="45">
        <f t="shared" si="4"/>
        <v>56472.712349126843</v>
      </c>
      <c r="AS30" s="45">
        <f t="shared" si="4"/>
        <v>52122.09051595832</v>
      </c>
      <c r="AT30" s="45">
        <f t="shared" si="4"/>
        <v>46692.721261168597</v>
      </c>
      <c r="AU30" s="45">
        <f t="shared" si="4"/>
        <v>47815.43966327345</v>
      </c>
      <c r="AV30" s="45">
        <f t="shared" si="4"/>
        <v>47531.257883627324</v>
      </c>
      <c r="AW30" s="45">
        <f t="shared" si="4"/>
        <v>47713.631561219867</v>
      </c>
      <c r="AX30" s="45">
        <f t="shared" si="4"/>
        <v>49437.026391933105</v>
      </c>
      <c r="AY30" s="45">
        <f t="shared" si="4"/>
        <v>48899.554699718436</v>
      </c>
      <c r="AZ30" s="45">
        <f t="shared" si="4"/>
        <v>47566.905866175257</v>
      </c>
      <c r="BA30" s="45">
        <f t="shared" si="4"/>
        <v>47173.999774962293</v>
      </c>
      <c r="BB30" s="45">
        <f t="shared" si="4"/>
        <v>47935.506175996947</v>
      </c>
      <c r="BC30" s="45">
        <f t="shared" si="4"/>
        <v>47214.160883696713</v>
      </c>
      <c r="BD30" s="45">
        <f t="shared" si="4"/>
        <v>45557.070804833544</v>
      </c>
      <c r="BE30" s="45">
        <f t="shared" si="4"/>
        <v>42600.340611412328</v>
      </c>
      <c r="BF30" s="45">
        <f t="shared" si="4"/>
        <v>44059.154149683061</v>
      </c>
      <c r="BG30" s="1063">
        <f t="shared" si="4"/>
        <v>40991.606396353622</v>
      </c>
      <c r="BH30" s="1063">
        <f t="shared" si="4"/>
        <v>38431.323262650396</v>
      </c>
      <c r="BI30" s="1063">
        <f t="shared" ref="BI30" si="5">SUM(BI31,BI32,BI33:BI35)</f>
        <v>37299.728393882549</v>
      </c>
      <c r="BJ30" s="1951"/>
      <c r="BK30" s="39"/>
      <c r="BL30" s="39"/>
    </row>
    <row r="31" spans="20:64" ht="15" customHeight="1">
      <c r="T31" s="941"/>
      <c r="U31" s="47" t="s">
        <v>182</v>
      </c>
      <c r="V31" s="1044"/>
      <c r="W31" s="1195"/>
      <c r="X31" s="1195"/>
      <c r="Y31" s="1195"/>
      <c r="Z31" s="1195"/>
      <c r="AA31" s="1195">
        <v>48713.799951557143</v>
      </c>
      <c r="AB31" s="1195">
        <v>50055.727509006254</v>
      </c>
      <c r="AC31" s="1195">
        <v>50515.742177053216</v>
      </c>
      <c r="AD31" s="1195">
        <v>49824.560488012197</v>
      </c>
      <c r="AE31" s="1195">
        <v>50822.750362904619</v>
      </c>
      <c r="AF31" s="1195">
        <v>50688.531077973988</v>
      </c>
      <c r="AG31" s="1195">
        <v>51044.127701300742</v>
      </c>
      <c r="AH31" s="1195">
        <v>48409.229513127852</v>
      </c>
      <c r="AI31" s="1195">
        <v>43437.701232996616</v>
      </c>
      <c r="AJ31" s="1195">
        <v>43162.221354085559</v>
      </c>
      <c r="AK31" s="1195">
        <v>43487.276922285935</v>
      </c>
      <c r="AL31" s="1195">
        <v>42501.923029075173</v>
      </c>
      <c r="AM31" s="1195">
        <v>40225.138974983514</v>
      </c>
      <c r="AN31" s="1195">
        <v>40022.706637526935</v>
      </c>
      <c r="AO31" s="1195">
        <v>39745.124832842463</v>
      </c>
      <c r="AP31" s="1195">
        <v>41111.508723424922</v>
      </c>
      <c r="AQ31" s="1195">
        <v>41069.217387605189</v>
      </c>
      <c r="AR31" s="1195">
        <v>40094.300578232018</v>
      </c>
      <c r="AS31" s="1195">
        <v>37327.809573850856</v>
      </c>
      <c r="AT31" s="1195">
        <v>32651.320523922066</v>
      </c>
      <c r="AU31" s="1195">
        <v>32676.031698858231</v>
      </c>
      <c r="AV31" s="1195">
        <v>32983.411629760099</v>
      </c>
      <c r="AW31" s="1195">
        <v>33594.961899891277</v>
      </c>
      <c r="AX31" s="1195">
        <v>34930.311560817281</v>
      </c>
      <c r="AY31" s="1195">
        <v>34678.091525374628</v>
      </c>
      <c r="AZ31" s="1195">
        <v>33528.331890682399</v>
      </c>
      <c r="BA31" s="1195">
        <v>33431.599708774542</v>
      </c>
      <c r="BB31" s="1195">
        <v>33948.521332946191</v>
      </c>
      <c r="BC31" s="1195">
        <v>33571.283613378437</v>
      </c>
      <c r="BD31" s="1195">
        <v>32231.805069421283</v>
      </c>
      <c r="BE31" s="1195">
        <v>30704.63574256414</v>
      </c>
      <c r="BF31" s="1195">
        <v>31086.153924131802</v>
      </c>
      <c r="BG31" s="1195">
        <v>28926.600285414388</v>
      </c>
      <c r="BH31" s="1195">
        <v>26816.403658746993</v>
      </c>
      <c r="BI31" s="1195">
        <v>26167.196089739362</v>
      </c>
      <c r="BJ31" s="1952"/>
    </row>
    <row r="32" spans="20:64" ht="15" customHeight="1">
      <c r="T32" s="941"/>
      <c r="U32" s="50" t="s">
        <v>174</v>
      </c>
      <c r="V32" s="1043"/>
      <c r="W32" s="1196"/>
      <c r="X32" s="1196"/>
      <c r="Y32" s="1196"/>
      <c r="Z32" s="1196"/>
      <c r="AA32" s="1196">
        <v>6046.5321394566863</v>
      </c>
      <c r="AB32" s="1196">
        <v>6050.7391618907741</v>
      </c>
      <c r="AC32" s="1196">
        <v>5855.4155222932541</v>
      </c>
      <c r="AD32" s="1196">
        <v>5424.8104805551984</v>
      </c>
      <c r="AE32" s="1196">
        <v>5840.5414848882592</v>
      </c>
      <c r="AF32" s="1196">
        <v>6018.9490719316391</v>
      </c>
      <c r="AG32" s="1196">
        <v>6025.1120702482795</v>
      </c>
      <c r="AH32" s="1196">
        <v>6108.0440153068812</v>
      </c>
      <c r="AI32" s="1196">
        <v>5498.0254197827926</v>
      </c>
      <c r="AJ32" s="1196">
        <v>6063.1311695055556</v>
      </c>
      <c r="AK32" s="1196">
        <v>5924.2655957328298</v>
      </c>
      <c r="AL32" s="1196">
        <v>5561.4055448113222</v>
      </c>
      <c r="AM32" s="1196">
        <v>5545.3196467717898</v>
      </c>
      <c r="AN32" s="1196">
        <v>5412.6329361449652</v>
      </c>
      <c r="AO32" s="1196">
        <v>5496.3049712070424</v>
      </c>
      <c r="AP32" s="1196">
        <v>5170.4012403243996</v>
      </c>
      <c r="AQ32" s="1196">
        <v>5250.8475229868127</v>
      </c>
      <c r="AR32" s="1196">
        <v>5336.2116022462542</v>
      </c>
      <c r="AS32" s="1196">
        <v>4473.1761549145422</v>
      </c>
      <c r="AT32" s="1196">
        <v>4336.4519135445926</v>
      </c>
      <c r="AU32" s="1196">
        <v>4819.0751039190191</v>
      </c>
      <c r="AV32" s="1196">
        <v>4490.2484055430823</v>
      </c>
      <c r="AW32" s="1196">
        <v>4071.0018397573604</v>
      </c>
      <c r="AX32" s="1196">
        <v>4177.1312653515224</v>
      </c>
      <c r="AY32" s="1196">
        <v>4077.7717016032366</v>
      </c>
      <c r="AZ32" s="1196">
        <v>3967.3905253050571</v>
      </c>
      <c r="BA32" s="1196">
        <v>3618.1989803633692</v>
      </c>
      <c r="BB32" s="1196">
        <v>3808.8858414041229</v>
      </c>
      <c r="BC32" s="1196">
        <v>3555.5165291371413</v>
      </c>
      <c r="BD32" s="1196">
        <v>3709.8775602584878</v>
      </c>
      <c r="BE32" s="1196">
        <v>3075.4707525081408</v>
      </c>
      <c r="BF32" s="1196">
        <v>3752.6644970678194</v>
      </c>
      <c r="BG32" s="1196">
        <v>3420.5620198929505</v>
      </c>
      <c r="BH32" s="1196">
        <v>3182.9445219446038</v>
      </c>
      <c r="BI32" s="1196">
        <v>2856.2410576137804</v>
      </c>
      <c r="BJ32" s="1948"/>
    </row>
    <row r="33" spans="20:62" ht="15" customHeight="1">
      <c r="T33" s="1083"/>
      <c r="U33" s="50" t="s">
        <v>367</v>
      </c>
      <c r="V33" s="1043"/>
      <c r="W33" s="1196"/>
      <c r="X33" s="1196"/>
      <c r="Y33" s="1196"/>
      <c r="Z33" s="1196"/>
      <c r="AA33" s="1196">
        <v>7291.915390772615</v>
      </c>
      <c r="AB33" s="1197">
        <v>7146.2683935530358</v>
      </c>
      <c r="AC33" s="1197">
        <v>6857.0325806033115</v>
      </c>
      <c r="AD33" s="1197">
        <v>6721.5437435466529</v>
      </c>
      <c r="AE33" s="1197">
        <v>6734.715549927414</v>
      </c>
      <c r="AF33" s="1197">
        <v>6934.8693436402045</v>
      </c>
      <c r="AG33" s="1197">
        <v>6961.7470675153536</v>
      </c>
      <c r="AH33" s="1197">
        <v>6933.0550566879692</v>
      </c>
      <c r="AI33" s="1197">
        <v>6645.6791620745325</v>
      </c>
      <c r="AJ33" s="1197">
        <v>6579.1671999380887</v>
      </c>
      <c r="AK33" s="1197">
        <v>6868.788005630905</v>
      </c>
      <c r="AL33" s="1197">
        <v>6905.4541855198513</v>
      </c>
      <c r="AM33" s="1197">
        <v>6769.6024972655568</v>
      </c>
      <c r="AN33" s="1197">
        <v>6541.266540862217</v>
      </c>
      <c r="AO33" s="1197">
        <v>6648.0376678722487</v>
      </c>
      <c r="AP33" s="1197">
        <v>6679.9189014638569</v>
      </c>
      <c r="AQ33" s="1197">
        <v>6738.0902715798866</v>
      </c>
      <c r="AR33" s="1197">
        <v>6842.3843609696351</v>
      </c>
      <c r="AS33" s="1197">
        <v>6418.765218714525</v>
      </c>
      <c r="AT33" s="1197">
        <v>5759.9277441809072</v>
      </c>
      <c r="AU33" s="1197">
        <v>6368.0951760737253</v>
      </c>
      <c r="AV33" s="1197">
        <v>6172.6167854647665</v>
      </c>
      <c r="AW33" s="1197">
        <v>6267.8100894465824</v>
      </c>
      <c r="AX33" s="1197">
        <v>6396.5658012495514</v>
      </c>
      <c r="AY33" s="1197">
        <v>6312.2780579273285</v>
      </c>
      <c r="AZ33" s="1197">
        <v>6098.5824787502133</v>
      </c>
      <c r="BA33" s="1197">
        <v>6021.4248259002661</v>
      </c>
      <c r="BB33" s="1197">
        <v>5934.3023872740705</v>
      </c>
      <c r="BC33" s="1197">
        <v>5810.2614054390242</v>
      </c>
      <c r="BD33" s="1197">
        <v>5488.9210124854344</v>
      </c>
      <c r="BE33" s="1197">
        <v>5051.2431344175584</v>
      </c>
      <c r="BF33" s="1197">
        <v>5424.8457868233982</v>
      </c>
      <c r="BG33" s="1198">
        <v>5037.2444969442058</v>
      </c>
      <c r="BH33" s="1198">
        <v>4873.7386187915654</v>
      </c>
      <c r="BI33" s="1198">
        <v>4770.8510795708171</v>
      </c>
      <c r="BJ33" s="1948"/>
    </row>
    <row r="34" spans="20:62" ht="15" customHeight="1">
      <c r="T34" s="1083"/>
      <c r="U34" s="50" t="s">
        <v>183</v>
      </c>
      <c r="V34" s="1043"/>
      <c r="W34" s="1196"/>
      <c r="X34" s="1196"/>
      <c r="Y34" s="1196"/>
      <c r="Z34" s="1196"/>
      <c r="AA34" s="1196">
        <v>2229.3894635580186</v>
      </c>
      <c r="AB34" s="1197">
        <v>2327.9501624422396</v>
      </c>
      <c r="AC34" s="1197">
        <v>2306.6897012832596</v>
      </c>
      <c r="AD34" s="1197">
        <v>2287.8270768031239</v>
      </c>
      <c r="AE34" s="1197">
        <v>2525.3897390674924</v>
      </c>
      <c r="AF34" s="1197">
        <v>2569.9481655749473</v>
      </c>
      <c r="AG34" s="1197">
        <v>2738.9778443044843</v>
      </c>
      <c r="AH34" s="1197">
        <v>2823.9108117917494</v>
      </c>
      <c r="AI34" s="1197">
        <v>2678.6339895018541</v>
      </c>
      <c r="AJ34" s="1197">
        <v>2830.4834669800593</v>
      </c>
      <c r="AK34" s="1197">
        <v>2881.9050206567335</v>
      </c>
      <c r="AL34" s="1197">
        <v>2946.3172764320452</v>
      </c>
      <c r="AM34" s="1197">
        <v>3079.6447106412643</v>
      </c>
      <c r="AN34" s="1197">
        <v>3027.0482246271781</v>
      </c>
      <c r="AO34" s="1197">
        <v>3101.8183827581493</v>
      </c>
      <c r="AP34" s="1197">
        <v>3103.5627975551251</v>
      </c>
      <c r="AQ34" s="1197">
        <v>3273.0139117474</v>
      </c>
      <c r="AR34" s="1197">
        <v>3240.9870269759849</v>
      </c>
      <c r="AS34" s="1197">
        <v>2964.005439673017</v>
      </c>
      <c r="AT34" s="1197">
        <v>3079.3886243952734</v>
      </c>
      <c r="AU34" s="1197">
        <v>3024.1876374224835</v>
      </c>
      <c r="AV34" s="1197">
        <v>2944.2372388593758</v>
      </c>
      <c r="AW34" s="1197">
        <v>2830.9421811246493</v>
      </c>
      <c r="AX34" s="1197">
        <v>2957.2814745147498</v>
      </c>
      <c r="AY34" s="1197">
        <v>2828.1903278132422</v>
      </c>
      <c r="AZ34" s="1197">
        <v>2955.2327434375948</v>
      </c>
      <c r="BA34" s="1197">
        <v>3062.0168939241216</v>
      </c>
      <c r="BB34" s="1197">
        <v>3185.0388543725553</v>
      </c>
      <c r="BC34" s="1197">
        <v>3229.2429307421085</v>
      </c>
      <c r="BD34" s="1197">
        <v>3124.3712040283353</v>
      </c>
      <c r="BE34" s="1197">
        <v>2829.0054545224912</v>
      </c>
      <c r="BF34" s="1197">
        <v>2832.0221788600475</v>
      </c>
      <c r="BG34" s="1198">
        <v>2666.4999794924797</v>
      </c>
      <c r="BH34" s="1198">
        <v>2620.9948732132361</v>
      </c>
      <c r="BI34" s="1198">
        <v>2589.0775959585853</v>
      </c>
      <c r="BJ34" s="1948"/>
    </row>
    <row r="35" spans="20:62" ht="15" customHeight="1" thickBot="1">
      <c r="T35" s="1199"/>
      <c r="U35" s="49" t="s">
        <v>372</v>
      </c>
      <c r="V35" s="1045"/>
      <c r="W35" s="1200"/>
      <c r="X35" s="1200"/>
      <c r="Y35" s="1200"/>
      <c r="Z35" s="1200"/>
      <c r="AA35" s="2073">
        <v>880.337751025236</v>
      </c>
      <c r="AB35" s="2074">
        <v>890.70304822387254</v>
      </c>
      <c r="AC35" s="2074">
        <v>921.38412409658747</v>
      </c>
      <c r="AD35" s="2074">
        <v>910.0737325418504</v>
      </c>
      <c r="AE35" s="2074">
        <v>946.66405369434369</v>
      </c>
      <c r="AF35" s="2074">
        <v>961.96946713180546</v>
      </c>
      <c r="AG35" s="2074">
        <v>994.48097336500155</v>
      </c>
      <c r="AH35" s="2074">
        <v>978.42584199719704</v>
      </c>
      <c r="AI35" s="2074">
        <v>943.94008575539249</v>
      </c>
      <c r="AJ35" s="2074">
        <v>940.48775414237036</v>
      </c>
      <c r="AK35" s="2074">
        <v>939.9451053303361</v>
      </c>
      <c r="AL35" s="2074">
        <v>932.42690385688365</v>
      </c>
      <c r="AM35" s="2074">
        <v>902.57139670944093</v>
      </c>
      <c r="AN35" s="2074">
        <v>919.45704740031942</v>
      </c>
      <c r="AO35" s="2074">
        <v>919.91988282853208</v>
      </c>
      <c r="AP35" s="2074">
        <v>951.1044185463262</v>
      </c>
      <c r="AQ35" s="2074">
        <v>950.05002921889377</v>
      </c>
      <c r="AR35" s="2074">
        <v>958.82878070295828</v>
      </c>
      <c r="AS35" s="2074">
        <v>938.3341288053698</v>
      </c>
      <c r="AT35" s="2074">
        <v>865.63245512575486</v>
      </c>
      <c r="AU35" s="2074">
        <v>928.05004699999995</v>
      </c>
      <c r="AV35" s="2074">
        <v>940.74382400000013</v>
      </c>
      <c r="AW35" s="2074">
        <v>948.91555100000005</v>
      </c>
      <c r="AX35" s="2074">
        <v>975.73629000000005</v>
      </c>
      <c r="AY35" s="2074">
        <v>1003.2230869999999</v>
      </c>
      <c r="AZ35" s="2074">
        <v>1017.3682279999998</v>
      </c>
      <c r="BA35" s="2074">
        <v>1040.759366</v>
      </c>
      <c r="BB35" s="2074">
        <v>1058.75776</v>
      </c>
      <c r="BC35" s="2074">
        <v>1047.856405</v>
      </c>
      <c r="BD35" s="2074">
        <v>1002.0959586399999</v>
      </c>
      <c r="BE35" s="2074">
        <v>939.98552740000014</v>
      </c>
      <c r="BF35" s="2074">
        <v>963.46776279999995</v>
      </c>
      <c r="BG35" s="2075">
        <v>940.69961460960008</v>
      </c>
      <c r="BH35" s="2075">
        <v>937.24158995399989</v>
      </c>
      <c r="BI35" s="2075">
        <v>916.362571</v>
      </c>
      <c r="BJ35" s="1953"/>
    </row>
    <row r="36" spans="20:62" ht="15" customHeight="1">
      <c r="T36" s="37" t="s">
        <v>155</v>
      </c>
      <c r="U36" s="44"/>
      <c r="V36" s="1042"/>
      <c r="W36" s="1201"/>
      <c r="X36" s="1201"/>
      <c r="Y36" s="1201"/>
      <c r="Z36" s="1201"/>
      <c r="AA36" s="1201">
        <f t="shared" ref="AA36:BH36" si="6">SUM(AA37:AA38)</f>
        <v>732.01263237142848</v>
      </c>
      <c r="AB36" s="1202">
        <f t="shared" si="6"/>
        <v>669.24675483809528</v>
      </c>
      <c r="AC36" s="1202">
        <f t="shared" si="6"/>
        <v>617.68904015238104</v>
      </c>
      <c r="AD36" s="1202">
        <f t="shared" si="6"/>
        <v>649.39861873333325</v>
      </c>
      <c r="AE36" s="1202">
        <f t="shared" si="6"/>
        <v>461.93021495238099</v>
      </c>
      <c r="AF36" s="1202">
        <f t="shared" si="6"/>
        <v>473.19245233333345</v>
      </c>
      <c r="AG36" s="1202">
        <f t="shared" si="6"/>
        <v>452.86890544761911</v>
      </c>
      <c r="AH36" s="1202">
        <f t="shared" si="6"/>
        <v>466.20345032380953</v>
      </c>
      <c r="AI36" s="1202">
        <f t="shared" si="6"/>
        <v>465.63080153333328</v>
      </c>
      <c r="AJ36" s="1202">
        <f t="shared" si="6"/>
        <v>449.73589016190482</v>
      </c>
      <c r="AK36" s="1202">
        <f t="shared" si="6"/>
        <v>500.67083900952377</v>
      </c>
      <c r="AL36" s="1202">
        <f t="shared" si="6"/>
        <v>418.82785549523805</v>
      </c>
      <c r="AM36" s="1202">
        <f t="shared" si="6"/>
        <v>439.84258287619048</v>
      </c>
      <c r="AN36" s="1202">
        <f t="shared" si="6"/>
        <v>456.54704228571433</v>
      </c>
      <c r="AO36" s="1202">
        <f t="shared" si="6"/>
        <v>429.73283707619044</v>
      </c>
      <c r="AP36" s="1202">
        <f t="shared" si="6"/>
        <v>428.08294037142866</v>
      </c>
      <c r="AQ36" s="1202">
        <f t="shared" si="6"/>
        <v>398.41545647619051</v>
      </c>
      <c r="AR36" s="1202">
        <f t="shared" si="6"/>
        <v>522.67691258095238</v>
      </c>
      <c r="AS36" s="1202">
        <f t="shared" si="6"/>
        <v>466.22188391428574</v>
      </c>
      <c r="AT36" s="1202">
        <f t="shared" si="6"/>
        <v>416.73084545714289</v>
      </c>
      <c r="AU36" s="1202">
        <f t="shared" si="6"/>
        <v>427.24741525714285</v>
      </c>
      <c r="AV36" s="1202">
        <f t="shared" si="6"/>
        <v>434.79094319047624</v>
      </c>
      <c r="AW36" s="1202">
        <f t="shared" si="6"/>
        <v>541.97401332380957</v>
      </c>
      <c r="AX36" s="1202">
        <f t="shared" si="6"/>
        <v>594.0059417809523</v>
      </c>
      <c r="AY36" s="1202">
        <f t="shared" si="6"/>
        <v>566.76543345714276</v>
      </c>
      <c r="AZ36" s="1202">
        <f t="shared" si="6"/>
        <v>473.5399851809525</v>
      </c>
      <c r="BA36" s="1202">
        <f t="shared" si="6"/>
        <v>461.20452504761903</v>
      </c>
      <c r="BB36" s="1202">
        <f t="shared" si="6"/>
        <v>298.37516018095238</v>
      </c>
      <c r="BC36" s="1202">
        <f t="shared" si="6"/>
        <v>389.24003684761908</v>
      </c>
      <c r="BD36" s="1202">
        <f t="shared" si="6"/>
        <v>391.41046874285723</v>
      </c>
      <c r="BE36" s="1202">
        <f t="shared" si="6"/>
        <v>381.09911955238096</v>
      </c>
      <c r="BF36" s="1202">
        <f t="shared" si="6"/>
        <v>236.62856600952384</v>
      </c>
      <c r="BG36" s="1203">
        <f t="shared" si="6"/>
        <v>224.34878473333333</v>
      </c>
      <c r="BH36" s="1203">
        <f t="shared" si="6"/>
        <v>351.50366842014171</v>
      </c>
      <c r="BI36" s="1203">
        <f t="shared" ref="BI36" si="7">SUM(BI37:BI38)</f>
        <v>351.50366842014171</v>
      </c>
      <c r="BJ36" s="1954"/>
    </row>
    <row r="37" spans="20:62" ht="15" customHeight="1">
      <c r="T37" s="1083"/>
      <c r="U37" s="47" t="s">
        <v>184</v>
      </c>
      <c r="V37" s="1044"/>
      <c r="W37" s="1204"/>
      <c r="X37" s="1204"/>
      <c r="Y37" s="1204"/>
      <c r="Z37" s="1204"/>
      <c r="AA37" s="1204">
        <v>550.23920379999993</v>
      </c>
      <c r="AB37" s="1205">
        <v>527.37032626666667</v>
      </c>
      <c r="AC37" s="1205">
        <v>477.13732586666669</v>
      </c>
      <c r="AD37" s="1205">
        <v>481.58261873333328</v>
      </c>
      <c r="AE37" s="1205">
        <v>292.75650066666674</v>
      </c>
      <c r="AF37" s="1205">
        <v>303.52845233333341</v>
      </c>
      <c r="AG37" s="1205">
        <v>292.73561973333341</v>
      </c>
      <c r="AH37" s="1205">
        <v>303.65330746666666</v>
      </c>
      <c r="AI37" s="1205">
        <v>300.00380153333327</v>
      </c>
      <c r="AJ37" s="1205">
        <v>293.56731873333337</v>
      </c>
      <c r="AK37" s="1205">
        <v>332.90198186666657</v>
      </c>
      <c r="AL37" s="1205">
        <v>247.34728406666662</v>
      </c>
      <c r="AM37" s="1205">
        <v>269.91772573333333</v>
      </c>
      <c r="AN37" s="1205">
        <v>246.39832800000002</v>
      </c>
      <c r="AO37" s="1205">
        <v>236.30097993333328</v>
      </c>
      <c r="AP37" s="1205">
        <v>231.29451180000001</v>
      </c>
      <c r="AQ37" s="1205">
        <v>230.36059933333334</v>
      </c>
      <c r="AR37" s="1205">
        <v>325.00062686666666</v>
      </c>
      <c r="AS37" s="1205">
        <v>305.7365982</v>
      </c>
      <c r="AT37" s="1205">
        <v>270.15270260000005</v>
      </c>
      <c r="AU37" s="1205">
        <v>242.88427239999999</v>
      </c>
      <c r="AV37" s="1205">
        <v>246.77580033333334</v>
      </c>
      <c r="AW37" s="1205">
        <v>369.97487046666669</v>
      </c>
      <c r="AX37" s="1205">
        <v>379.5766560666666</v>
      </c>
      <c r="AY37" s="1205">
        <v>362.50329059999996</v>
      </c>
      <c r="AZ37" s="1205">
        <v>258.74769946666675</v>
      </c>
      <c r="BA37" s="1205">
        <v>253.01223933333333</v>
      </c>
      <c r="BB37" s="1205">
        <v>293.53987446666667</v>
      </c>
      <c r="BC37" s="1205">
        <v>236.52075113333333</v>
      </c>
      <c r="BD37" s="1205">
        <v>236.56661160000004</v>
      </c>
      <c r="BE37" s="1205">
        <v>224.16840526666667</v>
      </c>
      <c r="BF37" s="1205">
        <v>220.83570886666669</v>
      </c>
      <c r="BG37" s="1206">
        <v>203.20678473333334</v>
      </c>
      <c r="BH37" s="1206">
        <v>203.20678473333334</v>
      </c>
      <c r="BI37" s="1206">
        <v>203.20678473333334</v>
      </c>
      <c r="BJ37" s="1948"/>
    </row>
    <row r="38" spans="20:62" ht="15" customHeight="1" thickBot="1">
      <c r="T38" s="1207"/>
      <c r="U38" s="49" t="s">
        <v>368</v>
      </c>
      <c r="V38" s="1045"/>
      <c r="W38" s="1056"/>
      <c r="X38" s="1056"/>
      <c r="Y38" s="1056"/>
      <c r="Z38" s="1056"/>
      <c r="AA38" s="1930">
        <v>181.77342857142855</v>
      </c>
      <c r="AB38" s="1931">
        <v>141.87642857142856</v>
      </c>
      <c r="AC38" s="1931">
        <v>140.5517142857143</v>
      </c>
      <c r="AD38" s="1931">
        <v>167.816</v>
      </c>
      <c r="AE38" s="1931">
        <v>169.17371428571428</v>
      </c>
      <c r="AF38" s="1931">
        <v>169.66400000000002</v>
      </c>
      <c r="AG38" s="1931">
        <v>160.13328571428571</v>
      </c>
      <c r="AH38" s="1931">
        <v>162.55014285714287</v>
      </c>
      <c r="AI38" s="1931">
        <v>165.62700000000001</v>
      </c>
      <c r="AJ38" s="1931">
        <v>156.16857142857145</v>
      </c>
      <c r="AK38" s="1931">
        <v>167.76885714285717</v>
      </c>
      <c r="AL38" s="1931">
        <v>171.48057142857147</v>
      </c>
      <c r="AM38" s="1931">
        <v>169.92485714285715</v>
      </c>
      <c r="AN38" s="1931">
        <v>210.14871428571431</v>
      </c>
      <c r="AO38" s="1931">
        <v>193.43185714285713</v>
      </c>
      <c r="AP38" s="1931">
        <v>196.78842857142862</v>
      </c>
      <c r="AQ38" s="1931">
        <v>168.05485714285717</v>
      </c>
      <c r="AR38" s="1931">
        <v>197.67628571428571</v>
      </c>
      <c r="AS38" s="1931">
        <v>160.48528571428571</v>
      </c>
      <c r="AT38" s="1931">
        <v>146.57814285714286</v>
      </c>
      <c r="AU38" s="1931">
        <v>184.36314285714286</v>
      </c>
      <c r="AV38" s="1931">
        <v>188.01514285714288</v>
      </c>
      <c r="AW38" s="1931">
        <v>171.99914285714289</v>
      </c>
      <c r="AX38" s="1931">
        <v>214.42928571428573</v>
      </c>
      <c r="AY38" s="1931">
        <v>204.26214285714286</v>
      </c>
      <c r="AZ38" s="1931">
        <v>214.79228571428573</v>
      </c>
      <c r="BA38" s="1931">
        <v>208.1922857142857</v>
      </c>
      <c r="BB38" s="2068">
        <v>4.8352857142857149</v>
      </c>
      <c r="BC38" s="1931">
        <v>152.71928571428572</v>
      </c>
      <c r="BD38" s="1931">
        <v>154.84385714285716</v>
      </c>
      <c r="BE38" s="1931">
        <v>156.93071428571429</v>
      </c>
      <c r="BF38" s="2068">
        <v>15.792857142857144</v>
      </c>
      <c r="BG38" s="2069">
        <v>21.141999999999999</v>
      </c>
      <c r="BH38" s="1932">
        <v>148.29688368680837</v>
      </c>
      <c r="BI38" s="1932">
        <v>148.29688368680837</v>
      </c>
      <c r="BJ38" s="1953"/>
    </row>
    <row r="39" spans="20:62" ht="15" customHeight="1">
      <c r="T39" s="37" t="s">
        <v>223</v>
      </c>
      <c r="U39" s="38"/>
      <c r="V39" s="1038"/>
      <c r="W39" s="1848"/>
      <c r="X39" s="1848"/>
      <c r="Y39" s="1848"/>
      <c r="Z39" s="1848"/>
      <c r="AA39" s="1848"/>
      <c r="AB39" s="1848"/>
      <c r="AC39" s="1848"/>
      <c r="AD39" s="1848"/>
      <c r="AE39" s="1848"/>
      <c r="AF39" s="1848"/>
      <c r="AG39" s="1848"/>
      <c r="AH39" s="1848"/>
      <c r="AI39" s="1848"/>
      <c r="AJ39" s="1848"/>
      <c r="AK39" s="1848"/>
      <c r="AL39" s="1848"/>
      <c r="AM39" s="1848"/>
      <c r="AN39" s="1848"/>
      <c r="AO39" s="1848"/>
      <c r="AP39" s="1848"/>
      <c r="AQ39" s="1848"/>
      <c r="AR39" s="1848"/>
      <c r="AS39" s="1848"/>
      <c r="AT39" s="1848"/>
      <c r="AU39" s="1848"/>
      <c r="AV39" s="1848"/>
      <c r="AW39" s="1848"/>
      <c r="AX39" s="1848"/>
      <c r="AY39" s="1848"/>
      <c r="AZ39" s="1848"/>
      <c r="BA39" s="1848"/>
      <c r="BB39" s="1848"/>
      <c r="BC39" s="1848"/>
      <c r="BD39" s="1848"/>
      <c r="BE39" s="1848"/>
      <c r="BF39" s="1848"/>
      <c r="BG39" s="1849"/>
      <c r="BH39" s="1849"/>
      <c r="BI39" s="1849"/>
      <c r="BJ39" s="1955"/>
    </row>
    <row r="40" spans="20:62" ht="15" customHeight="1">
      <c r="T40" s="941"/>
      <c r="U40" s="47" t="s">
        <v>185</v>
      </c>
      <c r="V40" s="1044"/>
      <c r="W40" s="1850"/>
      <c r="X40" s="1850"/>
      <c r="Y40" s="1850"/>
      <c r="Z40" s="1850"/>
      <c r="AA40" s="1850"/>
      <c r="AB40" s="1851"/>
      <c r="AC40" s="1851"/>
      <c r="AD40" s="1851"/>
      <c r="AE40" s="1851"/>
      <c r="AF40" s="1851"/>
      <c r="AG40" s="1851"/>
      <c r="AH40" s="1851"/>
      <c r="AI40" s="1851"/>
      <c r="AJ40" s="1851"/>
      <c r="AK40" s="1851"/>
      <c r="AL40" s="1851"/>
      <c r="AM40" s="1851"/>
      <c r="AN40" s="1851"/>
      <c r="AO40" s="1851"/>
      <c r="AP40" s="1851"/>
      <c r="AQ40" s="1851"/>
      <c r="AR40" s="1851"/>
      <c r="AS40" s="1851"/>
      <c r="AT40" s="1851"/>
      <c r="AU40" s="1851"/>
      <c r="AV40" s="1851"/>
      <c r="AW40" s="1851"/>
      <c r="AX40" s="1851"/>
      <c r="AY40" s="1851"/>
      <c r="AZ40" s="1851"/>
      <c r="BA40" s="1851"/>
      <c r="BB40" s="1851"/>
      <c r="BC40" s="1851"/>
      <c r="BD40" s="1851"/>
      <c r="BE40" s="1851"/>
      <c r="BF40" s="1851"/>
      <c r="BG40" s="1852"/>
      <c r="BH40" s="1852"/>
      <c r="BI40" s="1852"/>
      <c r="BJ40" s="1956"/>
    </row>
    <row r="41" spans="20:62" ht="15" customHeight="1">
      <c r="T41" s="941"/>
      <c r="U41" s="50" t="s">
        <v>186</v>
      </c>
      <c r="V41" s="1043"/>
      <c r="W41" s="1853"/>
      <c r="X41" s="1853"/>
      <c r="Y41" s="1853"/>
      <c r="Z41" s="1853"/>
      <c r="AA41" s="1853"/>
      <c r="AB41" s="1854"/>
      <c r="AC41" s="1854"/>
      <c r="AD41" s="1854"/>
      <c r="AE41" s="1854"/>
      <c r="AF41" s="1854"/>
      <c r="AG41" s="1854"/>
      <c r="AH41" s="1854"/>
      <c r="AI41" s="1854"/>
      <c r="AJ41" s="1854"/>
      <c r="AK41" s="1855"/>
      <c r="AL41" s="1855"/>
      <c r="AM41" s="1854"/>
      <c r="AN41" s="1854"/>
      <c r="AO41" s="1854"/>
      <c r="AP41" s="1854"/>
      <c r="AQ41" s="1854"/>
      <c r="AR41" s="1854"/>
      <c r="AS41" s="1854"/>
      <c r="AT41" s="1854"/>
      <c r="AU41" s="1854"/>
      <c r="AV41" s="1854"/>
      <c r="AW41" s="1854"/>
      <c r="AX41" s="1854"/>
      <c r="AY41" s="1854"/>
      <c r="AZ41" s="1854"/>
      <c r="BA41" s="1854"/>
      <c r="BB41" s="1854"/>
      <c r="BC41" s="1854"/>
      <c r="BD41" s="1854"/>
      <c r="BE41" s="1854"/>
      <c r="BF41" s="1854"/>
      <c r="BG41" s="1856"/>
      <c r="BH41" s="1856"/>
      <c r="BI41" s="1856"/>
      <c r="BJ41" s="1957"/>
    </row>
    <row r="42" spans="20:62" ht="15" customHeight="1">
      <c r="T42" s="941"/>
      <c r="U42" s="50" t="s">
        <v>187</v>
      </c>
      <c r="V42" s="1043"/>
      <c r="W42" s="1853"/>
      <c r="X42" s="1853"/>
      <c r="Y42" s="1853"/>
      <c r="Z42" s="1853"/>
      <c r="AA42" s="1853"/>
      <c r="AB42" s="1854"/>
      <c r="AC42" s="1855"/>
      <c r="AD42" s="1854"/>
      <c r="AE42" s="1855"/>
      <c r="AF42" s="1854"/>
      <c r="AG42" s="1854"/>
      <c r="AH42" s="1855"/>
      <c r="AI42" s="1855"/>
      <c r="AJ42" s="1854"/>
      <c r="AK42" s="1855"/>
      <c r="AL42" s="1854"/>
      <c r="AM42" s="1854"/>
      <c r="AN42" s="1854"/>
      <c r="AO42" s="1854"/>
      <c r="AP42" s="1854"/>
      <c r="AQ42" s="1854"/>
      <c r="AR42" s="1854"/>
      <c r="AS42" s="1854"/>
      <c r="AT42" s="1854"/>
      <c r="AU42" s="1855"/>
      <c r="AV42" s="1854"/>
      <c r="AW42" s="1855"/>
      <c r="AX42" s="1855"/>
      <c r="AY42" s="1855"/>
      <c r="AZ42" s="1855"/>
      <c r="BA42" s="1855"/>
      <c r="BB42" s="1854"/>
      <c r="BC42" s="1854"/>
      <c r="BD42" s="1854"/>
      <c r="BE42" s="1854"/>
      <c r="BF42" s="1854"/>
      <c r="BG42" s="1856"/>
      <c r="BH42" s="1856"/>
      <c r="BI42" s="1856"/>
      <c r="BJ42" s="1957"/>
    </row>
    <row r="43" spans="20:62" ht="15" customHeight="1">
      <c r="T43" s="941"/>
      <c r="U43" s="50" t="s">
        <v>188</v>
      </c>
      <c r="V43" s="1043"/>
      <c r="W43" s="1857"/>
      <c r="X43" s="1857"/>
      <c r="Y43" s="1857"/>
      <c r="Z43" s="1857"/>
      <c r="AA43" s="1857"/>
      <c r="AB43" s="1855"/>
      <c r="AC43" s="1854"/>
      <c r="AD43" s="1854"/>
      <c r="AE43" s="1854"/>
      <c r="AF43" s="1854"/>
      <c r="AG43" s="1854"/>
      <c r="AH43" s="1854"/>
      <c r="AI43" s="1854"/>
      <c r="AJ43" s="1854"/>
      <c r="AK43" s="1854"/>
      <c r="AL43" s="1854"/>
      <c r="AM43" s="1855"/>
      <c r="AN43" s="1855"/>
      <c r="AO43" s="1855"/>
      <c r="AP43" s="1855"/>
      <c r="AQ43" s="1855"/>
      <c r="AR43" s="1855"/>
      <c r="AS43" s="1855"/>
      <c r="AT43" s="1854"/>
      <c r="AU43" s="1854"/>
      <c r="AV43" s="1855"/>
      <c r="AW43" s="1855"/>
      <c r="AX43" s="1855"/>
      <c r="AY43" s="1855"/>
      <c r="AZ43" s="1855"/>
      <c r="BA43" s="1855"/>
      <c r="BB43" s="1855"/>
      <c r="BC43" s="1855"/>
      <c r="BD43" s="1855"/>
      <c r="BE43" s="1855"/>
      <c r="BF43" s="1855"/>
      <c r="BG43" s="1858"/>
      <c r="BH43" s="1858"/>
      <c r="BI43" s="1858"/>
      <c r="BJ43" s="1957"/>
    </row>
    <row r="44" spans="20:62" ht="15" customHeight="1">
      <c r="T44" s="941"/>
      <c r="U44" s="50" t="s">
        <v>189</v>
      </c>
      <c r="V44" s="1043"/>
      <c r="W44" s="1853"/>
      <c r="X44" s="1853"/>
      <c r="Y44" s="1853"/>
      <c r="Z44" s="1853"/>
      <c r="AA44" s="1853"/>
      <c r="AB44" s="1854"/>
      <c r="AC44" s="1854"/>
      <c r="AD44" s="1854"/>
      <c r="AE44" s="1854"/>
      <c r="AF44" s="1854"/>
      <c r="AG44" s="1854"/>
      <c r="AH44" s="1854"/>
      <c r="AI44" s="1855"/>
      <c r="AJ44" s="1854"/>
      <c r="AK44" s="1854"/>
      <c r="AL44" s="1854"/>
      <c r="AM44" s="1854"/>
      <c r="AN44" s="1854"/>
      <c r="AO44" s="1854"/>
      <c r="AP44" s="1854"/>
      <c r="AQ44" s="1854"/>
      <c r="AR44" s="1855"/>
      <c r="AS44" s="1854"/>
      <c r="AT44" s="1854"/>
      <c r="AU44" s="1854"/>
      <c r="AV44" s="1854"/>
      <c r="AW44" s="1854"/>
      <c r="AX44" s="1854"/>
      <c r="AY44" s="1854"/>
      <c r="AZ44" s="1855"/>
      <c r="BA44" s="1855"/>
      <c r="BB44" s="1854"/>
      <c r="BC44" s="1854"/>
      <c r="BD44" s="1854"/>
      <c r="BE44" s="1854"/>
      <c r="BF44" s="1854"/>
      <c r="BG44" s="1856"/>
      <c r="BH44" s="1856"/>
      <c r="BI44" s="1856"/>
      <c r="BJ44" s="1957"/>
    </row>
    <row r="45" spans="20:62" ht="15" customHeight="1">
      <c r="T45" s="941"/>
      <c r="U45" s="50" t="s">
        <v>190</v>
      </c>
      <c r="V45" s="1043"/>
      <c r="W45" s="1853"/>
      <c r="X45" s="1853"/>
      <c r="Y45" s="1853"/>
      <c r="Z45" s="1853"/>
      <c r="AA45" s="1853"/>
      <c r="AB45" s="1854"/>
      <c r="AC45" s="1854"/>
      <c r="AD45" s="1854"/>
      <c r="AE45" s="1854"/>
      <c r="AF45" s="1854"/>
      <c r="AG45" s="1854"/>
      <c r="AH45" s="1854"/>
      <c r="AI45" s="1854"/>
      <c r="AJ45" s="1854"/>
      <c r="AK45" s="1854"/>
      <c r="AL45" s="1854"/>
      <c r="AM45" s="1854"/>
      <c r="AN45" s="1854"/>
      <c r="AO45" s="1854"/>
      <c r="AP45" s="1854"/>
      <c r="AQ45" s="1854"/>
      <c r="AR45" s="1854"/>
      <c r="AS45" s="1854"/>
      <c r="AT45" s="1854"/>
      <c r="AU45" s="1854"/>
      <c r="AV45" s="1854"/>
      <c r="AW45" s="1854"/>
      <c r="AX45" s="1854"/>
      <c r="AY45" s="1854"/>
      <c r="AZ45" s="1854"/>
      <c r="BA45" s="1854"/>
      <c r="BB45" s="1854"/>
      <c r="BC45" s="1854"/>
      <c r="BD45" s="1854"/>
      <c r="BE45" s="1854"/>
      <c r="BF45" s="1854"/>
      <c r="BG45" s="1856"/>
      <c r="BH45" s="1856"/>
      <c r="BI45" s="1856"/>
      <c r="BJ45" s="1957"/>
    </row>
    <row r="46" spans="20:62" ht="15" customHeight="1">
      <c r="T46" s="941"/>
      <c r="U46" s="50" t="s">
        <v>191</v>
      </c>
      <c r="V46" s="1094"/>
      <c r="W46" s="1853"/>
      <c r="X46" s="1853"/>
      <c r="Y46" s="1853"/>
      <c r="Z46" s="1853"/>
      <c r="AA46" s="1853"/>
      <c r="AB46" s="1854"/>
      <c r="AC46" s="1854"/>
      <c r="AD46" s="1854"/>
      <c r="AE46" s="1854"/>
      <c r="AF46" s="1854"/>
      <c r="AG46" s="1854"/>
      <c r="AH46" s="1854"/>
      <c r="AI46" s="1854"/>
      <c r="AJ46" s="1854"/>
      <c r="AK46" s="1854"/>
      <c r="AL46" s="1854"/>
      <c r="AM46" s="1854"/>
      <c r="AN46" s="1854"/>
      <c r="AO46" s="1854"/>
      <c r="AP46" s="1854"/>
      <c r="AQ46" s="1854"/>
      <c r="AR46" s="1854"/>
      <c r="AS46" s="1854"/>
      <c r="AT46" s="1854"/>
      <c r="AU46" s="1855"/>
      <c r="AV46" s="1854"/>
      <c r="AW46" s="1855"/>
      <c r="AX46" s="1854"/>
      <c r="AY46" s="1854"/>
      <c r="AZ46" s="1854"/>
      <c r="BA46" s="1854"/>
      <c r="BB46" s="1854"/>
      <c r="BC46" s="1854"/>
      <c r="BD46" s="1854"/>
      <c r="BE46" s="1854"/>
      <c r="BF46" s="1854"/>
      <c r="BG46" s="1856"/>
      <c r="BH46" s="1856"/>
      <c r="BI46" s="1856"/>
      <c r="BJ46" s="1957"/>
    </row>
    <row r="47" spans="20:62" ht="15" customHeight="1" thickBot="1">
      <c r="T47" s="1207"/>
      <c r="U47" s="51" t="s">
        <v>399</v>
      </c>
      <c r="V47" s="1046"/>
      <c r="W47" s="1859"/>
      <c r="X47" s="1859"/>
      <c r="Y47" s="1859"/>
      <c r="Z47" s="1859"/>
      <c r="AA47" s="1859"/>
      <c r="AB47" s="1860"/>
      <c r="AC47" s="1860"/>
      <c r="AD47" s="1860"/>
      <c r="AE47" s="1860"/>
      <c r="AF47" s="1860"/>
      <c r="AG47" s="1860"/>
      <c r="AH47" s="1860"/>
      <c r="AI47" s="1860"/>
      <c r="AJ47" s="1860"/>
      <c r="AK47" s="1860"/>
      <c r="AL47" s="1860"/>
      <c r="AM47" s="1860"/>
      <c r="AN47" s="1860"/>
      <c r="AO47" s="1860"/>
      <c r="AP47" s="1860"/>
      <c r="AQ47" s="1860"/>
      <c r="AR47" s="1860"/>
      <c r="AS47" s="1860"/>
      <c r="AT47" s="1860"/>
      <c r="AU47" s="1860"/>
      <c r="AV47" s="1860"/>
      <c r="AW47" s="1860"/>
      <c r="AX47" s="1860"/>
      <c r="AY47" s="1860"/>
      <c r="AZ47" s="1860"/>
      <c r="BA47" s="1860"/>
      <c r="BB47" s="1860"/>
      <c r="BC47" s="1860"/>
      <c r="BD47" s="1860"/>
      <c r="BE47" s="1860"/>
      <c r="BF47" s="1860"/>
      <c r="BG47" s="1861"/>
      <c r="BH47" s="1861"/>
      <c r="BI47" s="1861"/>
      <c r="BJ47" s="1958"/>
    </row>
    <row r="48" spans="20:62" ht="15" customHeight="1">
      <c r="T48" s="52" t="s">
        <v>165</v>
      </c>
      <c r="U48" s="53"/>
      <c r="V48" s="1047"/>
      <c r="W48" s="1057"/>
      <c r="X48" s="1057"/>
      <c r="Y48" s="1057"/>
      <c r="Z48" s="1057"/>
      <c r="AA48" s="1057">
        <f t="shared" ref="AA48:BH48" si="8">SUM(AA49:AA50)</f>
        <v>11264.322842898602</v>
      </c>
      <c r="AB48" s="54">
        <f t="shared" si="8"/>
        <v>11182.469912901173</v>
      </c>
      <c r="AC48" s="54">
        <f t="shared" si="8"/>
        <v>11931.189356616431</v>
      </c>
      <c r="AD48" s="54">
        <f t="shared" si="8"/>
        <v>11985.248926608532</v>
      </c>
      <c r="AE48" s="54">
        <f t="shared" si="8"/>
        <v>14026.29484535413</v>
      </c>
      <c r="AF48" s="54">
        <f t="shared" si="8"/>
        <v>14587.366099192219</v>
      </c>
      <c r="AG48" s="54">
        <f t="shared" si="8"/>
        <v>15076.595678740621</v>
      </c>
      <c r="AH48" s="54">
        <f t="shared" si="8"/>
        <v>15666.796821263579</v>
      </c>
      <c r="AI48" s="54">
        <f t="shared" si="8"/>
        <v>15644.224301660024</v>
      </c>
      <c r="AJ48" s="54">
        <f t="shared" si="8"/>
        <v>15418.314953587367</v>
      </c>
      <c r="AK48" s="54">
        <f t="shared" si="8"/>
        <v>15242.256312410151</v>
      </c>
      <c r="AL48" s="54">
        <f t="shared" si="8"/>
        <v>14235.022664518292</v>
      </c>
      <c r="AM48" s="54">
        <f t="shared" si="8"/>
        <v>13648.10007360961</v>
      </c>
      <c r="AN48" s="54">
        <f t="shared" si="8"/>
        <v>13689.795277756759</v>
      </c>
      <c r="AO48" s="54">
        <f t="shared" si="8"/>
        <v>13188.731019319428</v>
      </c>
      <c r="AP48" s="54">
        <f t="shared" si="8"/>
        <v>12670.578092178876</v>
      </c>
      <c r="AQ48" s="54">
        <f t="shared" si="8"/>
        <v>11984.676379293633</v>
      </c>
      <c r="AR48" s="54">
        <f t="shared" si="8"/>
        <v>12170.292248873595</v>
      </c>
      <c r="AS48" s="54">
        <f t="shared" si="8"/>
        <v>13434.243371025041</v>
      </c>
      <c r="AT48" s="54">
        <f t="shared" si="8"/>
        <v>11195.175260086575</v>
      </c>
      <c r="AU48" s="54">
        <f t="shared" si="8"/>
        <v>11055.963350616959</v>
      </c>
      <c r="AV48" s="54">
        <f t="shared" si="8"/>
        <v>10353.812510160484</v>
      </c>
      <c r="AW48" s="54">
        <f t="shared" si="8"/>
        <v>10723.857970078954</v>
      </c>
      <c r="AX48" s="54">
        <f t="shared" si="8"/>
        <v>11057.092092994211</v>
      </c>
      <c r="AY48" s="54">
        <f t="shared" si="8"/>
        <v>10427.730865943884</v>
      </c>
      <c r="AZ48" s="54">
        <f t="shared" si="8"/>
        <v>10699.474165148402</v>
      </c>
      <c r="BA48" s="54">
        <f t="shared" si="8"/>
        <v>9867.1813963305103</v>
      </c>
      <c r="BB48" s="54">
        <f t="shared" si="8"/>
        <v>9691.5287384133044</v>
      </c>
      <c r="BC48" s="54">
        <f t="shared" si="8"/>
        <v>10509.461346538808</v>
      </c>
      <c r="BD48" s="54">
        <f t="shared" si="8"/>
        <v>10318.500311862086</v>
      </c>
      <c r="BE48" s="54">
        <f t="shared" si="8"/>
        <v>9487.4567206196898</v>
      </c>
      <c r="BF48" s="54">
        <f t="shared" si="8"/>
        <v>9981.0696610324394</v>
      </c>
      <c r="BG48" s="1065">
        <f t="shared" si="8"/>
        <v>10099.224812729488</v>
      </c>
      <c r="BH48" s="1065">
        <f t="shared" si="8"/>
        <v>9444.6940923256589</v>
      </c>
      <c r="BI48" s="1065">
        <f t="shared" ref="BI48" si="9">SUM(BI49:BI50)</f>
        <v>9412.4953101084557</v>
      </c>
      <c r="BJ48" s="1959"/>
    </row>
    <row r="49" spans="1:62">
      <c r="T49" s="1083"/>
      <c r="U49" s="47" t="s">
        <v>192</v>
      </c>
      <c r="V49" s="1044"/>
      <c r="W49" s="1055"/>
      <c r="X49" s="1055"/>
      <c r="Y49" s="1055"/>
      <c r="Z49" s="1055"/>
      <c r="AA49" s="1055">
        <v>10561.492572905685</v>
      </c>
      <c r="AB49" s="48">
        <v>10496.023712658871</v>
      </c>
      <c r="AC49" s="48">
        <v>11232.291710903262</v>
      </c>
      <c r="AD49" s="48">
        <v>11304.503450278693</v>
      </c>
      <c r="AE49" s="48">
        <v>13324.381351422262</v>
      </c>
      <c r="AF49" s="48">
        <v>13919.537364459575</v>
      </c>
      <c r="AG49" s="48">
        <v>14436.127829343497</v>
      </c>
      <c r="AH49" s="48">
        <v>15011.566249584906</v>
      </c>
      <c r="AI49" s="48">
        <v>15035.105577984787</v>
      </c>
      <c r="AJ49" s="48">
        <v>14765.739926536304</v>
      </c>
      <c r="AK49" s="48">
        <v>14586.341879751055</v>
      </c>
      <c r="AL49" s="48">
        <v>13604.492853494989</v>
      </c>
      <c r="AM49" s="48">
        <v>13071.053641300125</v>
      </c>
      <c r="AN49" s="48">
        <v>13173.268460434891</v>
      </c>
      <c r="AO49" s="48">
        <v>12682.031750903679</v>
      </c>
      <c r="AP49" s="48">
        <v>12163.763709989054</v>
      </c>
      <c r="AQ49" s="48">
        <v>11462.316507805001</v>
      </c>
      <c r="AR49" s="48">
        <v>11609.093886445567</v>
      </c>
      <c r="AS49" s="48">
        <v>12903.831695601813</v>
      </c>
      <c r="AT49" s="48">
        <v>10681.487371671672</v>
      </c>
      <c r="AU49" s="48">
        <v>10529.049259700323</v>
      </c>
      <c r="AV49" s="48">
        <v>9829.6871555587713</v>
      </c>
      <c r="AW49" s="48">
        <v>10195.754759910111</v>
      </c>
      <c r="AX49" s="48">
        <v>10452.401760598281</v>
      </c>
      <c r="AY49" s="48">
        <v>9810.7026187963929</v>
      </c>
      <c r="AZ49" s="48">
        <v>10074.542780744916</v>
      </c>
      <c r="BA49" s="48">
        <v>9248.3498858129133</v>
      </c>
      <c r="BB49" s="48">
        <v>9054.9065641626839</v>
      </c>
      <c r="BC49" s="48">
        <v>9836.0865358013816</v>
      </c>
      <c r="BD49" s="48">
        <v>9736.0235194113138</v>
      </c>
      <c r="BE49" s="48">
        <v>8890.2716041720359</v>
      </c>
      <c r="BF49" s="48">
        <v>9301.9673811532593</v>
      </c>
      <c r="BG49" s="1064">
        <v>9444.8422528662159</v>
      </c>
      <c r="BH49" s="1064">
        <v>8847.4179761775467</v>
      </c>
      <c r="BI49" s="1064">
        <v>8852.0500498580732</v>
      </c>
      <c r="BJ49" s="1941" t="s">
        <v>478</v>
      </c>
    </row>
    <row r="50" spans="1:62" ht="15" customHeight="1">
      <c r="T50" s="1083"/>
      <c r="U50" s="47" t="s">
        <v>506</v>
      </c>
      <c r="V50" s="1048"/>
      <c r="W50" s="1058"/>
      <c r="X50" s="1058"/>
      <c r="Y50" s="1058"/>
      <c r="Z50" s="1058"/>
      <c r="AA50" s="1058">
        <v>702.83026999291678</v>
      </c>
      <c r="AB50" s="56">
        <v>686.44620024230187</v>
      </c>
      <c r="AC50" s="56">
        <v>698.89764571316766</v>
      </c>
      <c r="AD50" s="56">
        <v>680.74547632983922</v>
      </c>
      <c r="AE50" s="56">
        <v>701.91349393186852</v>
      </c>
      <c r="AF50" s="56">
        <v>667.82873473264453</v>
      </c>
      <c r="AG50" s="56">
        <v>640.46784939712438</v>
      </c>
      <c r="AH50" s="56">
        <v>655.23057167867137</v>
      </c>
      <c r="AI50" s="56">
        <v>609.1187236752379</v>
      </c>
      <c r="AJ50" s="56">
        <v>652.57502705106276</v>
      </c>
      <c r="AK50" s="56">
        <v>655.91443265909516</v>
      </c>
      <c r="AL50" s="56">
        <v>630.52981102330273</v>
      </c>
      <c r="AM50" s="56">
        <v>577.04643230948568</v>
      </c>
      <c r="AN50" s="56">
        <v>516.5268173218675</v>
      </c>
      <c r="AO50" s="56">
        <v>506.69926841574829</v>
      </c>
      <c r="AP50" s="56">
        <v>506.81438218982044</v>
      </c>
      <c r="AQ50" s="56">
        <v>522.35987148863205</v>
      </c>
      <c r="AR50" s="56">
        <v>561.19836242802796</v>
      </c>
      <c r="AS50" s="56">
        <v>530.41167542322773</v>
      </c>
      <c r="AT50" s="56">
        <v>513.68788841490209</v>
      </c>
      <c r="AU50" s="56">
        <v>526.91409091663695</v>
      </c>
      <c r="AV50" s="56">
        <v>524.12535460171284</v>
      </c>
      <c r="AW50" s="56">
        <v>528.10321016884393</v>
      </c>
      <c r="AX50" s="56">
        <v>604.69033239592966</v>
      </c>
      <c r="AY50" s="56">
        <v>617.02824714749113</v>
      </c>
      <c r="AZ50" s="56">
        <v>624.93138440348548</v>
      </c>
      <c r="BA50" s="56">
        <v>618.83151051759683</v>
      </c>
      <c r="BB50" s="56">
        <v>636.62217425062067</v>
      </c>
      <c r="BC50" s="56">
        <v>673.37481073742629</v>
      </c>
      <c r="BD50" s="56">
        <v>582.47679245077279</v>
      </c>
      <c r="BE50" s="56">
        <v>597.18511644765408</v>
      </c>
      <c r="BF50" s="56">
        <v>679.10227987917926</v>
      </c>
      <c r="BG50" s="1066">
        <v>654.38255986327204</v>
      </c>
      <c r="BH50" s="1066">
        <v>597.27611614811303</v>
      </c>
      <c r="BI50" s="1066">
        <v>560.44526025038294</v>
      </c>
      <c r="BJ50" s="1960"/>
    </row>
    <row r="51" spans="1:62" ht="15" customHeight="1" thickBot="1">
      <c r="T51" s="57" t="s">
        <v>224</v>
      </c>
      <c r="U51" s="58"/>
      <c r="V51" s="1049"/>
      <c r="W51" s="1059"/>
      <c r="X51" s="1059"/>
      <c r="Y51" s="1059"/>
      <c r="Z51" s="1059"/>
      <c r="AA51" s="1059">
        <v>5510.3803279747335</v>
      </c>
      <c r="AB51" s="59">
        <v>5332.4353751341951</v>
      </c>
      <c r="AC51" s="59">
        <v>5054.57710672342</v>
      </c>
      <c r="AD51" s="59">
        <v>4821.4662459707679</v>
      </c>
      <c r="AE51" s="59">
        <v>4812.5582183949409</v>
      </c>
      <c r="AF51" s="59">
        <v>4714.1619406957307</v>
      </c>
      <c r="AG51" s="59">
        <v>4749.2908955039456</v>
      </c>
      <c r="AH51" s="59">
        <v>4577.5877321101816</v>
      </c>
      <c r="AI51" s="59">
        <v>4195.9994175107695</v>
      </c>
      <c r="AJ51" s="59">
        <v>4191.4961500703448</v>
      </c>
      <c r="AK51" s="59">
        <v>4262.4108575621722</v>
      </c>
      <c r="AL51" s="59">
        <v>3825.090164779524</v>
      </c>
      <c r="AM51" s="59">
        <v>3586.3595951186762</v>
      </c>
      <c r="AN51" s="59">
        <v>3450.7083062979</v>
      </c>
      <c r="AO51" s="59">
        <v>3378.4208037257604</v>
      </c>
      <c r="AP51" s="59">
        <v>3287.4086241289942</v>
      </c>
      <c r="AQ51" s="59">
        <v>3207.8186315158969</v>
      </c>
      <c r="AR51" s="59">
        <v>3051.3659538750849</v>
      </c>
      <c r="AS51" s="59">
        <v>2749.3716011063989</v>
      </c>
      <c r="AT51" s="59">
        <v>2534.2815497324573</v>
      </c>
      <c r="AU51" s="59">
        <v>2455.338068244806</v>
      </c>
      <c r="AV51" s="59">
        <v>2366.9424188751591</v>
      </c>
      <c r="AW51" s="59">
        <v>2295.8933126936672</v>
      </c>
      <c r="AX51" s="59">
        <v>2301.0702338958963</v>
      </c>
      <c r="AY51" s="59">
        <v>2229.4038001164636</v>
      </c>
      <c r="AZ51" s="59">
        <v>2205.3153122868507</v>
      </c>
      <c r="BA51" s="59">
        <v>2167.5468283415184</v>
      </c>
      <c r="BB51" s="59">
        <v>2130.2118791289158</v>
      </c>
      <c r="BC51" s="59">
        <v>2079.8505913728609</v>
      </c>
      <c r="BD51" s="59">
        <v>2023.4925180441705</v>
      </c>
      <c r="BE51" s="59">
        <v>1880.4184019322001</v>
      </c>
      <c r="BF51" s="59">
        <v>1851.7088262145767</v>
      </c>
      <c r="BG51" s="1067">
        <v>1847.100335296866</v>
      </c>
      <c r="BH51" s="1067">
        <v>1838.5846553362908</v>
      </c>
      <c r="BI51" s="1067">
        <v>1816.8315699763825</v>
      </c>
      <c r="BJ51" s="1961"/>
    </row>
    <row r="52" spans="1:62" ht="15" customHeight="1" thickTop="1">
      <c r="T52" s="1588" t="s">
        <v>482</v>
      </c>
      <c r="U52" s="1587"/>
      <c r="V52" s="1586"/>
      <c r="W52" s="1585"/>
      <c r="X52" s="1585"/>
      <c r="Y52" s="1585"/>
      <c r="Z52" s="1585"/>
      <c r="AA52" s="1585">
        <f t="shared" ref="AA52:BI52" si="10">SUM(AA7,AA29,AA30,AA36,AA48)</f>
        <v>1154837.0106244737</v>
      </c>
      <c r="AB52" s="1584">
        <f t="shared" si="10"/>
        <v>1166535.6784170573</v>
      </c>
      <c r="AC52" s="1584">
        <f t="shared" si="10"/>
        <v>1175438.3952684146</v>
      </c>
      <c r="AD52" s="1584">
        <f t="shared" si="10"/>
        <v>1169312.1096585914</v>
      </c>
      <c r="AE52" s="1584">
        <f t="shared" si="10"/>
        <v>1223142.1694561716</v>
      </c>
      <c r="AF52" s="1584">
        <f t="shared" si="10"/>
        <v>1235856.9929727495</v>
      </c>
      <c r="AG52" s="1584">
        <f t="shared" si="10"/>
        <v>1248673.17369924</v>
      </c>
      <c r="AH52" s="1584">
        <f t="shared" si="10"/>
        <v>1240964.1240191939</v>
      </c>
      <c r="AI52" s="1584">
        <f t="shared" si="10"/>
        <v>1201319.2057176386</v>
      </c>
      <c r="AJ52" s="1584">
        <f t="shared" si="10"/>
        <v>1238104.9640034977</v>
      </c>
      <c r="AK52" s="1584">
        <f t="shared" si="10"/>
        <v>1260187.3182178382</v>
      </c>
      <c r="AL52" s="1584">
        <f t="shared" si="10"/>
        <v>1245919.0441393459</v>
      </c>
      <c r="AM52" s="1584">
        <f t="shared" si="10"/>
        <v>1275402.2404500423</v>
      </c>
      <c r="AN52" s="1584">
        <f t="shared" si="10"/>
        <v>1283823.9594158486</v>
      </c>
      <c r="AO52" s="1584">
        <f t="shared" si="10"/>
        <v>1279097.5000706615</v>
      </c>
      <c r="AP52" s="1584">
        <f t="shared" si="10"/>
        <v>1286385.3301904902</v>
      </c>
      <c r="AQ52" s="1584">
        <f t="shared" si="10"/>
        <v>1263416.6577117706</v>
      </c>
      <c r="AR52" s="1584">
        <f t="shared" si="10"/>
        <v>1298952.9563238849</v>
      </c>
      <c r="AS52" s="1584">
        <f t="shared" si="10"/>
        <v>1228670.1628297551</v>
      </c>
      <c r="AT52" s="1584">
        <f t="shared" si="10"/>
        <v>1160240.2310151414</v>
      </c>
      <c r="AU52" s="1584">
        <f t="shared" si="10"/>
        <v>1211082.8370562533</v>
      </c>
      <c r="AV52" s="1584">
        <f t="shared" si="10"/>
        <v>1261174.0265756482</v>
      </c>
      <c r="AW52" s="1584">
        <f t="shared" si="10"/>
        <v>1302105.8669446586</v>
      </c>
      <c r="AX52" s="1584">
        <f t="shared" si="10"/>
        <v>1311869.6573470924</v>
      </c>
      <c r="AY52" s="1584">
        <f t="shared" si="10"/>
        <v>1260266.1456401118</v>
      </c>
      <c r="AZ52" s="1584">
        <f t="shared" si="10"/>
        <v>1219976.4428377445</v>
      </c>
      <c r="BA52" s="1584">
        <f t="shared" si="10"/>
        <v>1199925.2978132116</v>
      </c>
      <c r="BB52" s="1584">
        <f t="shared" si="10"/>
        <v>1184160.2930951694</v>
      </c>
      <c r="BC52" s="1584">
        <f t="shared" si="10"/>
        <v>1138549.1814318658</v>
      </c>
      <c r="BD52" s="1584">
        <f t="shared" si="10"/>
        <v>1102060.8438362216</v>
      </c>
      <c r="BE52" s="1584">
        <f t="shared" si="10"/>
        <v>1037283.2850217909</v>
      </c>
      <c r="BF52" s="1584">
        <f t="shared" si="10"/>
        <v>1058354.144826242</v>
      </c>
      <c r="BG52" s="1583">
        <f t="shared" si="10"/>
        <v>1029365.835580109</v>
      </c>
      <c r="BH52" s="1583">
        <f t="shared" si="10"/>
        <v>986067.54107320542</v>
      </c>
      <c r="BI52" s="1583">
        <f t="shared" si="10"/>
        <v>971822.40041637351</v>
      </c>
      <c r="BJ52" s="1962"/>
    </row>
    <row r="53" spans="1:62" ht="15" customHeight="1">
      <c r="T53" s="1539" t="s">
        <v>225</v>
      </c>
      <c r="U53" s="1538"/>
      <c r="V53" s="1537"/>
      <c r="W53" s="1862"/>
      <c r="X53" s="1862"/>
      <c r="Y53" s="1862"/>
      <c r="Z53" s="1862"/>
      <c r="AA53" s="1862"/>
      <c r="AB53" s="1863"/>
      <c r="AC53" s="1863"/>
      <c r="AD53" s="1863"/>
      <c r="AE53" s="1863"/>
      <c r="AF53" s="1863"/>
      <c r="AG53" s="1863"/>
      <c r="AH53" s="1863"/>
      <c r="AI53" s="1863"/>
      <c r="AJ53" s="1863"/>
      <c r="AK53" s="1863"/>
      <c r="AL53" s="1863"/>
      <c r="AM53" s="1863"/>
      <c r="AN53" s="1863"/>
      <c r="AO53" s="1863"/>
      <c r="AP53" s="1863"/>
      <c r="AQ53" s="1863"/>
      <c r="AR53" s="1863"/>
      <c r="AS53" s="1863"/>
      <c r="AT53" s="1863"/>
      <c r="AU53" s="1863"/>
      <c r="AV53" s="1863"/>
      <c r="AW53" s="1863"/>
      <c r="AX53" s="1863"/>
      <c r="AY53" s="1863"/>
      <c r="AZ53" s="1863"/>
      <c r="BA53" s="1863"/>
      <c r="BB53" s="1863"/>
      <c r="BC53" s="1863"/>
      <c r="BD53" s="1863"/>
      <c r="BE53" s="1863"/>
      <c r="BF53" s="1863"/>
      <c r="BG53" s="1864"/>
      <c r="BH53" s="1864"/>
      <c r="BI53" s="1864"/>
      <c r="BJ53" s="1963"/>
    </row>
    <row r="54" spans="1:62" ht="15" customHeight="1">
      <c r="T54" s="1539" t="s">
        <v>226</v>
      </c>
      <c r="U54" s="1538"/>
      <c r="V54" s="1537"/>
      <c r="W54" s="1536"/>
      <c r="X54" s="1536"/>
      <c r="Y54" s="1536"/>
      <c r="Z54" s="1536"/>
      <c r="AA54" s="1536">
        <f t="shared" ref="AA54:BI54" si="11">SUM(AA7,AA29,AA30,AA36,AA48,AA51)</f>
        <v>1160347.3909524484</v>
      </c>
      <c r="AB54" s="1582">
        <f t="shared" si="11"/>
        <v>1171868.1137921915</v>
      </c>
      <c r="AC54" s="1582">
        <f t="shared" si="11"/>
        <v>1180492.972375138</v>
      </c>
      <c r="AD54" s="1582">
        <f t="shared" si="11"/>
        <v>1174133.5759045621</v>
      </c>
      <c r="AE54" s="1582">
        <f t="shared" si="11"/>
        <v>1227954.7276745664</v>
      </c>
      <c r="AF54" s="1582">
        <f t="shared" si="11"/>
        <v>1240571.1549134452</v>
      </c>
      <c r="AG54" s="1582">
        <f t="shared" si="11"/>
        <v>1253422.4645947439</v>
      </c>
      <c r="AH54" s="1582">
        <f t="shared" si="11"/>
        <v>1245541.7117513041</v>
      </c>
      <c r="AI54" s="1582">
        <f t="shared" si="11"/>
        <v>1205515.2051351494</v>
      </c>
      <c r="AJ54" s="1582">
        <f t="shared" si="11"/>
        <v>1242296.4601535681</v>
      </c>
      <c r="AK54" s="1582">
        <f t="shared" si="11"/>
        <v>1264449.7290754004</v>
      </c>
      <c r="AL54" s="1582">
        <f t="shared" si="11"/>
        <v>1249744.1343041253</v>
      </c>
      <c r="AM54" s="1582">
        <f t="shared" si="11"/>
        <v>1278988.6000451611</v>
      </c>
      <c r="AN54" s="1582">
        <f t="shared" si="11"/>
        <v>1287274.6677221465</v>
      </c>
      <c r="AO54" s="1582">
        <f t="shared" si="11"/>
        <v>1282475.9208743873</v>
      </c>
      <c r="AP54" s="1582">
        <f t="shared" si="11"/>
        <v>1289672.7388146191</v>
      </c>
      <c r="AQ54" s="1582">
        <f t="shared" si="11"/>
        <v>1266624.4763432865</v>
      </c>
      <c r="AR54" s="1582">
        <f t="shared" si="11"/>
        <v>1302004.3222777599</v>
      </c>
      <c r="AS54" s="1582">
        <f t="shared" si="11"/>
        <v>1231419.5344308615</v>
      </c>
      <c r="AT54" s="1582">
        <f t="shared" si="11"/>
        <v>1162774.5125648738</v>
      </c>
      <c r="AU54" s="1582">
        <f t="shared" si="11"/>
        <v>1213538.1751244981</v>
      </c>
      <c r="AV54" s="1582">
        <f t="shared" si="11"/>
        <v>1263540.9689945234</v>
      </c>
      <c r="AW54" s="1582">
        <f t="shared" si="11"/>
        <v>1304401.7602573521</v>
      </c>
      <c r="AX54" s="1582">
        <f t="shared" si="11"/>
        <v>1314170.7275809883</v>
      </c>
      <c r="AY54" s="1582">
        <f t="shared" si="11"/>
        <v>1262495.5494402281</v>
      </c>
      <c r="AZ54" s="1582">
        <f t="shared" si="11"/>
        <v>1222181.7581500313</v>
      </c>
      <c r="BA54" s="1582">
        <f t="shared" si="11"/>
        <v>1202092.844641553</v>
      </c>
      <c r="BB54" s="1582">
        <f t="shared" si="11"/>
        <v>1186290.5049742982</v>
      </c>
      <c r="BC54" s="1582">
        <f t="shared" si="11"/>
        <v>1140629.0320232387</v>
      </c>
      <c r="BD54" s="1582">
        <f t="shared" si="11"/>
        <v>1104084.3363542657</v>
      </c>
      <c r="BE54" s="1582">
        <f t="shared" si="11"/>
        <v>1039163.7034237231</v>
      </c>
      <c r="BF54" s="1582">
        <f t="shared" si="11"/>
        <v>1060205.8536524565</v>
      </c>
      <c r="BG54" s="1581">
        <f t="shared" si="11"/>
        <v>1031212.9359154059</v>
      </c>
      <c r="BH54" s="1581">
        <f t="shared" si="11"/>
        <v>987906.12572854175</v>
      </c>
      <c r="BI54" s="1581">
        <f t="shared" si="11"/>
        <v>973639.23198634991</v>
      </c>
      <c r="BJ54" s="1964"/>
    </row>
    <row r="55" spans="1:62" ht="15" customHeight="1" thickBot="1">
      <c r="T55" s="1533" t="s">
        <v>227</v>
      </c>
      <c r="U55" s="1532"/>
      <c r="V55" s="1531"/>
      <c r="W55" s="1865"/>
      <c r="X55" s="1865"/>
      <c r="Y55" s="1865"/>
      <c r="Z55" s="1865"/>
      <c r="AA55" s="1865"/>
      <c r="AB55" s="1866"/>
      <c r="AC55" s="1866"/>
      <c r="AD55" s="1866"/>
      <c r="AE55" s="1866"/>
      <c r="AF55" s="1866"/>
      <c r="AG55" s="1866"/>
      <c r="AH55" s="1866"/>
      <c r="AI55" s="1866"/>
      <c r="AJ55" s="1866"/>
      <c r="AK55" s="1866"/>
      <c r="AL55" s="1866"/>
      <c r="AM55" s="1866"/>
      <c r="AN55" s="1866"/>
      <c r="AO55" s="1866"/>
      <c r="AP55" s="1866"/>
      <c r="AQ55" s="1866"/>
      <c r="AR55" s="1866"/>
      <c r="AS55" s="1866"/>
      <c r="AT55" s="1866"/>
      <c r="AU55" s="1866"/>
      <c r="AV55" s="1866"/>
      <c r="AW55" s="1866"/>
      <c r="AX55" s="1866"/>
      <c r="AY55" s="1866"/>
      <c r="AZ55" s="1866"/>
      <c r="BA55" s="1866"/>
      <c r="BB55" s="1866"/>
      <c r="BC55" s="1866"/>
      <c r="BD55" s="1866"/>
      <c r="BE55" s="1866"/>
      <c r="BF55" s="1866"/>
      <c r="BG55" s="1867"/>
      <c r="BH55" s="1867"/>
      <c r="BI55" s="1867"/>
      <c r="BJ55" s="1965"/>
    </row>
    <row r="56" spans="1:62" ht="34.5" customHeight="1">
      <c r="T56" s="2179" t="s">
        <v>228</v>
      </c>
      <c r="U56" s="2179"/>
      <c r="V56" s="2179"/>
      <c r="W56" s="61"/>
      <c r="X56" s="61"/>
      <c r="Y56" s="61"/>
      <c r="Z56" s="61"/>
      <c r="AA56" s="61"/>
      <c r="AB56" s="61"/>
      <c r="AC56" s="61"/>
      <c r="AD56" s="61"/>
      <c r="AE56" s="61"/>
      <c r="AF56" s="61"/>
      <c r="AG56" s="61"/>
      <c r="AH56" s="61"/>
      <c r="AI56" s="61"/>
      <c r="AJ56" s="61"/>
      <c r="AK56" s="61"/>
      <c r="AL56" s="61"/>
      <c r="AM56" s="61"/>
      <c r="AN56" s="61"/>
      <c r="AO56" s="61"/>
      <c r="AP56" s="61"/>
      <c r="AQ56" s="61"/>
      <c r="AR56" s="61"/>
      <c r="AS56" s="62"/>
      <c r="AT56" s="61"/>
      <c r="AU56" s="61"/>
      <c r="AV56" s="61"/>
      <c r="AW56" s="61"/>
      <c r="AX56" s="61"/>
      <c r="AY56" s="61"/>
      <c r="AZ56" s="61"/>
      <c r="BA56" s="61"/>
      <c r="BB56" s="61"/>
      <c r="BC56" s="61"/>
      <c r="BD56" s="61"/>
      <c r="BE56" s="61"/>
      <c r="BF56" s="61"/>
      <c r="BG56" s="61"/>
      <c r="BH56" s="61"/>
      <c r="BI56" s="61"/>
    </row>
    <row r="57" spans="1:62" ht="50.25" customHeight="1">
      <c r="T57" s="2176" t="s">
        <v>400</v>
      </c>
      <c r="U57" s="2176"/>
      <c r="V57" s="2176"/>
      <c r="W57" s="63"/>
      <c r="X57" s="63"/>
      <c r="Y57" s="63"/>
      <c r="Z57" s="63"/>
      <c r="AA57" s="63"/>
    </row>
    <row r="58" spans="1:62" ht="51" customHeight="1">
      <c r="T58" s="2182" t="s">
        <v>494</v>
      </c>
      <c r="U58" s="2176"/>
      <c r="V58" s="2176"/>
    </row>
    <row r="59" spans="1:62" ht="35.25" customHeight="1">
      <c r="T59" s="2176" t="s">
        <v>229</v>
      </c>
      <c r="U59" s="2176"/>
      <c r="V59" s="2176"/>
    </row>
    <row r="60" spans="1:62">
      <c r="T60" s="804"/>
      <c r="U60" s="804"/>
      <c r="V60" s="804"/>
    </row>
    <row r="61" spans="1:62">
      <c r="W61" s="27"/>
      <c r="X61" s="27"/>
      <c r="Y61" s="27"/>
      <c r="Z61" s="27"/>
      <c r="AA61" s="27"/>
      <c r="AB61" s="27"/>
      <c r="AC61" s="27"/>
      <c r="AD61" s="27"/>
      <c r="AE61" s="27"/>
      <c r="AF61" s="27"/>
    </row>
    <row r="62" spans="1:62" ht="24" thickBot="1">
      <c r="T62" s="630" t="s">
        <v>464</v>
      </c>
    </row>
    <row r="63" spans="1:62" s="21" customFormat="1" ht="15.75" thickBot="1">
      <c r="A63" s="27"/>
      <c r="B63" s="133"/>
      <c r="C63" s="133"/>
      <c r="D63" s="133"/>
      <c r="E63" s="133"/>
      <c r="F63" s="133"/>
      <c r="G63" s="133"/>
      <c r="H63" s="133"/>
      <c r="I63" s="133"/>
      <c r="J63" s="133"/>
      <c r="K63" s="133"/>
      <c r="L63" s="133"/>
      <c r="M63" s="133"/>
      <c r="N63" s="133"/>
      <c r="O63" s="133"/>
      <c r="P63" s="133"/>
      <c r="Q63" s="133"/>
      <c r="R63" s="133"/>
      <c r="S63" s="133"/>
      <c r="T63" s="32" t="s">
        <v>152</v>
      </c>
      <c r="U63" s="827"/>
      <c r="V63" s="827"/>
      <c r="W63" s="1208"/>
      <c r="X63" s="1208"/>
      <c r="Y63" s="1208"/>
      <c r="Z63" s="1208"/>
      <c r="AA63" s="1208">
        <v>1990</v>
      </c>
      <c r="AB63" s="264">
        <f t="shared" ref="AB63:BI63" si="12">AA63+1</f>
        <v>1991</v>
      </c>
      <c r="AC63" s="264">
        <f t="shared" si="12"/>
        <v>1992</v>
      </c>
      <c r="AD63" s="264">
        <f t="shared" si="12"/>
        <v>1993</v>
      </c>
      <c r="AE63" s="264">
        <f t="shared" si="12"/>
        <v>1994</v>
      </c>
      <c r="AF63" s="264">
        <f t="shared" si="12"/>
        <v>1995</v>
      </c>
      <c r="AG63" s="264">
        <f t="shared" si="12"/>
        <v>1996</v>
      </c>
      <c r="AH63" s="264">
        <f t="shared" si="12"/>
        <v>1997</v>
      </c>
      <c r="AI63" s="264">
        <f t="shared" si="12"/>
        <v>1998</v>
      </c>
      <c r="AJ63" s="264">
        <f t="shared" si="12"/>
        <v>1999</v>
      </c>
      <c r="AK63" s="264">
        <f t="shared" si="12"/>
        <v>2000</v>
      </c>
      <c r="AL63" s="264">
        <f t="shared" si="12"/>
        <v>2001</v>
      </c>
      <c r="AM63" s="264">
        <f t="shared" si="12"/>
        <v>2002</v>
      </c>
      <c r="AN63" s="264">
        <f t="shared" si="12"/>
        <v>2003</v>
      </c>
      <c r="AO63" s="264">
        <f t="shared" si="12"/>
        <v>2004</v>
      </c>
      <c r="AP63" s="264">
        <f t="shared" si="12"/>
        <v>2005</v>
      </c>
      <c r="AQ63" s="264">
        <f t="shared" si="12"/>
        <v>2006</v>
      </c>
      <c r="AR63" s="264">
        <f t="shared" si="12"/>
        <v>2007</v>
      </c>
      <c r="AS63" s="264">
        <f t="shared" si="12"/>
        <v>2008</v>
      </c>
      <c r="AT63" s="264">
        <f t="shared" si="12"/>
        <v>2009</v>
      </c>
      <c r="AU63" s="264">
        <f t="shared" si="12"/>
        <v>2010</v>
      </c>
      <c r="AV63" s="264">
        <f t="shared" si="12"/>
        <v>2011</v>
      </c>
      <c r="AW63" s="264">
        <f t="shared" si="12"/>
        <v>2012</v>
      </c>
      <c r="AX63" s="264">
        <f t="shared" si="12"/>
        <v>2013</v>
      </c>
      <c r="AY63" s="264">
        <f t="shared" si="12"/>
        <v>2014</v>
      </c>
      <c r="AZ63" s="264">
        <f t="shared" si="12"/>
        <v>2015</v>
      </c>
      <c r="BA63" s="264">
        <f t="shared" si="12"/>
        <v>2016</v>
      </c>
      <c r="BB63" s="264">
        <f t="shared" si="12"/>
        <v>2017</v>
      </c>
      <c r="BC63" s="264">
        <f t="shared" si="12"/>
        <v>2018</v>
      </c>
      <c r="BD63" s="264">
        <f t="shared" si="12"/>
        <v>2019</v>
      </c>
      <c r="BE63" s="264">
        <f t="shared" si="12"/>
        <v>2020</v>
      </c>
      <c r="BF63" s="265">
        <f t="shared" si="12"/>
        <v>2021</v>
      </c>
      <c r="BG63" s="265">
        <f t="shared" si="12"/>
        <v>2022</v>
      </c>
      <c r="BH63" s="265">
        <f t="shared" si="12"/>
        <v>2023</v>
      </c>
      <c r="BI63" s="265">
        <f t="shared" si="12"/>
        <v>2024</v>
      </c>
      <c r="BJ63" s="1934" t="s">
        <v>16</v>
      </c>
    </row>
    <row r="64" spans="1:62" s="261" customFormat="1" ht="15" customHeight="1">
      <c r="A64" s="27"/>
      <c r="T64" s="1266" t="s">
        <v>475</v>
      </c>
      <c r="U64" s="1267"/>
      <c r="V64" s="1267"/>
      <c r="W64" s="1253"/>
      <c r="X64" s="1253"/>
      <c r="Y64" s="1253"/>
      <c r="Z64" s="1253"/>
      <c r="AA64" s="1253">
        <f t="shared" ref="AA64:BH64" si="13">SUM(AA65,AA70)</f>
        <v>7266.0780120127456</v>
      </c>
      <c r="AB64" s="1253">
        <f t="shared" si="13"/>
        <v>6885.451079711358</v>
      </c>
      <c r="AC64" s="1253">
        <f t="shared" si="13"/>
        <v>5935.2959937135684</v>
      </c>
      <c r="AD64" s="1253">
        <f t="shared" si="13"/>
        <v>5322.395005534856</v>
      </c>
      <c r="AE64" s="1253">
        <f t="shared" si="13"/>
        <v>5046.6187869366531</v>
      </c>
      <c r="AF64" s="1253">
        <f t="shared" si="13"/>
        <v>4699.3971311047317</v>
      </c>
      <c r="AG64" s="1253">
        <f t="shared" si="13"/>
        <v>4330.792831672632</v>
      </c>
      <c r="AH64" s="1253">
        <f t="shared" si="13"/>
        <v>4072.6678108505462</v>
      </c>
      <c r="AI64" s="1253">
        <f t="shared" si="13"/>
        <v>3833.8346267684747</v>
      </c>
      <c r="AJ64" s="1253">
        <f t="shared" si="13"/>
        <v>3763.142793018852</v>
      </c>
      <c r="AK64" s="1253">
        <f t="shared" si="13"/>
        <v>3623.795630009226</v>
      </c>
      <c r="AL64" s="1253">
        <f t="shared" si="13"/>
        <v>3289.8479431065289</v>
      </c>
      <c r="AM64" s="1253">
        <f t="shared" si="13"/>
        <v>2661.3917203570963</v>
      </c>
      <c r="AN64" s="1253">
        <f t="shared" si="13"/>
        <v>2614.6661663300574</v>
      </c>
      <c r="AO64" s="1253">
        <f t="shared" si="13"/>
        <v>2727.4680209320909</v>
      </c>
      <c r="AP64" s="1253">
        <f t="shared" si="13"/>
        <v>2818.8452799618703</v>
      </c>
      <c r="AQ64" s="1253">
        <f t="shared" si="13"/>
        <v>2882.7284423369965</v>
      </c>
      <c r="AR64" s="1253">
        <f t="shared" si="13"/>
        <v>2901.3781154091689</v>
      </c>
      <c r="AS64" s="1253">
        <f t="shared" si="13"/>
        <v>2825.9204227484915</v>
      </c>
      <c r="AT64" s="1253">
        <f t="shared" si="13"/>
        <v>2683.2308827158777</v>
      </c>
      <c r="AU64" s="1253">
        <f t="shared" si="13"/>
        <v>2719.6544257353939</v>
      </c>
      <c r="AV64" s="1253">
        <f t="shared" si="13"/>
        <v>2372.1796246798276</v>
      </c>
      <c r="AW64" s="1253">
        <f t="shared" si="13"/>
        <v>2367.1639049444802</v>
      </c>
      <c r="AX64" s="1253">
        <f t="shared" si="13"/>
        <v>2262.0417143501131</v>
      </c>
      <c r="AY64" s="1253">
        <f t="shared" si="13"/>
        <v>2230.5647797639635</v>
      </c>
      <c r="AZ64" s="1253">
        <f t="shared" si="13"/>
        <v>2258.0165226060294</v>
      </c>
      <c r="BA64" s="1253">
        <f t="shared" si="13"/>
        <v>2369.3996296362125</v>
      </c>
      <c r="BB64" s="1253">
        <f t="shared" si="13"/>
        <v>2459.5391628098096</v>
      </c>
      <c r="BC64" s="1253">
        <f t="shared" si="13"/>
        <v>2263.6576585886414</v>
      </c>
      <c r="BD64" s="1253">
        <f t="shared" si="13"/>
        <v>2127.4191645660912</v>
      </c>
      <c r="BE64" s="1253">
        <f t="shared" si="13"/>
        <v>1969.694149072222</v>
      </c>
      <c r="BF64" s="1253">
        <f t="shared" si="13"/>
        <v>1964.5061594176402</v>
      </c>
      <c r="BG64" s="1253">
        <f t="shared" si="13"/>
        <v>1886.829530507905</v>
      </c>
      <c r="BH64" s="1253">
        <f t="shared" si="13"/>
        <v>1838.1804892800353</v>
      </c>
      <c r="BI64" s="1260">
        <f t="shared" ref="BI64" si="14">SUM(BI65,BI70)</f>
        <v>1793.4819637650862</v>
      </c>
      <c r="BJ64" s="1973"/>
    </row>
    <row r="65" spans="1:72" s="21" customFormat="1" ht="15" customHeight="1">
      <c r="A65" s="27"/>
      <c r="B65" s="133"/>
      <c r="C65" s="133"/>
      <c r="D65" s="133"/>
      <c r="E65" s="133"/>
      <c r="F65" s="133"/>
      <c r="G65" s="133"/>
      <c r="H65" s="133"/>
      <c r="I65" s="133"/>
      <c r="J65" s="133"/>
      <c r="K65" s="133"/>
      <c r="L65" s="133"/>
      <c r="M65" s="133"/>
      <c r="N65" s="133"/>
      <c r="O65" s="133"/>
      <c r="P65" s="133"/>
      <c r="Q65" s="133"/>
      <c r="R65" s="133"/>
      <c r="S65" s="133"/>
      <c r="T65" s="1270"/>
      <c r="U65" s="40" t="s">
        <v>173</v>
      </c>
      <c r="V65" s="1417"/>
      <c r="W65" s="1580"/>
      <c r="X65" s="1580"/>
      <c r="Y65" s="1580"/>
      <c r="Z65" s="1580"/>
      <c r="AA65" s="1580">
        <f>SUM(AA66:AA69)</f>
        <v>1482.5217955130743</v>
      </c>
      <c r="AB65" s="1579">
        <f t="shared" ref="AB65:BH65" si="15">SUM(AB66:AB69)</f>
        <v>1476.238348521083</v>
      </c>
      <c r="AC65" s="1579">
        <f t="shared" si="15"/>
        <v>1464.2284390151581</v>
      </c>
      <c r="AD65" s="1579">
        <f t="shared" si="15"/>
        <v>1484.8958564791342</v>
      </c>
      <c r="AE65" s="1579">
        <f t="shared" si="15"/>
        <v>1478.5701003726156</v>
      </c>
      <c r="AF65" s="1579">
        <f t="shared" si="15"/>
        <v>1516.054796036115</v>
      </c>
      <c r="AG65" s="1579">
        <f t="shared" si="15"/>
        <v>1523.7256678818153</v>
      </c>
      <c r="AH65" s="1579">
        <f t="shared" si="15"/>
        <v>1435.0447164342881</v>
      </c>
      <c r="AI65" s="1579">
        <f t="shared" si="15"/>
        <v>1381.5268024148902</v>
      </c>
      <c r="AJ65" s="1579">
        <f t="shared" si="15"/>
        <v>1378.4288799135686</v>
      </c>
      <c r="AK65" s="1579">
        <f t="shared" si="15"/>
        <v>1394.9453126928488</v>
      </c>
      <c r="AL65" s="1579">
        <f t="shared" si="15"/>
        <v>1322.0665010482137</v>
      </c>
      <c r="AM65" s="1579">
        <f t="shared" si="15"/>
        <v>1330.0385954089727</v>
      </c>
      <c r="AN65" s="1579">
        <f t="shared" si="15"/>
        <v>1353.1618737487368</v>
      </c>
      <c r="AO65" s="1579">
        <f t="shared" si="15"/>
        <v>1489.092297965492</v>
      </c>
      <c r="AP65" s="1579">
        <f t="shared" si="15"/>
        <v>1578.3941235965995</v>
      </c>
      <c r="AQ65" s="1579">
        <f t="shared" si="15"/>
        <v>1633.2448007620881</v>
      </c>
      <c r="AR65" s="1579">
        <f t="shared" si="15"/>
        <v>1652.6083497114164</v>
      </c>
      <c r="AS65" s="1579">
        <f t="shared" si="15"/>
        <v>1612.7091566377333</v>
      </c>
      <c r="AT65" s="1579">
        <f t="shared" si="15"/>
        <v>1508.1252793220644</v>
      </c>
      <c r="AU65" s="1579">
        <f t="shared" si="15"/>
        <v>1586.6694540827693</v>
      </c>
      <c r="AV65" s="1579">
        <f t="shared" si="15"/>
        <v>1262.4547521875284</v>
      </c>
      <c r="AW65" s="1579">
        <f t="shared" si="15"/>
        <v>1282.293821637626</v>
      </c>
      <c r="AX65" s="1579">
        <f t="shared" si="15"/>
        <v>1222.2130753837896</v>
      </c>
      <c r="AY65" s="1579">
        <f t="shared" si="15"/>
        <v>1207.7069208968394</v>
      </c>
      <c r="AZ65" s="1579">
        <f t="shared" si="15"/>
        <v>1261.199651231736</v>
      </c>
      <c r="BA65" s="1579">
        <f t="shared" si="15"/>
        <v>1360.2273756587988</v>
      </c>
      <c r="BB65" s="1579">
        <f t="shared" si="15"/>
        <v>1434.6774164473575</v>
      </c>
      <c r="BC65" s="1579">
        <f t="shared" si="15"/>
        <v>1325.3403988686662</v>
      </c>
      <c r="BD65" s="1579">
        <f t="shared" si="15"/>
        <v>1234.624819254994</v>
      </c>
      <c r="BE65" s="1579">
        <f t="shared" si="15"/>
        <v>1115.7587634370075</v>
      </c>
      <c r="BF65" s="1579">
        <f t="shared" si="15"/>
        <v>1109.0770446915772</v>
      </c>
      <c r="BG65" s="1579">
        <f t="shared" si="15"/>
        <v>1068.2419841683961</v>
      </c>
      <c r="BH65" s="1579">
        <f t="shared" si="15"/>
        <v>1040.1674314159156</v>
      </c>
      <c r="BI65" s="1966">
        <f t="shared" ref="BI65" si="16">SUM(BI66:BI69)</f>
        <v>1025.8702290996446</v>
      </c>
      <c r="BJ65" s="1974" t="s">
        <v>477</v>
      </c>
      <c r="BM65" s="269"/>
    </row>
    <row r="66" spans="1:72" s="21" customFormat="1" ht="15" customHeight="1">
      <c r="A66" s="27"/>
      <c r="B66" s="133"/>
      <c r="C66" s="133"/>
      <c r="D66" s="133"/>
      <c r="E66" s="133"/>
      <c r="F66" s="133"/>
      <c r="G66" s="133"/>
      <c r="H66" s="133"/>
      <c r="I66" s="133"/>
      <c r="J66" s="133"/>
      <c r="K66" s="133"/>
      <c r="L66" s="133"/>
      <c r="M66" s="133"/>
      <c r="N66" s="133"/>
      <c r="O66" s="133"/>
      <c r="P66" s="133"/>
      <c r="Q66" s="133"/>
      <c r="R66" s="133"/>
      <c r="S66" s="133"/>
      <c r="T66" s="1270"/>
      <c r="U66" s="182"/>
      <c r="V66" s="1559" t="s">
        <v>546</v>
      </c>
      <c r="W66" s="1089"/>
      <c r="X66" s="1089"/>
      <c r="Y66" s="1089"/>
      <c r="Z66" s="1089"/>
      <c r="AA66" s="1089">
        <v>514.47161382676165</v>
      </c>
      <c r="AB66" s="1089">
        <v>499.04704175916868</v>
      </c>
      <c r="AC66" s="1089">
        <v>463.51959736651901</v>
      </c>
      <c r="AD66" s="1089">
        <v>461.37483416881781</v>
      </c>
      <c r="AE66" s="1089">
        <v>450.92075954132889</v>
      </c>
      <c r="AF66" s="1089">
        <v>448.21902943767407</v>
      </c>
      <c r="AG66" s="1089">
        <v>439.96594351298381</v>
      </c>
      <c r="AH66" s="1089">
        <v>369.64708192727227</v>
      </c>
      <c r="AI66" s="1089">
        <v>346.28390960239477</v>
      </c>
      <c r="AJ66" s="1089">
        <v>342.84882441362799</v>
      </c>
      <c r="AK66" s="1089">
        <v>294.93777677279979</v>
      </c>
      <c r="AL66" s="1089">
        <v>233.9750613562386</v>
      </c>
      <c r="AM66" s="1089">
        <v>229.84290577846997</v>
      </c>
      <c r="AN66" s="1089">
        <v>229.78827459725443</v>
      </c>
      <c r="AO66" s="1089">
        <v>259.68415849727666</v>
      </c>
      <c r="AP66" s="1089">
        <v>278.35589719731911</v>
      </c>
      <c r="AQ66" s="1089">
        <v>294.03524427367483</v>
      </c>
      <c r="AR66" s="1089">
        <v>299.07777283389572</v>
      </c>
      <c r="AS66" s="1089">
        <v>302.8390872831186</v>
      </c>
      <c r="AT66" s="1089">
        <v>288.68853594760139</v>
      </c>
      <c r="AU66" s="1089">
        <v>302.04068606143915</v>
      </c>
      <c r="AV66" s="1089">
        <v>324.78395971612747</v>
      </c>
      <c r="AW66" s="1089">
        <v>336.4986304725935</v>
      </c>
      <c r="AX66" s="1089">
        <v>267.89525159759336</v>
      </c>
      <c r="AY66" s="1089">
        <v>251.90382930077354</v>
      </c>
      <c r="AZ66" s="1089">
        <v>310.09591632295451</v>
      </c>
      <c r="BA66" s="1089">
        <v>396.32209838214857</v>
      </c>
      <c r="BB66" s="1089">
        <v>437.18052850903661</v>
      </c>
      <c r="BC66" s="1089">
        <v>363.82642195103267</v>
      </c>
      <c r="BD66" s="1089">
        <v>289.71179286942396</v>
      </c>
      <c r="BE66" s="1089">
        <v>229.18241413056501</v>
      </c>
      <c r="BF66" s="1089">
        <v>229.40137604018622</v>
      </c>
      <c r="BG66" s="1089">
        <v>212.72721105135469</v>
      </c>
      <c r="BH66" s="1089">
        <v>206.98067766042433</v>
      </c>
      <c r="BI66" s="1967">
        <v>195.04445183799461</v>
      </c>
      <c r="BJ66" s="1975"/>
      <c r="BM66" s="269"/>
    </row>
    <row r="67" spans="1:72" s="21" customFormat="1" ht="15" customHeight="1">
      <c r="A67" s="27"/>
      <c r="B67" s="133"/>
      <c r="C67" s="133"/>
      <c r="D67" s="133"/>
      <c r="E67" s="133"/>
      <c r="F67" s="133"/>
      <c r="G67" s="133"/>
      <c r="H67" s="133"/>
      <c r="I67" s="133"/>
      <c r="J67" s="133"/>
      <c r="K67" s="133"/>
      <c r="L67" s="133"/>
      <c r="M67" s="133"/>
      <c r="N67" s="133"/>
      <c r="O67" s="133"/>
      <c r="P67" s="133"/>
      <c r="Q67" s="133"/>
      <c r="R67" s="133"/>
      <c r="S67" s="133"/>
      <c r="T67" s="1270"/>
      <c r="U67" s="182"/>
      <c r="V67" s="1554" t="s">
        <v>545</v>
      </c>
      <c r="W67" s="1220"/>
      <c r="X67" s="1220"/>
      <c r="Y67" s="1220"/>
      <c r="Z67" s="1220"/>
      <c r="AA67" s="1220">
        <v>402.94610722902871</v>
      </c>
      <c r="AB67" s="1220">
        <v>400.05742108672706</v>
      </c>
      <c r="AC67" s="1220">
        <v>397.29216373671602</v>
      </c>
      <c r="AD67" s="1220">
        <v>402.52036744464829</v>
      </c>
      <c r="AE67" s="1220">
        <v>413.19173986978905</v>
      </c>
      <c r="AF67" s="1220">
        <v>423.87093150267179</v>
      </c>
      <c r="AG67" s="1220">
        <v>443.48571027920411</v>
      </c>
      <c r="AH67" s="1220">
        <v>424.14562122404607</v>
      </c>
      <c r="AI67" s="1220">
        <v>383.18135450500171</v>
      </c>
      <c r="AJ67" s="1220">
        <v>373.1227991212898</v>
      </c>
      <c r="AK67" s="1220">
        <v>414.91427875394993</v>
      </c>
      <c r="AL67" s="1220">
        <v>402.03584593250548</v>
      </c>
      <c r="AM67" s="1220">
        <v>426.36141890457202</v>
      </c>
      <c r="AN67" s="1220">
        <v>465.45924492696105</v>
      </c>
      <c r="AO67" s="1220">
        <v>487.69090550162252</v>
      </c>
      <c r="AP67" s="1220">
        <v>495.03341344990343</v>
      </c>
      <c r="AQ67" s="1220">
        <v>527.00983687150472</v>
      </c>
      <c r="AR67" s="1220">
        <v>569.79914524997571</v>
      </c>
      <c r="AS67" s="1220">
        <v>566.65165438757276</v>
      </c>
      <c r="AT67" s="1220">
        <v>558.40625275408388</v>
      </c>
      <c r="AU67" s="1220">
        <v>602.39969406968487</v>
      </c>
      <c r="AV67" s="1220">
        <v>491.24257780902332</v>
      </c>
      <c r="AW67" s="1220">
        <v>520.15874568398135</v>
      </c>
      <c r="AX67" s="1220">
        <v>554.77241808470308</v>
      </c>
      <c r="AY67" s="1220">
        <v>580.63966177426903</v>
      </c>
      <c r="AZ67" s="1220">
        <v>588.97112189941288</v>
      </c>
      <c r="BA67" s="1220">
        <v>604.41527590405769</v>
      </c>
      <c r="BB67" s="1220">
        <v>631.66706613044528</v>
      </c>
      <c r="BC67" s="1220">
        <v>610.76114997867705</v>
      </c>
      <c r="BD67" s="1220">
        <v>581.85282813536696</v>
      </c>
      <c r="BE67" s="1220">
        <v>525.49527154870077</v>
      </c>
      <c r="BF67" s="1220">
        <v>546.0830997158871</v>
      </c>
      <c r="BG67" s="1220">
        <v>520.1045041602631</v>
      </c>
      <c r="BH67" s="1220">
        <v>514.50092254203798</v>
      </c>
      <c r="BI67" s="1095">
        <v>515.1872411937959</v>
      </c>
      <c r="BJ67" s="1976"/>
      <c r="BM67" s="269"/>
    </row>
    <row r="68" spans="1:72" s="21" customFormat="1" ht="15" customHeight="1">
      <c r="A68" s="27"/>
      <c r="B68" s="133"/>
      <c r="C68" s="133"/>
      <c r="D68" s="133"/>
      <c r="E68" s="133"/>
      <c r="F68" s="133"/>
      <c r="G68" s="133"/>
      <c r="H68" s="133"/>
      <c r="I68" s="133"/>
      <c r="J68" s="133"/>
      <c r="K68" s="133"/>
      <c r="L68" s="133"/>
      <c r="M68" s="133"/>
      <c r="N68" s="133"/>
      <c r="O68" s="133"/>
      <c r="P68" s="133"/>
      <c r="Q68" s="133"/>
      <c r="R68" s="133"/>
      <c r="S68" s="133"/>
      <c r="T68" s="1270"/>
      <c r="U68" s="182"/>
      <c r="V68" s="1554" t="s">
        <v>544</v>
      </c>
      <c r="W68" s="1220"/>
      <c r="X68" s="1220"/>
      <c r="Y68" s="1220"/>
      <c r="Z68" s="1220"/>
      <c r="AA68" s="1220">
        <v>297.81869183660882</v>
      </c>
      <c r="AB68" s="1220">
        <v>304.69534687546297</v>
      </c>
      <c r="AC68" s="1220">
        <v>309.38024165256394</v>
      </c>
      <c r="AD68" s="1220">
        <v>305.59157193560696</v>
      </c>
      <c r="AE68" s="1220">
        <v>308.83592704388559</v>
      </c>
      <c r="AF68" s="1220">
        <v>315.4203389498345</v>
      </c>
      <c r="AG68" s="1220">
        <v>321.21543885410011</v>
      </c>
      <c r="AH68" s="1220">
        <v>322.38285051822163</v>
      </c>
      <c r="AI68" s="1220">
        <v>320.82388697480206</v>
      </c>
      <c r="AJ68" s="1220">
        <v>320.83341048021111</v>
      </c>
      <c r="AK68" s="1220">
        <v>318.33385178604436</v>
      </c>
      <c r="AL68" s="1220">
        <v>312.91661351292612</v>
      </c>
      <c r="AM68" s="1220">
        <v>301.71394456062927</v>
      </c>
      <c r="AN68" s="1220">
        <v>286.04734007206434</v>
      </c>
      <c r="AO68" s="1220">
        <v>268.31257985613911</v>
      </c>
      <c r="AP68" s="1220">
        <v>249.86384799319785</v>
      </c>
      <c r="AQ68" s="1220">
        <v>232.59720721349413</v>
      </c>
      <c r="AR68" s="1220">
        <v>217.81881188491107</v>
      </c>
      <c r="AS68" s="1220">
        <v>197.42417620566687</v>
      </c>
      <c r="AT68" s="1220">
        <v>183.6122865676659</v>
      </c>
      <c r="AU68" s="1220">
        <v>172.76508151638953</v>
      </c>
      <c r="AV68" s="1220">
        <v>163.83776150204056</v>
      </c>
      <c r="AW68" s="1220">
        <v>155.9525900049909</v>
      </c>
      <c r="AX68" s="1220">
        <v>146.91236026554253</v>
      </c>
      <c r="AY68" s="1220">
        <v>137.89097509393844</v>
      </c>
      <c r="AZ68" s="1220">
        <v>131.68173992681466</v>
      </c>
      <c r="BA68" s="1220">
        <v>126.54397351361537</v>
      </c>
      <c r="BB68" s="1220">
        <v>121.20091906110041</v>
      </c>
      <c r="BC68" s="1220">
        <v>117.15545953627488</v>
      </c>
      <c r="BD68" s="1220">
        <v>111.9580881706236</v>
      </c>
      <c r="BE68" s="1224">
        <v>97.992832812020907</v>
      </c>
      <c r="BF68" s="1224">
        <v>94.925423943702413</v>
      </c>
      <c r="BG68" s="1224">
        <v>99.175642141354245</v>
      </c>
      <c r="BH68" s="1224">
        <v>96.662279299847839</v>
      </c>
      <c r="BI68" s="2041">
        <v>95.189337878082682</v>
      </c>
      <c r="BJ68" s="1976"/>
      <c r="BM68" s="269"/>
    </row>
    <row r="69" spans="1:72" s="21" customFormat="1" ht="15" customHeight="1">
      <c r="A69" s="27"/>
      <c r="B69" s="133"/>
      <c r="C69" s="133"/>
      <c r="D69" s="133"/>
      <c r="E69" s="133"/>
      <c r="F69" s="133"/>
      <c r="G69" s="133"/>
      <c r="H69" s="133"/>
      <c r="I69" s="133"/>
      <c r="J69" s="133"/>
      <c r="K69" s="133"/>
      <c r="L69" s="133"/>
      <c r="M69" s="133"/>
      <c r="N69" s="133"/>
      <c r="O69" s="133"/>
      <c r="P69" s="133"/>
      <c r="Q69" s="133"/>
      <c r="R69" s="133"/>
      <c r="S69" s="133"/>
      <c r="T69" s="1270"/>
      <c r="U69" s="512"/>
      <c r="V69" s="1748" t="s">
        <v>543</v>
      </c>
      <c r="W69" s="1190"/>
      <c r="X69" s="1190"/>
      <c r="Y69" s="1190"/>
      <c r="Z69" s="1190"/>
      <c r="AA69" s="1190">
        <v>267.28538262067519</v>
      </c>
      <c r="AB69" s="1190">
        <v>272.43853879972437</v>
      </c>
      <c r="AC69" s="1190">
        <v>294.03643625935905</v>
      </c>
      <c r="AD69" s="1190">
        <v>315.40908293006117</v>
      </c>
      <c r="AE69" s="1190">
        <v>305.6216739176121</v>
      </c>
      <c r="AF69" s="1190">
        <v>328.54449614593454</v>
      </c>
      <c r="AG69" s="1190">
        <v>319.0585752355272</v>
      </c>
      <c r="AH69" s="1190">
        <v>318.86916276474813</v>
      </c>
      <c r="AI69" s="1190">
        <v>331.23765133269166</v>
      </c>
      <c r="AJ69" s="1190">
        <v>341.62384589843964</v>
      </c>
      <c r="AK69" s="1190">
        <v>366.75940538005466</v>
      </c>
      <c r="AL69" s="1190">
        <v>373.13898024654355</v>
      </c>
      <c r="AM69" s="1190">
        <v>372.12032616530155</v>
      </c>
      <c r="AN69" s="1190">
        <v>371.86701415245693</v>
      </c>
      <c r="AO69" s="1190">
        <v>473.40465411045386</v>
      </c>
      <c r="AP69" s="1190">
        <v>555.14096495617912</v>
      </c>
      <c r="AQ69" s="1190">
        <v>579.60251240341427</v>
      </c>
      <c r="AR69" s="1190">
        <v>565.91261974263375</v>
      </c>
      <c r="AS69" s="1190">
        <v>545.79423876137503</v>
      </c>
      <c r="AT69" s="1190">
        <v>477.41820405271324</v>
      </c>
      <c r="AU69" s="1190">
        <v>509.46399243525582</v>
      </c>
      <c r="AV69" s="1190">
        <v>282.59045316033701</v>
      </c>
      <c r="AW69" s="1190">
        <v>269.68385547606022</v>
      </c>
      <c r="AX69" s="1190">
        <v>252.63304543595075</v>
      </c>
      <c r="AY69" s="1190">
        <v>237.27245472785839</v>
      </c>
      <c r="AZ69" s="1190">
        <v>230.45087308255404</v>
      </c>
      <c r="BA69" s="1190">
        <v>232.94602785897735</v>
      </c>
      <c r="BB69" s="1190">
        <v>244.62890274677517</v>
      </c>
      <c r="BC69" s="1190">
        <v>233.59736740268164</v>
      </c>
      <c r="BD69" s="1190">
        <v>251.10211007957955</v>
      </c>
      <c r="BE69" s="1190">
        <v>263.08824494572087</v>
      </c>
      <c r="BF69" s="1190">
        <v>238.66714499180128</v>
      </c>
      <c r="BG69" s="1190">
        <v>236.23462681542401</v>
      </c>
      <c r="BH69" s="1190">
        <v>222.02355191360559</v>
      </c>
      <c r="BI69" s="1968">
        <v>220.44919818977129</v>
      </c>
      <c r="BJ69" s="1977"/>
      <c r="BM69" s="269"/>
    </row>
    <row r="70" spans="1:72" s="21" customFormat="1">
      <c r="A70" s="27"/>
      <c r="B70" s="133"/>
      <c r="C70" s="133"/>
      <c r="D70" s="133"/>
      <c r="E70" s="133"/>
      <c r="F70" s="133"/>
      <c r="G70" s="133"/>
      <c r="H70" s="133"/>
      <c r="I70" s="133"/>
      <c r="J70" s="133"/>
      <c r="K70" s="133"/>
      <c r="L70" s="133"/>
      <c r="M70" s="133"/>
      <c r="N70" s="133"/>
      <c r="O70" s="133"/>
      <c r="P70" s="133"/>
      <c r="Q70" s="133"/>
      <c r="R70" s="133"/>
      <c r="S70" s="133"/>
      <c r="T70" s="1270"/>
      <c r="U70" s="46" t="s">
        <v>195</v>
      </c>
      <c r="V70" s="954"/>
      <c r="W70" s="1578"/>
      <c r="X70" s="1578"/>
      <c r="Y70" s="1578"/>
      <c r="Z70" s="1578"/>
      <c r="AA70" s="1578">
        <f t="shared" ref="AA70:BH70" si="17">SUM(AA71:AA72)</f>
        <v>5783.5562164996718</v>
      </c>
      <c r="AB70" s="1578">
        <f t="shared" si="17"/>
        <v>5409.212731190275</v>
      </c>
      <c r="AC70" s="1578">
        <f t="shared" si="17"/>
        <v>4471.0675546984103</v>
      </c>
      <c r="AD70" s="1578">
        <f t="shared" si="17"/>
        <v>3837.4991490557213</v>
      </c>
      <c r="AE70" s="1578">
        <f t="shared" si="17"/>
        <v>3568.0486865640378</v>
      </c>
      <c r="AF70" s="1578">
        <f t="shared" si="17"/>
        <v>3183.3423350686166</v>
      </c>
      <c r="AG70" s="1578">
        <f t="shared" si="17"/>
        <v>2807.0671637908172</v>
      </c>
      <c r="AH70" s="1578">
        <f t="shared" si="17"/>
        <v>2637.623094416258</v>
      </c>
      <c r="AI70" s="1578">
        <f t="shared" si="17"/>
        <v>2452.3078243535842</v>
      </c>
      <c r="AJ70" s="1578">
        <f t="shared" si="17"/>
        <v>2384.7139131052836</v>
      </c>
      <c r="AK70" s="1578">
        <f t="shared" si="17"/>
        <v>2228.8503173163772</v>
      </c>
      <c r="AL70" s="1578">
        <f t="shared" si="17"/>
        <v>1967.781442058315</v>
      </c>
      <c r="AM70" s="1578">
        <f t="shared" si="17"/>
        <v>1331.3531249481234</v>
      </c>
      <c r="AN70" s="1578">
        <f t="shared" si="17"/>
        <v>1261.5042925813207</v>
      </c>
      <c r="AO70" s="1578">
        <f t="shared" si="17"/>
        <v>1238.3757229665989</v>
      </c>
      <c r="AP70" s="1578">
        <f t="shared" si="17"/>
        <v>1240.4511563652709</v>
      </c>
      <c r="AQ70" s="1578">
        <f t="shared" si="17"/>
        <v>1249.4836415749087</v>
      </c>
      <c r="AR70" s="1578">
        <f t="shared" si="17"/>
        <v>1248.7697656977525</v>
      </c>
      <c r="AS70" s="1578">
        <f t="shared" si="17"/>
        <v>1213.2112661107585</v>
      </c>
      <c r="AT70" s="1578">
        <f t="shared" si="17"/>
        <v>1175.1056033938135</v>
      </c>
      <c r="AU70" s="1578">
        <f t="shared" si="17"/>
        <v>1132.9849716526246</v>
      </c>
      <c r="AV70" s="1578">
        <f t="shared" si="17"/>
        <v>1109.7248724922995</v>
      </c>
      <c r="AW70" s="1578">
        <f t="shared" si="17"/>
        <v>1084.8700833068544</v>
      </c>
      <c r="AX70" s="1578">
        <f t="shared" si="17"/>
        <v>1039.8286389663235</v>
      </c>
      <c r="AY70" s="1578">
        <f t="shared" si="17"/>
        <v>1022.857858867124</v>
      </c>
      <c r="AZ70" s="1578">
        <f t="shared" si="17"/>
        <v>996.81687137429344</v>
      </c>
      <c r="BA70" s="1578">
        <f t="shared" si="17"/>
        <v>1009.1722539774138</v>
      </c>
      <c r="BB70" s="1578">
        <f t="shared" si="17"/>
        <v>1024.8617463624519</v>
      </c>
      <c r="BC70" s="1578">
        <f t="shared" si="17"/>
        <v>938.31725971997503</v>
      </c>
      <c r="BD70" s="1578">
        <f t="shared" si="17"/>
        <v>892.79434531109723</v>
      </c>
      <c r="BE70" s="1578">
        <f t="shared" si="17"/>
        <v>853.9353856352144</v>
      </c>
      <c r="BF70" s="1578">
        <f t="shared" si="17"/>
        <v>855.42911472606306</v>
      </c>
      <c r="BG70" s="1578">
        <f t="shared" si="17"/>
        <v>818.58754633950889</v>
      </c>
      <c r="BH70" s="1578">
        <f t="shared" si="17"/>
        <v>798.01305786411967</v>
      </c>
      <c r="BI70" s="1489">
        <f t="shared" ref="BI70" si="18">SUM(BI71:BI72)</f>
        <v>767.61173466544165</v>
      </c>
      <c r="BJ70" s="1978"/>
      <c r="BM70" s="269"/>
    </row>
    <row r="71" spans="1:72" s="21" customFormat="1" ht="15" customHeight="1">
      <c r="A71" s="27"/>
      <c r="B71" s="133"/>
      <c r="C71" s="133"/>
      <c r="D71" s="133"/>
      <c r="E71" s="133"/>
      <c r="F71" s="133"/>
      <c r="G71" s="133"/>
      <c r="H71" s="133"/>
      <c r="I71" s="133"/>
      <c r="J71" s="133"/>
      <c r="K71" s="133"/>
      <c r="L71" s="133"/>
      <c r="M71" s="133"/>
      <c r="N71" s="133"/>
      <c r="O71" s="133"/>
      <c r="P71" s="133"/>
      <c r="Q71" s="133"/>
      <c r="R71" s="133"/>
      <c r="S71" s="133"/>
      <c r="T71" s="1270"/>
      <c r="U71" s="182"/>
      <c r="V71" s="1749" t="s">
        <v>556</v>
      </c>
      <c r="W71" s="1218"/>
      <c r="X71" s="1218"/>
      <c r="Y71" s="1218"/>
      <c r="Z71" s="1218"/>
      <c r="AA71" s="1218">
        <v>5482.0829068366993</v>
      </c>
      <c r="AB71" s="1218">
        <v>5079.8250992218882</v>
      </c>
      <c r="AC71" s="1218">
        <v>4141.1034816325782</v>
      </c>
      <c r="AD71" s="1218">
        <v>3497.4315984361674</v>
      </c>
      <c r="AE71" s="1218">
        <v>3223.9669688284653</v>
      </c>
      <c r="AF71" s="1218">
        <v>2822.2071800557192</v>
      </c>
      <c r="AG71" s="1218">
        <v>2447.2993189526683</v>
      </c>
      <c r="AH71" s="1218">
        <v>2265.4009800573681</v>
      </c>
      <c r="AI71" s="1218">
        <v>2088.6194322881638</v>
      </c>
      <c r="AJ71" s="1218">
        <v>2020.2607765327082</v>
      </c>
      <c r="AK71" s="1218">
        <v>1847.368804476439</v>
      </c>
      <c r="AL71" s="1218">
        <v>1589.7169547367143</v>
      </c>
      <c r="AM71" s="1218">
        <v>927.7103434734754</v>
      </c>
      <c r="AN71" s="1218">
        <v>846.34032507850634</v>
      </c>
      <c r="AO71" s="1218">
        <v>811.55281897120551</v>
      </c>
      <c r="AP71" s="1218">
        <v>788.11871282478</v>
      </c>
      <c r="AQ71" s="1218">
        <v>771.17023892621489</v>
      </c>
      <c r="AR71" s="1218">
        <v>725.07721792666166</v>
      </c>
      <c r="AS71" s="1218">
        <v>698.63475772518939</v>
      </c>
      <c r="AT71" s="1218">
        <v>685.5504658606817</v>
      </c>
      <c r="AU71" s="1218">
        <v>671.6435321785425</v>
      </c>
      <c r="AV71" s="1218">
        <v>655.19181279721795</v>
      </c>
      <c r="AW71" s="1218">
        <v>646.1762408071146</v>
      </c>
      <c r="AX71" s="1218">
        <v>632.5233854243703</v>
      </c>
      <c r="AY71" s="1218">
        <v>637.87110215118116</v>
      </c>
      <c r="AZ71" s="1218">
        <v>614.65703782866626</v>
      </c>
      <c r="BA71" s="1218">
        <v>605.00934907868714</v>
      </c>
      <c r="BB71" s="1218">
        <v>621.03291337723203</v>
      </c>
      <c r="BC71" s="1218">
        <v>558.57731589411742</v>
      </c>
      <c r="BD71" s="1218">
        <v>535.2149424988902</v>
      </c>
      <c r="BE71" s="1218">
        <v>525.2411497942561</v>
      </c>
      <c r="BF71" s="1218">
        <v>525.81618645764297</v>
      </c>
      <c r="BG71" s="1218">
        <v>510.34335396395664</v>
      </c>
      <c r="BH71" s="1218">
        <v>507.58946169205996</v>
      </c>
      <c r="BI71" s="1093">
        <v>486.36646001671716</v>
      </c>
      <c r="BJ71" s="1979"/>
      <c r="BM71" s="269"/>
    </row>
    <row r="72" spans="1:72" s="21" customFormat="1" ht="15" customHeight="1">
      <c r="A72" s="27"/>
      <c r="B72" s="133"/>
      <c r="C72" s="133"/>
      <c r="D72" s="133"/>
      <c r="E72" s="133"/>
      <c r="F72" s="133"/>
      <c r="G72" s="133"/>
      <c r="H72" s="133"/>
      <c r="I72" s="133"/>
      <c r="J72" s="133"/>
      <c r="K72" s="133"/>
      <c r="L72" s="133"/>
      <c r="M72" s="133"/>
      <c r="N72" s="133"/>
      <c r="O72" s="133"/>
      <c r="P72" s="133"/>
      <c r="Q72" s="133"/>
      <c r="R72" s="133"/>
      <c r="S72" s="133"/>
      <c r="T72" s="1270"/>
      <c r="U72" s="182"/>
      <c r="V72" s="1750" t="s">
        <v>557</v>
      </c>
      <c r="W72" s="1190"/>
      <c r="X72" s="1190"/>
      <c r="Y72" s="1190"/>
      <c r="Z72" s="1190"/>
      <c r="AA72" s="1190">
        <v>301.47330966297227</v>
      </c>
      <c r="AB72" s="1190">
        <v>329.38763196838727</v>
      </c>
      <c r="AC72" s="1190">
        <v>329.96407306583234</v>
      </c>
      <c r="AD72" s="1190">
        <v>340.06755061955408</v>
      </c>
      <c r="AE72" s="1190">
        <v>344.08171773557268</v>
      </c>
      <c r="AF72" s="1190">
        <v>361.13515501289737</v>
      </c>
      <c r="AG72" s="1190">
        <v>359.76784483814879</v>
      </c>
      <c r="AH72" s="1190">
        <v>372.22211435889011</v>
      </c>
      <c r="AI72" s="1190">
        <v>363.6883920654206</v>
      </c>
      <c r="AJ72" s="1190">
        <v>364.4531365725752</v>
      </c>
      <c r="AK72" s="1190">
        <v>381.48151283993815</v>
      </c>
      <c r="AL72" s="1190">
        <v>378.06448732160067</v>
      </c>
      <c r="AM72" s="1190">
        <v>403.6427814746479</v>
      </c>
      <c r="AN72" s="1190">
        <v>415.16396750281427</v>
      </c>
      <c r="AO72" s="1190">
        <v>426.82290399539352</v>
      </c>
      <c r="AP72" s="1190">
        <v>452.332443540491</v>
      </c>
      <c r="AQ72" s="1190">
        <v>478.31340264869391</v>
      </c>
      <c r="AR72" s="1190">
        <v>523.69254777109097</v>
      </c>
      <c r="AS72" s="1190">
        <v>514.57650838556924</v>
      </c>
      <c r="AT72" s="1190">
        <v>489.5551375331317</v>
      </c>
      <c r="AU72" s="1190">
        <v>461.34143947408216</v>
      </c>
      <c r="AV72" s="1190">
        <v>454.53305969508153</v>
      </c>
      <c r="AW72" s="1190">
        <v>438.69384249973984</v>
      </c>
      <c r="AX72" s="1190">
        <v>407.30525354195316</v>
      </c>
      <c r="AY72" s="1190">
        <v>384.98675671594287</v>
      </c>
      <c r="AZ72" s="1190">
        <v>382.15983354562724</v>
      </c>
      <c r="BA72" s="1190">
        <v>404.16290489872665</v>
      </c>
      <c r="BB72" s="1190">
        <v>403.82883298521983</v>
      </c>
      <c r="BC72" s="1190">
        <v>379.73994382585755</v>
      </c>
      <c r="BD72" s="1190">
        <v>357.57940281220698</v>
      </c>
      <c r="BE72" s="1190">
        <v>328.6942358409583</v>
      </c>
      <c r="BF72" s="1190">
        <v>329.61292826842003</v>
      </c>
      <c r="BG72" s="1190">
        <v>308.24419237555225</v>
      </c>
      <c r="BH72" s="1190">
        <v>290.42359617205977</v>
      </c>
      <c r="BI72" s="1968">
        <v>281.24527464872449</v>
      </c>
      <c r="BJ72" s="1977"/>
      <c r="BM72" s="269"/>
    </row>
    <row r="73" spans="1:72" s="261" customFormat="1">
      <c r="A73" s="27"/>
      <c r="B73" s="1268"/>
      <c r="C73" s="1268"/>
      <c r="D73" s="1268"/>
      <c r="E73" s="1268"/>
      <c r="F73" s="1268"/>
      <c r="G73" s="1268"/>
      <c r="H73" s="1268"/>
      <c r="I73" s="1268"/>
      <c r="J73" s="1268"/>
      <c r="K73" s="1268"/>
      <c r="L73" s="1268"/>
      <c r="M73" s="1268"/>
      <c r="N73" s="1268"/>
      <c r="O73" s="1268"/>
      <c r="P73" s="1268"/>
      <c r="Q73" s="1268"/>
      <c r="R73" s="1268"/>
      <c r="S73" s="1268"/>
      <c r="T73" s="1271" t="s">
        <v>480</v>
      </c>
      <c r="U73" s="1252"/>
      <c r="V73" s="1272"/>
      <c r="W73" s="1257"/>
      <c r="X73" s="1257"/>
      <c r="Y73" s="1257"/>
      <c r="Z73" s="1257"/>
      <c r="AA73" s="1257">
        <f t="shared" ref="AA73:BH73" si="19">SUM(AA74:AA75)</f>
        <v>67.797731632736003</v>
      </c>
      <c r="AB73" s="1257">
        <f t="shared" si="19"/>
        <v>65.248243353215997</v>
      </c>
      <c r="AC73" s="1257">
        <f t="shared" si="19"/>
        <v>61.478530222144009</v>
      </c>
      <c r="AD73" s="1257">
        <f t="shared" si="19"/>
        <v>58.407957913088005</v>
      </c>
      <c r="AE73" s="1257">
        <f t="shared" si="19"/>
        <v>62.453988504991997</v>
      </c>
      <c r="AF73" s="1257">
        <f t="shared" si="19"/>
        <v>65.444100856063997</v>
      </c>
      <c r="AG73" s="1257">
        <f t="shared" si="19"/>
        <v>62.197089710335995</v>
      </c>
      <c r="AH73" s="1257">
        <f t="shared" si="19"/>
        <v>61.619331534432</v>
      </c>
      <c r="AI73" s="1257">
        <f t="shared" si="19"/>
        <v>58.927204139775995</v>
      </c>
      <c r="AJ73" s="1257">
        <f t="shared" si="19"/>
        <v>58.218198536512006</v>
      </c>
      <c r="AK73" s="1257">
        <f t="shared" si="19"/>
        <v>60.691840732319989</v>
      </c>
      <c r="AL73" s="1257">
        <f t="shared" si="19"/>
        <v>58.004849676704005</v>
      </c>
      <c r="AM73" s="1257">
        <f t="shared" si="19"/>
        <v>59.218043575488004</v>
      </c>
      <c r="AN73" s="1257">
        <f t="shared" si="19"/>
        <v>56.205930750143999</v>
      </c>
      <c r="AO73" s="1257">
        <f t="shared" si="19"/>
        <v>60.115658345344002</v>
      </c>
      <c r="AP73" s="1257">
        <f t="shared" si="19"/>
        <v>60.247105414271999</v>
      </c>
      <c r="AQ73" s="1257">
        <f t="shared" si="19"/>
        <v>61.13497814905601</v>
      </c>
      <c r="AR73" s="1257">
        <f t="shared" si="19"/>
        <v>56.999928091680005</v>
      </c>
      <c r="AS73" s="1257">
        <f t="shared" si="19"/>
        <v>55.580512595999998</v>
      </c>
      <c r="AT73" s="1257">
        <f t="shared" si="19"/>
        <v>57.409282114464006</v>
      </c>
      <c r="AU73" s="1257">
        <f t="shared" si="19"/>
        <v>60.396787449599998</v>
      </c>
      <c r="AV73" s="1257">
        <f t="shared" si="19"/>
        <v>60.112645066879992</v>
      </c>
      <c r="AW73" s="1257">
        <f t="shared" si="19"/>
        <v>51.675896708799996</v>
      </c>
      <c r="AX73" s="1257">
        <f t="shared" si="19"/>
        <v>51.921001798399999</v>
      </c>
      <c r="AY73" s="1257">
        <f t="shared" si="19"/>
        <v>48.054982361568001</v>
      </c>
      <c r="AZ73" s="1257">
        <f t="shared" si="19"/>
        <v>54.291191961440006</v>
      </c>
      <c r="BA73" s="1257">
        <f t="shared" si="19"/>
        <v>48.449983608320011</v>
      </c>
      <c r="BB73" s="1257">
        <f t="shared" si="19"/>
        <v>47.808405373215066</v>
      </c>
      <c r="BC73" s="1257">
        <f t="shared" si="19"/>
        <v>45.359672954399997</v>
      </c>
      <c r="BD73" s="1257">
        <f t="shared" si="19"/>
        <v>46.060420563359997</v>
      </c>
      <c r="BE73" s="1257">
        <f t="shared" si="19"/>
        <v>42.673267667519994</v>
      </c>
      <c r="BF73" s="1257">
        <f t="shared" si="19"/>
        <v>48.847030721440021</v>
      </c>
      <c r="BG73" s="1257">
        <f t="shared" si="19"/>
        <v>43.479282902720001</v>
      </c>
      <c r="BH73" s="1257">
        <f t="shared" si="19"/>
        <v>35.409804243520007</v>
      </c>
      <c r="BI73" s="2035">
        <f t="shared" ref="BI73" si="20">SUM(BI74:BI75)</f>
        <v>27.725870597599997</v>
      </c>
      <c r="BJ73" s="1980"/>
      <c r="BM73" s="1273"/>
      <c r="BR73" s="1274"/>
      <c r="BS73" s="1274"/>
      <c r="BT73" s="1274"/>
    </row>
    <row r="74" spans="1:72" ht="15" customHeight="1">
      <c r="B74" s="27"/>
      <c r="C74" s="27"/>
      <c r="D74" s="27"/>
      <c r="E74" s="27"/>
      <c r="F74" s="27"/>
      <c r="G74" s="27"/>
      <c r="H74" s="27"/>
      <c r="I74" s="27"/>
      <c r="J74" s="27"/>
      <c r="K74" s="27"/>
      <c r="L74" s="27"/>
      <c r="M74" s="27"/>
      <c r="N74" s="27"/>
      <c r="O74" s="27"/>
      <c r="P74" s="27"/>
      <c r="Q74" s="27"/>
      <c r="R74" s="27"/>
      <c r="S74" s="27"/>
      <c r="T74" s="1083"/>
      <c r="U74" s="1212" t="s">
        <v>174</v>
      </c>
      <c r="V74" s="1091"/>
      <c r="W74" s="1213"/>
      <c r="X74" s="1213"/>
      <c r="Y74" s="1213"/>
      <c r="Z74" s="1213"/>
      <c r="AA74" s="1213">
        <v>41.985849505376002</v>
      </c>
      <c r="AB74" s="1213">
        <v>40.795688416895999</v>
      </c>
      <c r="AC74" s="1213">
        <v>37.793562286144009</v>
      </c>
      <c r="AD74" s="1213">
        <v>36.139749621248001</v>
      </c>
      <c r="AE74" s="1213">
        <v>39.184483009951997</v>
      </c>
      <c r="AF74" s="1213">
        <v>41.544159582463998</v>
      </c>
      <c r="AG74" s="1213">
        <v>37.906594078975992</v>
      </c>
      <c r="AH74" s="1213">
        <v>37.184823184991998</v>
      </c>
      <c r="AI74" s="1213">
        <v>37.398038868735995</v>
      </c>
      <c r="AJ74" s="1213">
        <v>36.772853707072002</v>
      </c>
      <c r="AK74" s="1213">
        <v>38.242422103199992</v>
      </c>
      <c r="AL74" s="1213">
        <v>36.880304959904002</v>
      </c>
      <c r="AM74" s="1213">
        <v>37.032533216448002</v>
      </c>
      <c r="AN74" s="1213">
        <v>34.202957095103997</v>
      </c>
      <c r="AO74" s="1213">
        <v>37.439074900864</v>
      </c>
      <c r="AP74" s="1213">
        <v>37.732814808192003</v>
      </c>
      <c r="AQ74" s="1213">
        <v>38.256852765376003</v>
      </c>
      <c r="AR74" s="1213">
        <v>33.932382573600002</v>
      </c>
      <c r="AS74" s="1213">
        <v>35.548057980959996</v>
      </c>
      <c r="AT74" s="1213">
        <v>40.130428031904003</v>
      </c>
      <c r="AU74" s="1213">
        <v>40.576025091839995</v>
      </c>
      <c r="AV74" s="1213">
        <v>39.998026678399995</v>
      </c>
      <c r="AW74" s="1213">
        <v>31.5219737392</v>
      </c>
      <c r="AX74" s="1213">
        <v>31.584798882560001</v>
      </c>
      <c r="AY74" s="1213">
        <v>28.250540249568001</v>
      </c>
      <c r="AZ74" s="1213">
        <v>35.601890088800005</v>
      </c>
      <c r="BA74" s="1213">
        <v>29.973598430720006</v>
      </c>
      <c r="BB74" s="1213">
        <v>28.286013595935064</v>
      </c>
      <c r="BC74" s="1213">
        <v>25.435759779359998</v>
      </c>
      <c r="BD74" s="1213">
        <v>27.873658139039996</v>
      </c>
      <c r="BE74" s="1213">
        <v>26.701363483199994</v>
      </c>
      <c r="BF74" s="1213">
        <v>30.258568846240014</v>
      </c>
      <c r="BG74" s="1213">
        <v>26.303042897599997</v>
      </c>
      <c r="BH74" s="2036">
        <v>19.242201616960003</v>
      </c>
      <c r="BI74" s="2067">
        <v>12.795707479519999</v>
      </c>
      <c r="BJ74" s="1981"/>
      <c r="BK74" s="66"/>
    </row>
    <row r="75" spans="1:72" ht="15" customHeight="1">
      <c r="B75" s="27"/>
      <c r="C75" s="27"/>
      <c r="D75" s="27"/>
      <c r="E75" s="27"/>
      <c r="F75" s="27"/>
      <c r="G75" s="27"/>
      <c r="H75" s="27"/>
      <c r="I75" s="27"/>
      <c r="J75" s="27"/>
      <c r="K75" s="27"/>
      <c r="L75" s="27"/>
      <c r="M75" s="27"/>
      <c r="N75" s="27"/>
      <c r="O75" s="27"/>
      <c r="P75" s="27"/>
      <c r="Q75" s="27"/>
      <c r="R75" s="27"/>
      <c r="S75" s="27"/>
      <c r="T75" s="1215"/>
      <c r="U75" s="1214" t="s">
        <v>364</v>
      </c>
      <c r="V75" s="1092"/>
      <c r="W75" s="1216"/>
      <c r="X75" s="1216"/>
      <c r="Y75" s="1216"/>
      <c r="Z75" s="1216"/>
      <c r="AA75" s="1216">
        <v>25.811882127359997</v>
      </c>
      <c r="AB75" s="1216">
        <v>24.452554936320002</v>
      </c>
      <c r="AC75" s="1216">
        <v>23.684967936</v>
      </c>
      <c r="AD75" s="1216">
        <v>22.268208291840004</v>
      </c>
      <c r="AE75" s="1216">
        <v>23.269505495040001</v>
      </c>
      <c r="AF75" s="1216">
        <v>23.899941273600003</v>
      </c>
      <c r="AG75" s="1216">
        <v>24.290495631360002</v>
      </c>
      <c r="AH75" s="1216">
        <v>24.434508349440001</v>
      </c>
      <c r="AI75" s="1216">
        <v>21.529165271040004</v>
      </c>
      <c r="AJ75" s="1216">
        <v>21.44534482944</v>
      </c>
      <c r="AK75" s="1216">
        <v>22.44941862912</v>
      </c>
      <c r="AL75" s="1216">
        <v>21.124544716800003</v>
      </c>
      <c r="AM75" s="1216">
        <v>22.185510359040002</v>
      </c>
      <c r="AN75" s="1216">
        <v>22.002973655040002</v>
      </c>
      <c r="AO75" s="1216">
        <v>22.676583444480002</v>
      </c>
      <c r="AP75" s="1216">
        <v>22.514290606079999</v>
      </c>
      <c r="AQ75" s="1216">
        <v>22.878125383680004</v>
      </c>
      <c r="AR75" s="1216">
        <v>23.067545518080003</v>
      </c>
      <c r="AS75" s="1216">
        <v>20.032454615040002</v>
      </c>
      <c r="AT75" s="1216">
        <v>17.278854082560002</v>
      </c>
      <c r="AU75" s="1216">
        <v>19.82076235776</v>
      </c>
      <c r="AV75" s="1216">
        <v>20.114618388479997</v>
      </c>
      <c r="AW75" s="1216">
        <v>20.1539229696</v>
      </c>
      <c r="AX75" s="1216">
        <v>20.336202915839998</v>
      </c>
      <c r="AY75" s="1216">
        <v>19.804442112</v>
      </c>
      <c r="AZ75" s="1216">
        <v>18.689301872640002</v>
      </c>
      <c r="BA75" s="1216">
        <v>18.476385177600001</v>
      </c>
      <c r="BB75" s="1216">
        <v>19.522391777280003</v>
      </c>
      <c r="BC75" s="1216">
        <v>19.923913175040003</v>
      </c>
      <c r="BD75" s="1216">
        <v>18.186762424320001</v>
      </c>
      <c r="BE75" s="1216">
        <v>15.97190418432</v>
      </c>
      <c r="BF75" s="1216">
        <v>18.588461875200004</v>
      </c>
      <c r="BG75" s="1216">
        <v>17.17624000512</v>
      </c>
      <c r="BH75" s="1216">
        <v>16.167602626560004</v>
      </c>
      <c r="BI75" s="2037">
        <v>14.930163118079998</v>
      </c>
      <c r="BJ75" s="1982"/>
      <c r="BK75" s="66"/>
    </row>
    <row r="76" spans="1:72" s="261" customFormat="1">
      <c r="A76" s="27"/>
      <c r="B76" s="1268"/>
      <c r="C76" s="1268"/>
      <c r="D76" s="1268"/>
      <c r="E76" s="1268"/>
      <c r="F76" s="1268"/>
      <c r="G76" s="1268"/>
      <c r="H76" s="1268"/>
      <c r="I76" s="1268"/>
      <c r="J76" s="1268"/>
      <c r="K76" s="1268"/>
      <c r="L76" s="1268"/>
      <c r="M76" s="1268"/>
      <c r="N76" s="1268"/>
      <c r="O76" s="1268"/>
      <c r="P76" s="1268"/>
      <c r="Q76" s="1268"/>
      <c r="R76" s="1268"/>
      <c r="S76" s="1268"/>
      <c r="T76" s="52" t="s">
        <v>155</v>
      </c>
      <c r="U76" s="1254"/>
      <c r="V76" s="1276"/>
      <c r="W76" s="1253"/>
      <c r="X76" s="1253"/>
      <c r="Y76" s="1253"/>
      <c r="Z76" s="1253"/>
      <c r="AA76" s="1253">
        <f t="shared" ref="AA76:BH76" si="21">SUM(AA77:AA80)</f>
        <v>28011.960090478162</v>
      </c>
      <c r="AB76" s="1253">
        <f t="shared" si="21"/>
        <v>27834.783441282027</v>
      </c>
      <c r="AC76" s="1253">
        <f t="shared" si="21"/>
        <v>28835.510829869294</v>
      </c>
      <c r="AD76" s="1253">
        <f t="shared" si="21"/>
        <v>28756.755320324264</v>
      </c>
      <c r="AE76" s="1253">
        <f t="shared" si="21"/>
        <v>29354.645475971804</v>
      </c>
      <c r="AF76" s="1253">
        <f t="shared" si="21"/>
        <v>28773.963104465103</v>
      </c>
      <c r="AG76" s="1253">
        <f t="shared" si="21"/>
        <v>28100.849651298016</v>
      </c>
      <c r="AH76" s="1253">
        <f t="shared" si="21"/>
        <v>28249.417031470668</v>
      </c>
      <c r="AI76" s="1253">
        <f t="shared" si="21"/>
        <v>27093.08705918309</v>
      </c>
      <c r="AJ76" s="1253">
        <f t="shared" si="21"/>
        <v>27188.611438516302</v>
      </c>
      <c r="AK76" s="1253">
        <f t="shared" si="21"/>
        <v>27030.255931260854</v>
      </c>
      <c r="AL76" s="1253">
        <f t="shared" si="21"/>
        <v>26531.49287496446</v>
      </c>
      <c r="AM76" s="1253">
        <f t="shared" si="21"/>
        <v>26695.081051511916</v>
      </c>
      <c r="AN76" s="1253">
        <f t="shared" si="21"/>
        <v>26181.967254174746</v>
      </c>
      <c r="AO76" s="1253">
        <f t="shared" si="21"/>
        <v>26181.582107282091</v>
      </c>
      <c r="AP76" s="1253">
        <f t="shared" si="21"/>
        <v>26523.774121408685</v>
      </c>
      <c r="AQ76" s="1253">
        <f t="shared" si="21"/>
        <v>26321.219358862112</v>
      </c>
      <c r="AR76" s="1253">
        <f t="shared" si="21"/>
        <v>26082.281134984005</v>
      </c>
      <c r="AS76" s="1253">
        <f t="shared" si="21"/>
        <v>25745.428823147893</v>
      </c>
      <c r="AT76" s="1253">
        <f t="shared" si="21"/>
        <v>25785.836653389077</v>
      </c>
      <c r="AU76" s="1253">
        <f t="shared" si="21"/>
        <v>25689.687226671482</v>
      </c>
      <c r="AV76" s="1253">
        <f t="shared" si="21"/>
        <v>25026.618756314962</v>
      </c>
      <c r="AW76" s="1253">
        <f t="shared" si="21"/>
        <v>24627.658617616875</v>
      </c>
      <c r="AX76" s="1253">
        <f t="shared" si="21"/>
        <v>24963.476852107335</v>
      </c>
      <c r="AY76" s="1253">
        <f t="shared" si="21"/>
        <v>24735.164057705369</v>
      </c>
      <c r="AZ76" s="1253">
        <f t="shared" si="21"/>
        <v>24552.332796917122</v>
      </c>
      <c r="BA76" s="1253">
        <f t="shared" si="21"/>
        <v>24668.050427668823</v>
      </c>
      <c r="BB76" s="1253">
        <f t="shared" si="21"/>
        <v>24648.58356713301</v>
      </c>
      <c r="BC76" s="1253">
        <f t="shared" si="21"/>
        <v>24543.780393885372</v>
      </c>
      <c r="BD76" s="1253">
        <f t="shared" si="21"/>
        <v>24595.589554188689</v>
      </c>
      <c r="BE76" s="1253">
        <f t="shared" si="21"/>
        <v>24615.488750136719</v>
      </c>
      <c r="BF76" s="1253">
        <f t="shared" si="21"/>
        <v>24746.408858082672</v>
      </c>
      <c r="BG76" s="1253">
        <f t="shared" si="21"/>
        <v>24435.59302096548</v>
      </c>
      <c r="BH76" s="1253">
        <f t="shared" si="21"/>
        <v>24225.62251615358</v>
      </c>
      <c r="BI76" s="1260">
        <f t="shared" ref="BI76" si="22">SUM(BI77:BI80)</f>
        <v>23932.036194346707</v>
      </c>
      <c r="BJ76" s="1973"/>
      <c r="BM76" s="1273"/>
    </row>
    <row r="77" spans="1:72" ht="15" customHeight="1">
      <c r="B77" s="27"/>
      <c r="C77" s="27"/>
      <c r="D77" s="27"/>
      <c r="E77" s="27"/>
      <c r="F77" s="27"/>
      <c r="G77" s="27"/>
      <c r="H77" s="27"/>
      <c r="I77" s="27"/>
      <c r="J77" s="27"/>
      <c r="K77" s="27"/>
      <c r="L77" s="27"/>
      <c r="M77" s="27"/>
      <c r="N77" s="27"/>
      <c r="O77" s="27"/>
      <c r="P77" s="27"/>
      <c r="Q77" s="27"/>
      <c r="R77" s="27"/>
      <c r="S77" s="27"/>
      <c r="T77" s="1083"/>
      <c r="U77" s="1212" t="s">
        <v>175</v>
      </c>
      <c r="V77" s="1091"/>
      <c r="W77" s="1218"/>
      <c r="X77" s="1218"/>
      <c r="Y77" s="1218"/>
      <c r="Z77" s="1218"/>
      <c r="AA77" s="1218">
        <v>10563.042180227101</v>
      </c>
      <c r="AB77" s="1218">
        <v>10772.941631777196</v>
      </c>
      <c r="AC77" s="1218">
        <v>10845.432763354444</v>
      </c>
      <c r="AD77" s="1218">
        <v>10730.4506069567</v>
      </c>
      <c r="AE77" s="1218">
        <v>10564.892682861473</v>
      </c>
      <c r="AF77" s="1218">
        <v>10446.116368035573</v>
      </c>
      <c r="AG77" s="1218">
        <v>10316.032646781321</v>
      </c>
      <c r="AH77" s="1218">
        <v>10254.113045763146</v>
      </c>
      <c r="AI77" s="1218">
        <v>10172.338228361605</v>
      </c>
      <c r="AJ77" s="1218">
        <v>10107.631112629791</v>
      </c>
      <c r="AK77" s="1218">
        <v>9973.3029586397533</v>
      </c>
      <c r="AL77" s="1218">
        <v>10024.413614943434</v>
      </c>
      <c r="AM77" s="1218">
        <v>9956.0281900663776</v>
      </c>
      <c r="AN77" s="1218">
        <v>9842.5415555476138</v>
      </c>
      <c r="AO77" s="1218">
        <v>9636.7775443019946</v>
      </c>
      <c r="AP77" s="1218">
        <v>9613.5968900770768</v>
      </c>
      <c r="AQ77" s="1218">
        <v>9584.8169182055717</v>
      </c>
      <c r="AR77" s="1218">
        <v>9633.2112753522306</v>
      </c>
      <c r="AS77" s="1218">
        <v>9535.3645536034601</v>
      </c>
      <c r="AT77" s="1218">
        <v>9424.7293645846021</v>
      </c>
      <c r="AU77" s="1218">
        <v>9126.9446653836785</v>
      </c>
      <c r="AV77" s="1218">
        <v>9083.9620454757587</v>
      </c>
      <c r="AW77" s="1218">
        <v>8871.1081180048332</v>
      </c>
      <c r="AX77" s="1218">
        <v>8640.6598379872612</v>
      </c>
      <c r="AY77" s="1218">
        <v>8435.3432013262664</v>
      </c>
      <c r="AZ77" s="1218">
        <v>8437.5851594766555</v>
      </c>
      <c r="BA77" s="1218">
        <v>8388.2859964273775</v>
      </c>
      <c r="BB77" s="1218">
        <v>8414.6019171644457</v>
      </c>
      <c r="BC77" s="1218">
        <v>8392.4225509035005</v>
      </c>
      <c r="BD77" s="1218">
        <v>8516.5709881413459</v>
      </c>
      <c r="BE77" s="1218">
        <v>8606.9292261317405</v>
      </c>
      <c r="BF77" s="1218">
        <v>8714.0158602024858</v>
      </c>
      <c r="BG77" s="1218">
        <v>8746.2383167568332</v>
      </c>
      <c r="BH77" s="1218">
        <v>8636.870058135315</v>
      </c>
      <c r="BI77" s="1093">
        <v>8446.2942122676486</v>
      </c>
      <c r="BJ77" s="1983"/>
    </row>
    <row r="78" spans="1:72" ht="15" customHeight="1">
      <c r="B78" s="27"/>
      <c r="C78" s="27"/>
      <c r="D78" s="27"/>
      <c r="E78" s="27"/>
      <c r="F78" s="27"/>
      <c r="G78" s="27"/>
      <c r="H78" s="27"/>
      <c r="I78" s="27"/>
      <c r="J78" s="27"/>
      <c r="K78" s="27"/>
      <c r="L78" s="27"/>
      <c r="M78" s="27"/>
      <c r="N78" s="27"/>
      <c r="O78" s="27"/>
      <c r="P78" s="27"/>
      <c r="Q78" s="27"/>
      <c r="R78" s="27"/>
      <c r="S78" s="27"/>
      <c r="T78" s="1083"/>
      <c r="U78" s="1219" t="s">
        <v>210</v>
      </c>
      <c r="V78" s="1094"/>
      <c r="W78" s="1220"/>
      <c r="X78" s="1220"/>
      <c r="Y78" s="1220"/>
      <c r="Z78" s="1220"/>
      <c r="AA78" s="1220">
        <v>3786.2170738754926</v>
      </c>
      <c r="AB78" s="1220">
        <v>3805.3669064511532</v>
      </c>
      <c r="AC78" s="1220">
        <v>3801.8554382497332</v>
      </c>
      <c r="AD78" s="1220">
        <v>3721.7358115099801</v>
      </c>
      <c r="AE78" s="1220">
        <v>3620.0142235153935</v>
      </c>
      <c r="AF78" s="1220">
        <v>3595.6167027607667</v>
      </c>
      <c r="AG78" s="1220">
        <v>3568.4823316074057</v>
      </c>
      <c r="AH78" s="1220">
        <v>3531.2812948207138</v>
      </c>
      <c r="AI78" s="1220">
        <v>3475.5984221486151</v>
      </c>
      <c r="AJ78" s="1220">
        <v>3444.1676235840487</v>
      </c>
      <c r="AK78" s="1220">
        <v>3364.2452733568352</v>
      </c>
      <c r="AL78" s="1220">
        <v>3340.927731437127</v>
      </c>
      <c r="AM78" s="1220">
        <v>3327.6936448189676</v>
      </c>
      <c r="AN78" s="1220">
        <v>3276.4337007444569</v>
      </c>
      <c r="AO78" s="1220">
        <v>3195.6718107614188</v>
      </c>
      <c r="AP78" s="1220">
        <v>3178.8998341821771</v>
      </c>
      <c r="AQ78" s="1220">
        <v>3104.315054494964</v>
      </c>
      <c r="AR78" s="1220">
        <v>3044.5788088522663</v>
      </c>
      <c r="AS78" s="1220">
        <v>2989.6854965712323</v>
      </c>
      <c r="AT78" s="1220">
        <v>2945.3870787871874</v>
      </c>
      <c r="AU78" s="1220">
        <v>2879.8924516902321</v>
      </c>
      <c r="AV78" s="1220">
        <v>2875.8080732521171</v>
      </c>
      <c r="AW78" s="1220">
        <v>2829.218342197631</v>
      </c>
      <c r="AX78" s="1220">
        <v>2759.7171080276867</v>
      </c>
      <c r="AY78" s="1220">
        <v>2711.7422284806257</v>
      </c>
      <c r="AZ78" s="1220">
        <v>2708.7541812607087</v>
      </c>
      <c r="BA78" s="1220">
        <v>2666.2856590098513</v>
      </c>
      <c r="BB78" s="1220">
        <v>2681.5394723691102</v>
      </c>
      <c r="BC78" s="1220">
        <v>2683.3638976680591</v>
      </c>
      <c r="BD78" s="1220">
        <v>2705.9940457540779</v>
      </c>
      <c r="BE78" s="1220">
        <v>2717.7749433256681</v>
      </c>
      <c r="BF78" s="1220">
        <v>2756.4235009201916</v>
      </c>
      <c r="BG78" s="1220">
        <v>2703.6257136334548</v>
      </c>
      <c r="BH78" s="1220">
        <v>2645.6426731657903</v>
      </c>
      <c r="BI78" s="1095">
        <v>2620.2992268609955</v>
      </c>
      <c r="BJ78" s="1984"/>
    </row>
    <row r="79" spans="1:72" ht="15" customHeight="1">
      <c r="B79" s="27"/>
      <c r="C79" s="27"/>
      <c r="D79" s="27"/>
      <c r="E79" s="27"/>
      <c r="F79" s="27"/>
      <c r="G79" s="27"/>
      <c r="H79" s="27"/>
      <c r="I79" s="27"/>
      <c r="J79" s="27"/>
      <c r="K79" s="27"/>
      <c r="L79" s="27"/>
      <c r="M79" s="27"/>
      <c r="N79" s="27"/>
      <c r="O79" s="27"/>
      <c r="P79" s="27"/>
      <c r="Q79" s="27"/>
      <c r="R79" s="27"/>
      <c r="S79" s="27"/>
      <c r="T79" s="1083"/>
      <c r="U79" s="1219" t="s">
        <v>176</v>
      </c>
      <c r="V79" s="1094"/>
      <c r="W79" s="1220"/>
      <c r="X79" s="1220"/>
      <c r="Y79" s="1220"/>
      <c r="Z79" s="1220"/>
      <c r="AA79" s="1220">
        <v>13584.764366957101</v>
      </c>
      <c r="AB79" s="1220">
        <v>13188.587258901342</v>
      </c>
      <c r="AC79" s="1220">
        <v>14111.684726430112</v>
      </c>
      <c r="AD79" s="1220">
        <v>14238.115895682149</v>
      </c>
      <c r="AE79" s="1220">
        <v>15094.759159785022</v>
      </c>
      <c r="AF79" s="1220">
        <v>14663.15386732317</v>
      </c>
      <c r="AG79" s="1220">
        <v>14150.097459898669</v>
      </c>
      <c r="AH79" s="1220">
        <v>14399.07864910752</v>
      </c>
      <c r="AI79" s="1220">
        <v>13386.596638809238</v>
      </c>
      <c r="AJ79" s="1220">
        <v>13578.903738651679</v>
      </c>
      <c r="AK79" s="1220">
        <v>13636.491436431661</v>
      </c>
      <c r="AL79" s="1220">
        <v>13111.955591121026</v>
      </c>
      <c r="AM79" s="1220">
        <v>13358.420116990372</v>
      </c>
      <c r="AN79" s="1220">
        <v>13014.371685929143</v>
      </c>
      <c r="AO79" s="1220">
        <v>13302.630324241221</v>
      </c>
      <c r="AP79" s="1220">
        <v>13682.059637568993</v>
      </c>
      <c r="AQ79" s="1220">
        <v>13585.968361751316</v>
      </c>
      <c r="AR79" s="1220">
        <v>13358.668977988698</v>
      </c>
      <c r="AS79" s="1220">
        <v>13178.136712733207</v>
      </c>
      <c r="AT79" s="1220">
        <v>13378.785519196026</v>
      </c>
      <c r="AU79" s="1220">
        <v>13648.583329375993</v>
      </c>
      <c r="AV79" s="1220">
        <v>13031.693767459192</v>
      </c>
      <c r="AW79" s="1220">
        <v>12892.195718380552</v>
      </c>
      <c r="AX79" s="1220">
        <v>13527.109300428441</v>
      </c>
      <c r="AY79" s="1220">
        <v>13553.577878798871</v>
      </c>
      <c r="AZ79" s="1220">
        <v>13373.510706831774</v>
      </c>
      <c r="BA79" s="1220">
        <v>13583.066907688251</v>
      </c>
      <c r="BB79" s="1220">
        <v>13523.123268899248</v>
      </c>
      <c r="BC79" s="1220">
        <v>13439.425915667691</v>
      </c>
      <c r="BD79" s="1220">
        <v>13342.228313960222</v>
      </c>
      <c r="BE79" s="1220">
        <v>13260.434749399219</v>
      </c>
      <c r="BF79" s="1220">
        <v>13244.079441714901</v>
      </c>
      <c r="BG79" s="1220">
        <v>12957.300764813839</v>
      </c>
      <c r="BH79" s="1220">
        <v>12914.694149228448</v>
      </c>
      <c r="BI79" s="1095">
        <v>12839.386545620562</v>
      </c>
      <c r="BJ79" s="1984"/>
    </row>
    <row r="80" spans="1:72" ht="15" customHeight="1">
      <c r="B80" s="27"/>
      <c r="C80" s="27"/>
      <c r="D80" s="27"/>
      <c r="E80" s="27"/>
      <c r="F80" s="27"/>
      <c r="G80" s="27"/>
      <c r="H80" s="27"/>
      <c r="I80" s="27"/>
      <c r="J80" s="27"/>
      <c r="K80" s="27"/>
      <c r="L80" s="27"/>
      <c r="M80" s="27"/>
      <c r="N80" s="27"/>
      <c r="O80" s="27"/>
      <c r="P80" s="27"/>
      <c r="Q80" s="27"/>
      <c r="R80" s="27"/>
      <c r="S80" s="27"/>
      <c r="T80" s="1215"/>
      <c r="U80" s="1214" t="s">
        <v>365</v>
      </c>
      <c r="V80" s="1092"/>
      <c r="W80" s="1210"/>
      <c r="X80" s="1210"/>
      <c r="Y80" s="1210"/>
      <c r="Z80" s="1210"/>
      <c r="AA80" s="1216">
        <v>77.936469418468775</v>
      </c>
      <c r="AB80" s="1216">
        <v>67.887644152335511</v>
      </c>
      <c r="AC80" s="1216">
        <v>76.537901835007162</v>
      </c>
      <c r="AD80" s="1216">
        <v>66.453006175434481</v>
      </c>
      <c r="AE80" s="1216">
        <v>74.9794098099173</v>
      </c>
      <c r="AF80" s="1216">
        <v>69.076166345591602</v>
      </c>
      <c r="AG80" s="1216">
        <v>66.237213010619683</v>
      </c>
      <c r="AH80" s="1216">
        <v>64.944041779289975</v>
      </c>
      <c r="AI80" s="1216">
        <v>58.553769863631018</v>
      </c>
      <c r="AJ80" s="1216">
        <v>57.908963650782937</v>
      </c>
      <c r="AK80" s="1216">
        <v>56.216262832604087</v>
      </c>
      <c r="AL80" s="1216">
        <v>54.195937462870234</v>
      </c>
      <c r="AM80" s="1216">
        <v>52.939099636199451</v>
      </c>
      <c r="AN80" s="1216">
        <v>48.620311953530845</v>
      </c>
      <c r="AO80" s="1216">
        <v>46.50242797745382</v>
      </c>
      <c r="AP80" s="1216">
        <v>49.217759580439989</v>
      </c>
      <c r="AQ80" s="1216">
        <v>46.11902441025736</v>
      </c>
      <c r="AR80" s="1216">
        <v>45.822072790812598</v>
      </c>
      <c r="AS80" s="1216">
        <v>42.242060239993478</v>
      </c>
      <c r="AT80" s="1216">
        <v>36.934690821261476</v>
      </c>
      <c r="AU80" s="1216">
        <v>34.266780221578216</v>
      </c>
      <c r="AV80" s="1216">
        <v>35.154870127892444</v>
      </c>
      <c r="AW80" s="1216">
        <v>35.136439033858579</v>
      </c>
      <c r="AX80" s="1216">
        <v>35.99060566394634</v>
      </c>
      <c r="AY80" s="1216">
        <v>34.500749099608178</v>
      </c>
      <c r="AZ80" s="1216">
        <v>32.482749347982299</v>
      </c>
      <c r="BA80" s="1216">
        <v>30.411864543339604</v>
      </c>
      <c r="BB80" s="1216">
        <v>29.318908700205291</v>
      </c>
      <c r="BC80" s="1216">
        <v>28.568029646121047</v>
      </c>
      <c r="BD80" s="1216">
        <v>30.796206333043656</v>
      </c>
      <c r="BE80" s="1216">
        <v>30.349831280090861</v>
      </c>
      <c r="BF80" s="1216">
        <v>31.890055245092853</v>
      </c>
      <c r="BG80" s="1216">
        <v>28.428225761351115</v>
      </c>
      <c r="BH80" s="1216">
        <v>28.415635624027082</v>
      </c>
      <c r="BI80" s="2037">
        <v>26.056209597500342</v>
      </c>
      <c r="BJ80" s="1982"/>
    </row>
    <row r="81" spans="1:72" s="1096" customFormat="1" ht="15" customHeight="1">
      <c r="A81" s="27"/>
      <c r="B81" s="1275"/>
      <c r="C81" s="1275"/>
      <c r="D81" s="1275"/>
      <c r="E81" s="1275"/>
      <c r="F81" s="1275"/>
      <c r="G81" s="1275"/>
      <c r="H81" s="1275"/>
      <c r="I81" s="1275"/>
      <c r="J81" s="1275"/>
      <c r="K81" s="1275"/>
      <c r="L81" s="1275"/>
      <c r="M81" s="1275"/>
      <c r="N81" s="1275"/>
      <c r="O81" s="1275"/>
      <c r="P81" s="1275"/>
      <c r="Q81" s="1275"/>
      <c r="R81" s="1275"/>
      <c r="S81" s="1275"/>
      <c r="T81" s="52" t="s">
        <v>223</v>
      </c>
      <c r="U81" s="1221"/>
      <c r="V81" s="1088"/>
      <c r="W81" s="1868"/>
      <c r="X81" s="1868"/>
      <c r="Y81" s="1868"/>
      <c r="Z81" s="1868"/>
      <c r="AA81" s="1868"/>
      <c r="AB81" s="1868"/>
      <c r="AC81" s="1868"/>
      <c r="AD81" s="1868"/>
      <c r="AE81" s="1868"/>
      <c r="AF81" s="1868"/>
      <c r="AG81" s="1868"/>
      <c r="AH81" s="1868"/>
      <c r="AI81" s="1868"/>
      <c r="AJ81" s="1868"/>
      <c r="AK81" s="1868"/>
      <c r="AL81" s="1868"/>
      <c r="AM81" s="1868"/>
      <c r="AN81" s="1868"/>
      <c r="AO81" s="1868"/>
      <c r="AP81" s="1868"/>
      <c r="AQ81" s="1868"/>
      <c r="AR81" s="1868"/>
      <c r="AS81" s="1868"/>
      <c r="AT81" s="1868"/>
      <c r="AU81" s="1868"/>
      <c r="AV81" s="1868"/>
      <c r="AW81" s="1868"/>
      <c r="AX81" s="1868"/>
      <c r="AY81" s="1868"/>
      <c r="AZ81" s="1868"/>
      <c r="BA81" s="1868"/>
      <c r="BB81" s="1868"/>
      <c r="BC81" s="1868"/>
      <c r="BD81" s="1868"/>
      <c r="BE81" s="1868"/>
      <c r="BF81" s="1868"/>
      <c r="BG81" s="1868"/>
      <c r="BH81" s="1868"/>
      <c r="BI81" s="1969"/>
      <c r="BJ81" s="1985"/>
    </row>
    <row r="82" spans="1:72" ht="15" customHeight="1">
      <c r="B82" s="27"/>
      <c r="C82" s="27"/>
      <c r="D82" s="27"/>
      <c r="E82" s="27"/>
      <c r="F82" s="27"/>
      <c r="G82" s="27"/>
      <c r="H82" s="27"/>
      <c r="I82" s="27"/>
      <c r="J82" s="27"/>
      <c r="K82" s="27"/>
      <c r="L82" s="27"/>
      <c r="M82" s="27"/>
      <c r="N82" s="27"/>
      <c r="O82" s="27"/>
      <c r="P82" s="27"/>
      <c r="Q82" s="27"/>
      <c r="R82" s="27"/>
      <c r="S82" s="27"/>
      <c r="T82" s="1083"/>
      <c r="U82" s="1212" t="s">
        <v>185</v>
      </c>
      <c r="V82" s="1091"/>
      <c r="W82" s="1869"/>
      <c r="X82" s="1869"/>
      <c r="Y82" s="1869"/>
      <c r="Z82" s="1869"/>
      <c r="AA82" s="1869"/>
      <c r="AB82" s="1869"/>
      <c r="AC82" s="1869"/>
      <c r="AD82" s="1869"/>
      <c r="AE82" s="1869"/>
      <c r="AF82" s="1869"/>
      <c r="AG82" s="1869"/>
      <c r="AH82" s="1869"/>
      <c r="AI82" s="1869"/>
      <c r="AJ82" s="1869"/>
      <c r="AK82" s="1869"/>
      <c r="AL82" s="1869"/>
      <c r="AM82" s="1869"/>
      <c r="AN82" s="1869"/>
      <c r="AO82" s="1869"/>
      <c r="AP82" s="1869"/>
      <c r="AQ82" s="1869"/>
      <c r="AR82" s="1869"/>
      <c r="AS82" s="1869"/>
      <c r="AT82" s="1869"/>
      <c r="AU82" s="1869"/>
      <c r="AV82" s="1869"/>
      <c r="AW82" s="1869"/>
      <c r="AX82" s="1869"/>
      <c r="AY82" s="1869"/>
      <c r="AZ82" s="1869"/>
      <c r="BA82" s="1869"/>
      <c r="BB82" s="1869"/>
      <c r="BC82" s="1869"/>
      <c r="BD82" s="1869"/>
      <c r="BE82" s="1869"/>
      <c r="BF82" s="1869"/>
      <c r="BG82" s="1869"/>
      <c r="BH82" s="1869"/>
      <c r="BI82" s="1970"/>
      <c r="BJ82" s="1986"/>
    </row>
    <row r="83" spans="1:72" ht="15" customHeight="1">
      <c r="B83" s="27"/>
      <c r="C83" s="27"/>
      <c r="D83" s="27"/>
      <c r="E83" s="27"/>
      <c r="F83" s="27"/>
      <c r="G83" s="27"/>
      <c r="H83" s="27"/>
      <c r="I83" s="27"/>
      <c r="J83" s="27"/>
      <c r="K83" s="27"/>
      <c r="L83" s="27"/>
      <c r="M83" s="27"/>
      <c r="N83" s="27"/>
      <c r="O83" s="27"/>
      <c r="P83" s="27"/>
      <c r="Q83" s="27"/>
      <c r="R83" s="27"/>
      <c r="S83" s="27"/>
      <c r="T83" s="1083"/>
      <c r="U83" s="1219" t="s">
        <v>186</v>
      </c>
      <c r="V83" s="1094"/>
      <c r="W83" s="1870"/>
      <c r="X83" s="1870"/>
      <c r="Y83" s="1870"/>
      <c r="Z83" s="1870"/>
      <c r="AA83" s="1870"/>
      <c r="AB83" s="1871"/>
      <c r="AC83" s="1871"/>
      <c r="AD83" s="1871"/>
      <c r="AE83" s="1871"/>
      <c r="AF83" s="1871"/>
      <c r="AG83" s="1871"/>
      <c r="AH83" s="1871"/>
      <c r="AI83" s="1871"/>
      <c r="AJ83" s="1871"/>
      <c r="AK83" s="1871"/>
      <c r="AL83" s="1871"/>
      <c r="AM83" s="1871"/>
      <c r="AN83" s="1871"/>
      <c r="AO83" s="1871"/>
      <c r="AP83" s="1871"/>
      <c r="AQ83" s="1871"/>
      <c r="AR83" s="1871"/>
      <c r="AS83" s="1871"/>
      <c r="AT83" s="1871"/>
      <c r="AU83" s="1871"/>
      <c r="AV83" s="1871"/>
      <c r="AW83" s="1871"/>
      <c r="AX83" s="1871"/>
      <c r="AY83" s="1871"/>
      <c r="AZ83" s="1871"/>
      <c r="BA83" s="1871"/>
      <c r="BB83" s="1871"/>
      <c r="BC83" s="1871"/>
      <c r="BD83" s="1871"/>
      <c r="BE83" s="1871"/>
      <c r="BF83" s="1871"/>
      <c r="BG83" s="1871"/>
      <c r="BH83" s="1871"/>
      <c r="BI83" s="1971"/>
      <c r="BJ83" s="1987"/>
    </row>
    <row r="84" spans="1:72" ht="15" customHeight="1">
      <c r="B84" s="27"/>
      <c r="C84" s="27"/>
      <c r="D84" s="27"/>
      <c r="E84" s="27"/>
      <c r="F84" s="27"/>
      <c r="G84" s="27"/>
      <c r="H84" s="27"/>
      <c r="I84" s="27"/>
      <c r="J84" s="27"/>
      <c r="K84" s="27"/>
      <c r="L84" s="27"/>
      <c r="M84" s="27"/>
      <c r="N84" s="27"/>
      <c r="O84" s="27"/>
      <c r="P84" s="27"/>
      <c r="Q84" s="27"/>
      <c r="R84" s="27"/>
      <c r="S84" s="27"/>
      <c r="T84" s="1083"/>
      <c r="U84" s="1219" t="s">
        <v>187</v>
      </c>
      <c r="V84" s="1094"/>
      <c r="W84" s="1870"/>
      <c r="X84" s="1870"/>
      <c r="Y84" s="1870"/>
      <c r="Z84" s="1870"/>
      <c r="AA84" s="1870"/>
      <c r="AB84" s="1871"/>
      <c r="AC84" s="1871"/>
      <c r="AD84" s="1871"/>
      <c r="AE84" s="1871"/>
      <c r="AF84" s="1871"/>
      <c r="AG84" s="1871"/>
      <c r="AH84" s="1871"/>
      <c r="AI84" s="1871"/>
      <c r="AJ84" s="1871"/>
      <c r="AK84" s="1871"/>
      <c r="AL84" s="1871"/>
      <c r="AM84" s="1871"/>
      <c r="AN84" s="1871"/>
      <c r="AO84" s="1871"/>
      <c r="AP84" s="1871"/>
      <c r="AQ84" s="1871"/>
      <c r="AR84" s="1871"/>
      <c r="AS84" s="1871"/>
      <c r="AT84" s="1871"/>
      <c r="AU84" s="1871"/>
      <c r="AV84" s="1871"/>
      <c r="AW84" s="1871"/>
      <c r="AX84" s="1871"/>
      <c r="AY84" s="1871"/>
      <c r="AZ84" s="1871"/>
      <c r="BA84" s="1871"/>
      <c r="BB84" s="1871"/>
      <c r="BC84" s="1871"/>
      <c r="BD84" s="1871"/>
      <c r="BE84" s="1871"/>
      <c r="BF84" s="1871"/>
      <c r="BG84" s="1871"/>
      <c r="BH84" s="1871"/>
      <c r="BI84" s="1971"/>
      <c r="BJ84" s="1987"/>
    </row>
    <row r="85" spans="1:72" ht="15" customHeight="1">
      <c r="B85" s="27"/>
      <c r="C85" s="27"/>
      <c r="D85" s="27"/>
      <c r="E85" s="27"/>
      <c r="F85" s="27"/>
      <c r="G85" s="27"/>
      <c r="H85" s="27"/>
      <c r="I85" s="27"/>
      <c r="J85" s="27"/>
      <c r="K85" s="27"/>
      <c r="L85" s="27"/>
      <c r="M85" s="27"/>
      <c r="N85" s="27"/>
      <c r="O85" s="27"/>
      <c r="P85" s="27"/>
      <c r="Q85" s="27"/>
      <c r="R85" s="27"/>
      <c r="S85" s="27"/>
      <c r="T85" s="1215"/>
      <c r="U85" s="1214" t="s">
        <v>189</v>
      </c>
      <c r="V85" s="1092"/>
      <c r="W85" s="1872"/>
      <c r="X85" s="1872"/>
      <c r="Y85" s="1872"/>
      <c r="Z85" s="1872"/>
      <c r="AA85" s="1872"/>
      <c r="AB85" s="1872"/>
      <c r="AC85" s="1872"/>
      <c r="AD85" s="1872"/>
      <c r="AE85" s="1872"/>
      <c r="AF85" s="1872"/>
      <c r="AG85" s="1872"/>
      <c r="AH85" s="1872"/>
      <c r="AI85" s="1872"/>
      <c r="AJ85" s="1872"/>
      <c r="AK85" s="1872"/>
      <c r="AL85" s="1872"/>
      <c r="AM85" s="1872"/>
      <c r="AN85" s="1872"/>
      <c r="AO85" s="1872"/>
      <c r="AP85" s="1872"/>
      <c r="AQ85" s="1872"/>
      <c r="AR85" s="1872"/>
      <c r="AS85" s="1872"/>
      <c r="AT85" s="1872"/>
      <c r="AU85" s="1872"/>
      <c r="AV85" s="1872"/>
      <c r="AW85" s="1872"/>
      <c r="AX85" s="1872"/>
      <c r="AY85" s="1872"/>
      <c r="AZ85" s="1872"/>
      <c r="BA85" s="1872"/>
      <c r="BB85" s="1872"/>
      <c r="BC85" s="1872"/>
      <c r="BD85" s="1872"/>
      <c r="BE85" s="1872"/>
      <c r="BF85" s="1872"/>
      <c r="BG85" s="1872"/>
      <c r="BH85" s="1872"/>
      <c r="BI85" s="1972"/>
      <c r="BJ85" s="1988"/>
    </row>
    <row r="86" spans="1:72" s="261" customFormat="1">
      <c r="A86" s="27"/>
      <c r="B86" s="1268"/>
      <c r="C86" s="1268"/>
      <c r="D86" s="1268"/>
      <c r="E86" s="1268"/>
      <c r="F86" s="1268"/>
      <c r="G86" s="1268"/>
      <c r="H86" s="1268"/>
      <c r="I86" s="1268"/>
      <c r="J86" s="1268"/>
      <c r="K86" s="1268"/>
      <c r="L86" s="1268"/>
      <c r="M86" s="1268"/>
      <c r="N86" s="1268"/>
      <c r="O86" s="1268"/>
      <c r="P86" s="1268"/>
      <c r="Q86" s="1268"/>
      <c r="R86" s="1268"/>
      <c r="S86" s="1268"/>
      <c r="T86" s="52" t="s">
        <v>165</v>
      </c>
      <c r="U86" s="1277"/>
      <c r="V86" s="1277"/>
      <c r="W86" s="1253"/>
      <c r="X86" s="1253"/>
      <c r="Y86" s="1253"/>
      <c r="Z86" s="1253"/>
      <c r="AA86" s="1253">
        <f t="shared" ref="AA86:BH86" si="23">SUM(AA87:AA90)</f>
        <v>14574.873991822773</v>
      </c>
      <c r="AB86" s="1253">
        <f t="shared" si="23"/>
        <v>14406.869594717511</v>
      </c>
      <c r="AC86" s="1253">
        <f t="shared" si="23"/>
        <v>14287.61061354342</v>
      </c>
      <c r="AD86" s="1253">
        <f t="shared" si="23"/>
        <v>13977.501949861246</v>
      </c>
      <c r="AE86" s="1253">
        <f t="shared" si="23"/>
        <v>13687.653990167828</v>
      </c>
      <c r="AF86" s="1253">
        <f t="shared" si="23"/>
        <v>13277.841333824412</v>
      </c>
      <c r="AG86" s="1253">
        <f t="shared" si="23"/>
        <v>12881.821873146517</v>
      </c>
      <c r="AH86" s="1253">
        <f t="shared" si="23"/>
        <v>12442.094368757371</v>
      </c>
      <c r="AI86" s="1253">
        <f t="shared" si="23"/>
        <v>11924.733122861104</v>
      </c>
      <c r="AJ86" s="1253">
        <f t="shared" si="23"/>
        <v>11449.331203149704</v>
      </c>
      <c r="AK86" s="1253">
        <f t="shared" si="23"/>
        <v>10997.576095720424</v>
      </c>
      <c r="AL86" s="1253">
        <f t="shared" si="23"/>
        <v>10513.873344739519</v>
      </c>
      <c r="AM86" s="1253">
        <f t="shared" si="23"/>
        <v>10055.61028997215</v>
      </c>
      <c r="AN86" s="1253">
        <f t="shared" si="23"/>
        <v>9601.4888395428025</v>
      </c>
      <c r="AO86" s="1253">
        <f t="shared" si="23"/>
        <v>9136.5043539200196</v>
      </c>
      <c r="AP86" s="1253">
        <f t="shared" si="23"/>
        <v>8688.7072922080279</v>
      </c>
      <c r="AQ86" s="1253">
        <f t="shared" si="23"/>
        <v>8189.6014279714027</v>
      </c>
      <c r="AR86" s="1253">
        <f t="shared" si="23"/>
        <v>7723.6326521148621</v>
      </c>
      <c r="AS86" s="1253">
        <f t="shared" si="23"/>
        <v>7243.3003080347207</v>
      </c>
      <c r="AT86" s="1253">
        <f t="shared" si="23"/>
        <v>6744.8851425940711</v>
      </c>
      <c r="AU86" s="1253">
        <f t="shared" si="23"/>
        <v>6307.5095979589496</v>
      </c>
      <c r="AV86" s="1253">
        <f t="shared" si="23"/>
        <v>5967.0946937662302</v>
      </c>
      <c r="AW86" s="1253">
        <f t="shared" si="23"/>
        <v>5654.1689621510604</v>
      </c>
      <c r="AX86" s="1253">
        <f t="shared" si="23"/>
        <v>5362.9805441392891</v>
      </c>
      <c r="AY86" s="1253">
        <f t="shared" si="23"/>
        <v>5075.0989238256007</v>
      </c>
      <c r="AZ86" s="1253">
        <f t="shared" si="23"/>
        <v>4821.3714905218694</v>
      </c>
      <c r="BA86" s="1253">
        <f t="shared" si="23"/>
        <v>4566.8281957772651</v>
      </c>
      <c r="BB86" s="1253">
        <f t="shared" si="23"/>
        <v>4304.4733692809668</v>
      </c>
      <c r="BC86" s="1253">
        <f t="shared" si="23"/>
        <v>4111.6753746126424</v>
      </c>
      <c r="BD86" s="1253">
        <f t="shared" si="23"/>
        <v>3923.4590483489656</v>
      </c>
      <c r="BE86" s="1253">
        <f t="shared" si="23"/>
        <v>3733.9915177811376</v>
      </c>
      <c r="BF86" s="1253">
        <f t="shared" si="23"/>
        <v>3587.7736034358486</v>
      </c>
      <c r="BG86" s="1253">
        <f t="shared" si="23"/>
        <v>3416.8385605005824</v>
      </c>
      <c r="BH86" s="1253">
        <f t="shared" si="23"/>
        <v>3287.7620447792915</v>
      </c>
      <c r="BI86" s="1260">
        <f t="shared" ref="BI86" si="24">SUM(BI87:BI90)</f>
        <v>3196.1946850840204</v>
      </c>
      <c r="BJ86" s="1989"/>
      <c r="BM86" s="1273"/>
    </row>
    <row r="87" spans="1:72" ht="16.7" customHeight="1">
      <c r="B87" s="27"/>
      <c r="C87" s="27"/>
      <c r="D87" s="27"/>
      <c r="E87" s="27"/>
      <c r="F87" s="27"/>
      <c r="G87" s="27"/>
      <c r="H87" s="27"/>
      <c r="I87" s="27"/>
      <c r="J87" s="27"/>
      <c r="K87" s="27"/>
      <c r="L87" s="27"/>
      <c r="M87" s="27"/>
      <c r="N87" s="27"/>
      <c r="O87" s="27"/>
      <c r="P87" s="27"/>
      <c r="Q87" s="27"/>
      <c r="R87" s="27"/>
      <c r="S87" s="27"/>
      <c r="T87" s="1083"/>
      <c r="U87" s="1212" t="s">
        <v>177</v>
      </c>
      <c r="V87" s="1091"/>
      <c r="W87" s="1218"/>
      <c r="X87" s="1218"/>
      <c r="Y87" s="1218"/>
      <c r="Z87" s="1218"/>
      <c r="AA87" s="1218">
        <v>11188.695885072369</v>
      </c>
      <c r="AB87" s="1218">
        <v>11049.094397045879</v>
      </c>
      <c r="AC87" s="1218">
        <v>10955.729073030234</v>
      </c>
      <c r="AD87" s="1218">
        <v>10703.151451808737</v>
      </c>
      <c r="AE87" s="1218">
        <v>10478.841727395915</v>
      </c>
      <c r="AF87" s="1218">
        <v>10104.955492056975</v>
      </c>
      <c r="AG87" s="1218">
        <v>9751.7021534348933</v>
      </c>
      <c r="AH87" s="1218">
        <v>9356.1668476125924</v>
      </c>
      <c r="AI87" s="1218">
        <v>8898.5079394192999</v>
      </c>
      <c r="AJ87" s="1218">
        <v>8460.1225327575394</v>
      </c>
      <c r="AK87" s="1218">
        <v>8051.1044232654258</v>
      </c>
      <c r="AL87" s="1218">
        <v>7644.88182985207</v>
      </c>
      <c r="AM87" s="1218">
        <v>7241.1217892494515</v>
      </c>
      <c r="AN87" s="1218">
        <v>6836.412182461173</v>
      </c>
      <c r="AO87" s="1218">
        <v>6421.7746712262197</v>
      </c>
      <c r="AP87" s="1218">
        <v>6009.0359645398303</v>
      </c>
      <c r="AQ87" s="1218">
        <v>5585.2976416174533</v>
      </c>
      <c r="AR87" s="1218">
        <v>5192.9455359785161</v>
      </c>
      <c r="AS87" s="1218">
        <v>4755.8790526715284</v>
      </c>
      <c r="AT87" s="1218">
        <v>4374.7888652778101</v>
      </c>
      <c r="AU87" s="1218">
        <v>4002.7316171805751</v>
      </c>
      <c r="AV87" s="1218">
        <v>3703.4119183486046</v>
      </c>
      <c r="AW87" s="1218">
        <v>3449.948469265416</v>
      </c>
      <c r="AX87" s="1218">
        <v>3208.7986330867052</v>
      </c>
      <c r="AY87" s="1218">
        <v>2958.8231461322316</v>
      </c>
      <c r="AZ87" s="1218">
        <v>2736.5045477239128</v>
      </c>
      <c r="BA87" s="1218">
        <v>2521.0135061481201</v>
      </c>
      <c r="BB87" s="1218">
        <v>2346.591901958916</v>
      </c>
      <c r="BC87" s="1218">
        <v>2176.2673834459733</v>
      </c>
      <c r="BD87" s="1218">
        <v>2027.0629521486176</v>
      </c>
      <c r="BE87" s="1218">
        <v>1888.2960807880381</v>
      </c>
      <c r="BF87" s="1218">
        <v>1759.8723385788358</v>
      </c>
      <c r="BG87" s="1218">
        <v>1634.3163581964986</v>
      </c>
      <c r="BH87" s="1218">
        <v>1534.8506449749707</v>
      </c>
      <c r="BI87" s="1093">
        <v>1442.3049299346389</v>
      </c>
      <c r="BJ87" s="1983"/>
    </row>
    <row r="88" spans="1:72" ht="15" customHeight="1">
      <c r="B88" s="27"/>
      <c r="C88" s="27"/>
      <c r="D88" s="27"/>
      <c r="E88" s="27"/>
      <c r="F88" s="27"/>
      <c r="G88" s="27"/>
      <c r="H88" s="27"/>
      <c r="I88" s="27"/>
      <c r="J88" s="27"/>
      <c r="K88" s="27"/>
      <c r="L88" s="27"/>
      <c r="M88" s="27"/>
      <c r="N88" s="27"/>
      <c r="O88" s="27"/>
      <c r="P88" s="27"/>
      <c r="Q88" s="27"/>
      <c r="R88" s="27"/>
      <c r="S88" s="27"/>
      <c r="T88" s="1083"/>
      <c r="U88" s="1219" t="s">
        <v>171</v>
      </c>
      <c r="V88" s="1094"/>
      <c r="W88" s="1223"/>
      <c r="X88" s="1223"/>
      <c r="Y88" s="1223"/>
      <c r="Z88" s="1223"/>
      <c r="AA88" s="1223">
        <v>60.471456098349925</v>
      </c>
      <c r="AB88" s="1223">
        <v>59.787919485866539</v>
      </c>
      <c r="AC88" s="1223">
        <v>59.917379543310133</v>
      </c>
      <c r="AD88" s="1223">
        <v>60.062843449619393</v>
      </c>
      <c r="AE88" s="1223">
        <v>59.755911788135244</v>
      </c>
      <c r="AF88" s="1223">
        <v>59.891958351896804</v>
      </c>
      <c r="AG88" s="1223">
        <v>60.042155318399999</v>
      </c>
      <c r="AH88" s="1223">
        <v>60.3265988064</v>
      </c>
      <c r="AI88" s="1223">
        <v>60.017911685280005</v>
      </c>
      <c r="AJ88" s="1223">
        <v>60.254123260320007</v>
      </c>
      <c r="AK88" s="1223">
        <v>60.564982987680011</v>
      </c>
      <c r="AL88" s="1223">
        <v>61.118205112800013</v>
      </c>
      <c r="AM88" s="1223">
        <v>77.530655484960008</v>
      </c>
      <c r="AN88" s="1223">
        <v>91.147246660959993</v>
      </c>
      <c r="AO88" s="1223">
        <v>94.102368156799997</v>
      </c>
      <c r="AP88" s="1196">
        <v>106.88330629651199</v>
      </c>
      <c r="AQ88" s="1196">
        <v>110.3389171000064</v>
      </c>
      <c r="AR88" s="1196">
        <v>106.57965153473282</v>
      </c>
      <c r="AS88" s="1196">
        <v>119.78478657221758</v>
      </c>
      <c r="AT88" s="1196">
        <v>118.78708705589298</v>
      </c>
      <c r="AU88" s="1196">
        <v>103.74785085438322</v>
      </c>
      <c r="AV88" s="1196">
        <v>114.6462944563329</v>
      </c>
      <c r="AW88" s="1196">
        <v>113.45491728255999</v>
      </c>
      <c r="AX88" s="1196">
        <v>112.23647671014402</v>
      </c>
      <c r="AY88" s="1196">
        <v>111.87744762510593</v>
      </c>
      <c r="AZ88" s="1196">
        <v>114.01015745344</v>
      </c>
      <c r="BA88" s="1196">
        <v>115.49715818979236</v>
      </c>
      <c r="BB88" s="1196">
        <v>100.42088837145599</v>
      </c>
      <c r="BC88" s="1196">
        <v>99.561636040012814</v>
      </c>
      <c r="BD88" s="1223">
        <v>92.203026465689589</v>
      </c>
      <c r="BE88" s="1223">
        <v>83.218772496959986</v>
      </c>
      <c r="BF88" s="1223">
        <v>85.657975142118389</v>
      </c>
      <c r="BG88" s="1223">
        <v>77.481844030796793</v>
      </c>
      <c r="BH88" s="1223">
        <v>76.977737213439994</v>
      </c>
      <c r="BI88" s="2038">
        <v>77.155687318796794</v>
      </c>
      <c r="BJ88" s="1984"/>
    </row>
    <row r="89" spans="1:72">
      <c r="B89" s="27"/>
      <c r="C89" s="27"/>
      <c r="D89" s="27"/>
      <c r="E89" s="27"/>
      <c r="F89" s="27"/>
      <c r="G89" s="27"/>
      <c r="H89" s="27"/>
      <c r="I89" s="27"/>
      <c r="J89" s="27"/>
      <c r="K89" s="27"/>
      <c r="L89" s="27"/>
      <c r="M89" s="27"/>
      <c r="N89" s="27"/>
      <c r="O89" s="27"/>
      <c r="P89" s="27"/>
      <c r="Q89" s="27"/>
      <c r="R89" s="27"/>
      <c r="S89" s="27"/>
      <c r="T89" s="1083"/>
      <c r="U89" s="1219" t="s">
        <v>409</v>
      </c>
      <c r="V89" s="1094"/>
      <c r="W89" s="1224"/>
      <c r="X89" s="1224"/>
      <c r="Y89" s="1224"/>
      <c r="Z89" s="1224"/>
      <c r="AA89" s="2039">
        <v>31.175316848103428</v>
      </c>
      <c r="AB89" s="2039">
        <v>30.669880391114781</v>
      </c>
      <c r="AC89" s="2039">
        <v>31.108759386552581</v>
      </c>
      <c r="AD89" s="2039">
        <v>31.001923587145154</v>
      </c>
      <c r="AE89" s="2039">
        <v>32.542501306428434</v>
      </c>
      <c r="AF89" s="2039">
        <v>32.962934288199719</v>
      </c>
      <c r="AG89" s="2039">
        <v>33.4578195497322</v>
      </c>
      <c r="AH89" s="2039">
        <v>27.950644356952985</v>
      </c>
      <c r="AI89" s="2039">
        <v>26.64622951271414</v>
      </c>
      <c r="AJ89" s="2039">
        <v>26.462810127323817</v>
      </c>
      <c r="AK89" s="2039">
        <v>23.027943258244903</v>
      </c>
      <c r="AL89" s="2039">
        <v>18.609669482844822</v>
      </c>
      <c r="AM89" s="2039">
        <v>27.049195911319806</v>
      </c>
      <c r="AN89" s="2039">
        <v>23.311062219995463</v>
      </c>
      <c r="AO89" s="2039">
        <v>21.134041249937656</v>
      </c>
      <c r="AP89" s="2039">
        <v>19.656528989727516</v>
      </c>
      <c r="AQ89" s="2039">
        <v>18.188636117410702</v>
      </c>
      <c r="AR89" s="2039">
        <v>16.834531986745393</v>
      </c>
      <c r="AS89" s="2039">
        <v>15.936902230580667</v>
      </c>
      <c r="AT89" s="2039">
        <v>14.177626252306812</v>
      </c>
      <c r="AU89" s="2039">
        <v>12.950956730576319</v>
      </c>
      <c r="AV89" s="2039">
        <v>11.972691941047266</v>
      </c>
      <c r="AW89" s="2039">
        <v>12.612657437072778</v>
      </c>
      <c r="AX89" s="2039">
        <v>13.31066231248886</v>
      </c>
      <c r="AY89" s="2039">
        <v>11.504072773697215</v>
      </c>
      <c r="AZ89" s="2039">
        <v>11.450912287643265</v>
      </c>
      <c r="BA89" s="2039">
        <v>10.429325145139837</v>
      </c>
      <c r="BB89" s="2039">
        <v>11.489766784867136</v>
      </c>
      <c r="BC89" s="2039">
        <v>11.894069722335802</v>
      </c>
      <c r="BD89" s="2039">
        <v>11.117697862573118</v>
      </c>
      <c r="BE89" s="2039">
        <v>9.9570149207988017</v>
      </c>
      <c r="BF89" s="2039">
        <v>9.4586972683802184</v>
      </c>
      <c r="BG89" s="2039">
        <v>9.7381404394089941</v>
      </c>
      <c r="BH89" s="2039">
        <v>8.8387032067171774</v>
      </c>
      <c r="BI89" s="2040">
        <v>8.8312972464207551</v>
      </c>
      <c r="BJ89" s="1990" t="s">
        <v>479</v>
      </c>
      <c r="BL89" s="290"/>
    </row>
    <row r="90" spans="1:72" ht="15" customHeight="1" thickBot="1">
      <c r="B90" s="27"/>
      <c r="C90" s="27"/>
      <c r="D90" s="27"/>
      <c r="E90" s="27"/>
      <c r="F90" s="27"/>
      <c r="G90" s="27"/>
      <c r="H90" s="27"/>
      <c r="I90" s="27"/>
      <c r="J90" s="27"/>
      <c r="K90" s="27"/>
      <c r="L90" s="27"/>
      <c r="M90" s="27"/>
      <c r="N90" s="27"/>
      <c r="O90" s="27"/>
      <c r="P90" s="27"/>
      <c r="Q90" s="27"/>
      <c r="R90" s="27"/>
      <c r="S90" s="27"/>
      <c r="T90" s="1083"/>
      <c r="U90" s="1225" t="s">
        <v>172</v>
      </c>
      <c r="V90" s="1226"/>
      <c r="W90" s="1220"/>
      <c r="X90" s="1220"/>
      <c r="Y90" s="1220"/>
      <c r="Z90" s="1220"/>
      <c r="AA90" s="1220">
        <v>3294.5313338039509</v>
      </c>
      <c r="AB90" s="1220">
        <v>3267.3173977946508</v>
      </c>
      <c r="AC90" s="1220">
        <v>3240.8554015833233</v>
      </c>
      <c r="AD90" s="1220">
        <v>3183.2857310157428</v>
      </c>
      <c r="AE90" s="1220">
        <v>3116.5138496773488</v>
      </c>
      <c r="AF90" s="1220">
        <v>3080.0309491273401</v>
      </c>
      <c r="AG90" s="1220">
        <v>3036.6197448434896</v>
      </c>
      <c r="AH90" s="1220">
        <v>2997.6502779814255</v>
      </c>
      <c r="AI90" s="1220">
        <v>2939.561042243809</v>
      </c>
      <c r="AJ90" s="1220">
        <v>2902.4917370045196</v>
      </c>
      <c r="AK90" s="1220">
        <v>2862.8787462090727</v>
      </c>
      <c r="AL90" s="1220">
        <v>2789.2636402918038</v>
      </c>
      <c r="AM90" s="1220">
        <v>2709.9086493264181</v>
      </c>
      <c r="AN90" s="1220">
        <v>2650.6183482006741</v>
      </c>
      <c r="AO90" s="1220">
        <v>2599.493273287062</v>
      </c>
      <c r="AP90" s="1220">
        <v>2553.1314923819577</v>
      </c>
      <c r="AQ90" s="1220">
        <v>2475.776233136532</v>
      </c>
      <c r="AR90" s="1220">
        <v>2407.2729326148669</v>
      </c>
      <c r="AS90" s="1220">
        <v>2351.6995665603936</v>
      </c>
      <c r="AT90" s="1220">
        <v>2237.1315640080611</v>
      </c>
      <c r="AU90" s="1220">
        <v>2188.0791731934141</v>
      </c>
      <c r="AV90" s="1220">
        <v>2137.0637890202456</v>
      </c>
      <c r="AW90" s="1220">
        <v>2078.1529181660117</v>
      </c>
      <c r="AX90" s="1220">
        <v>2028.6347720299505</v>
      </c>
      <c r="AY90" s="1220">
        <v>1992.8942572945662</v>
      </c>
      <c r="AZ90" s="1220">
        <v>1959.4058730568731</v>
      </c>
      <c r="BA90" s="1220">
        <v>1919.8882062942121</v>
      </c>
      <c r="BB90" s="1220">
        <v>1845.9708121657279</v>
      </c>
      <c r="BC90" s="1220">
        <v>1823.9522854043205</v>
      </c>
      <c r="BD90" s="1220">
        <v>1793.0753718720853</v>
      </c>
      <c r="BE90" s="1220">
        <v>1752.5196495753407</v>
      </c>
      <c r="BF90" s="1220">
        <v>1732.7845924465139</v>
      </c>
      <c r="BG90" s="1220">
        <v>1695.3022178338781</v>
      </c>
      <c r="BH90" s="1220">
        <v>1667.094959384164</v>
      </c>
      <c r="BI90" s="1095">
        <v>1667.902770584164</v>
      </c>
      <c r="BJ90" s="1984"/>
    </row>
    <row r="91" spans="1:72" s="21" customFormat="1" ht="15.75" thickTop="1">
      <c r="A91" s="27"/>
      <c r="B91" s="133"/>
      <c r="C91" s="133"/>
      <c r="D91" s="133"/>
      <c r="E91" s="133"/>
      <c r="F91" s="133"/>
      <c r="G91" s="133"/>
      <c r="H91" s="133"/>
      <c r="I91" s="133"/>
      <c r="J91" s="133"/>
      <c r="K91" s="133"/>
      <c r="L91" s="133"/>
      <c r="M91" s="133"/>
      <c r="N91" s="133"/>
      <c r="O91" s="133"/>
      <c r="P91" s="133"/>
      <c r="Q91" s="133"/>
      <c r="R91" s="133"/>
      <c r="S91" s="133"/>
      <c r="T91" s="1570" t="s">
        <v>410</v>
      </c>
      <c r="U91" s="1571"/>
      <c r="V91" s="1571"/>
      <c r="W91" s="1569"/>
      <c r="X91" s="1569"/>
      <c r="Y91" s="1569"/>
      <c r="Z91" s="1569"/>
      <c r="AA91" s="2089">
        <f t="shared" ref="AA91:BH91" si="25">SUM(AA65,AA70,AA73,AA76,AA86)</f>
        <v>49920.709825946418</v>
      </c>
      <c r="AB91" s="2089">
        <f t="shared" si="25"/>
        <v>49192.352359064113</v>
      </c>
      <c r="AC91" s="2089">
        <f t="shared" si="25"/>
        <v>49119.895967348421</v>
      </c>
      <c r="AD91" s="2089">
        <f t="shared" si="25"/>
        <v>48115.060233633456</v>
      </c>
      <c r="AE91" s="2089">
        <f t="shared" si="25"/>
        <v>48151.372241581274</v>
      </c>
      <c r="AF91" s="2089">
        <f t="shared" si="25"/>
        <v>46816.645670250313</v>
      </c>
      <c r="AG91" s="2089">
        <f t="shared" si="25"/>
        <v>45375.6614458275</v>
      </c>
      <c r="AH91" s="2089">
        <f t="shared" si="25"/>
        <v>44825.798542613018</v>
      </c>
      <c r="AI91" s="2089">
        <f t="shared" si="25"/>
        <v>42910.582012952444</v>
      </c>
      <c r="AJ91" s="2089">
        <f t="shared" si="25"/>
        <v>42459.303633221367</v>
      </c>
      <c r="AK91" s="2089">
        <f t="shared" si="25"/>
        <v>41712.319497722827</v>
      </c>
      <c r="AL91" s="2089">
        <f t="shared" si="25"/>
        <v>40393.219012487214</v>
      </c>
      <c r="AM91" s="2089">
        <f t="shared" si="25"/>
        <v>39471.301105416649</v>
      </c>
      <c r="AN91" s="2089">
        <f t="shared" si="25"/>
        <v>38454.328190797751</v>
      </c>
      <c r="AO91" s="2089">
        <f t="shared" si="25"/>
        <v>38105.670140479546</v>
      </c>
      <c r="AP91" s="2089">
        <f t="shared" si="25"/>
        <v>38091.573798992853</v>
      </c>
      <c r="AQ91" s="2089">
        <f t="shared" si="25"/>
        <v>37454.684207319566</v>
      </c>
      <c r="AR91" s="2089">
        <f t="shared" si="25"/>
        <v>36764.291830599715</v>
      </c>
      <c r="AS91" s="2089">
        <f t="shared" si="25"/>
        <v>35870.230066527103</v>
      </c>
      <c r="AT91" s="2089">
        <f t="shared" si="25"/>
        <v>35271.36196081349</v>
      </c>
      <c r="AU91" s="2089">
        <f t="shared" si="25"/>
        <v>34777.248037815429</v>
      </c>
      <c r="AV91" s="2089">
        <f t="shared" si="25"/>
        <v>33426.005719827896</v>
      </c>
      <c r="AW91" s="2089">
        <f t="shared" si="25"/>
        <v>32700.667381421215</v>
      </c>
      <c r="AX91" s="2089">
        <f t="shared" si="25"/>
        <v>32640.420112395135</v>
      </c>
      <c r="AY91" s="2089">
        <f t="shared" si="25"/>
        <v>32088.882743656501</v>
      </c>
      <c r="AZ91" s="2089">
        <f t="shared" si="25"/>
        <v>31686.012002006461</v>
      </c>
      <c r="BA91" s="2089">
        <f t="shared" si="25"/>
        <v>31652.728236690622</v>
      </c>
      <c r="BB91" s="2089">
        <f t="shared" si="25"/>
        <v>31460.404504597002</v>
      </c>
      <c r="BC91" s="2089">
        <f t="shared" si="25"/>
        <v>30964.473100041054</v>
      </c>
      <c r="BD91" s="2089">
        <f t="shared" si="25"/>
        <v>30692.528187667107</v>
      </c>
      <c r="BE91" s="2089">
        <f t="shared" si="25"/>
        <v>30361.847684657598</v>
      </c>
      <c r="BF91" s="2089">
        <f t="shared" si="25"/>
        <v>30347.535651657603</v>
      </c>
      <c r="BG91" s="2089">
        <f t="shared" si="25"/>
        <v>29782.740394876688</v>
      </c>
      <c r="BH91" s="2089">
        <f t="shared" si="25"/>
        <v>29386.974854456425</v>
      </c>
      <c r="BI91" s="2093">
        <f t="shared" ref="BI91" si="26">SUM(BI65,BI70,BI73,BI76,BI86)</f>
        <v>28949.438713793414</v>
      </c>
      <c r="BJ91" s="1991"/>
      <c r="BR91" s="22"/>
      <c r="BS91" s="138"/>
      <c r="BT91" s="138"/>
    </row>
    <row r="92" spans="1:72" s="21" customFormat="1" ht="15.75" thickBot="1">
      <c r="A92" s="27"/>
      <c r="B92" s="133"/>
      <c r="C92" s="133"/>
      <c r="D92" s="133"/>
      <c r="E92" s="133"/>
      <c r="F92" s="133"/>
      <c r="G92" s="133"/>
      <c r="H92" s="133"/>
      <c r="I92" s="133"/>
      <c r="J92" s="133"/>
      <c r="K92" s="133"/>
      <c r="L92" s="133"/>
      <c r="M92" s="133"/>
      <c r="N92" s="133"/>
      <c r="O92" s="133"/>
      <c r="P92" s="133"/>
      <c r="Q92" s="133"/>
      <c r="R92" s="133"/>
      <c r="S92" s="133"/>
      <c r="T92" s="1533" t="s">
        <v>411</v>
      </c>
      <c r="U92" s="1568"/>
      <c r="V92" s="1568"/>
      <c r="W92" s="1873"/>
      <c r="X92" s="1873"/>
      <c r="Y92" s="1873"/>
      <c r="Z92" s="1873"/>
      <c r="AA92" s="1873"/>
      <c r="AB92" s="1873"/>
      <c r="AC92" s="1873"/>
      <c r="AD92" s="1873"/>
      <c r="AE92" s="1873"/>
      <c r="AF92" s="1873"/>
      <c r="AG92" s="1873"/>
      <c r="AH92" s="1873"/>
      <c r="AI92" s="1873"/>
      <c r="AJ92" s="1873"/>
      <c r="AK92" s="1873"/>
      <c r="AL92" s="1873"/>
      <c r="AM92" s="1873"/>
      <c r="AN92" s="1873"/>
      <c r="AO92" s="1873"/>
      <c r="AP92" s="1873"/>
      <c r="AQ92" s="1873"/>
      <c r="AR92" s="1873"/>
      <c r="AS92" s="1873"/>
      <c r="AT92" s="1873"/>
      <c r="AU92" s="1873"/>
      <c r="AV92" s="1873"/>
      <c r="AW92" s="1873"/>
      <c r="AX92" s="1873"/>
      <c r="AY92" s="1873"/>
      <c r="AZ92" s="1873"/>
      <c r="BA92" s="1873"/>
      <c r="BB92" s="1873"/>
      <c r="BC92" s="1873"/>
      <c r="BD92" s="1873"/>
      <c r="BE92" s="1873"/>
      <c r="BF92" s="1873"/>
      <c r="BG92" s="1873"/>
      <c r="BH92" s="1873"/>
      <c r="BI92" s="1883"/>
      <c r="BJ92" s="1992"/>
      <c r="BR92" s="22"/>
      <c r="BS92" s="138"/>
      <c r="BT92" s="138"/>
    </row>
    <row r="93" spans="1:72" ht="53.25" customHeight="1">
      <c r="T93" s="2182" t="s">
        <v>493</v>
      </c>
      <c r="U93" s="2176"/>
      <c r="V93" s="2176"/>
    </row>
    <row r="94" spans="1:72" ht="35.25" customHeight="1">
      <c r="T94" s="2182" t="s">
        <v>413</v>
      </c>
      <c r="U94" s="2176"/>
      <c r="V94" s="2176"/>
    </row>
    <row r="95" spans="1:72">
      <c r="T95" s="1194"/>
      <c r="U95" s="804"/>
      <c r="V95" s="804"/>
    </row>
    <row r="97" spans="1:62" ht="24" thickBot="1">
      <c r="T97" s="630" t="s">
        <v>465</v>
      </c>
    </row>
    <row r="98" spans="1:62" s="21" customFormat="1" ht="15.75" thickBot="1">
      <c r="A98" s="27"/>
      <c r="T98" s="32" t="s">
        <v>152</v>
      </c>
      <c r="U98" s="1006"/>
      <c r="V98" s="827"/>
      <c r="W98" s="1208"/>
      <c r="X98" s="1208"/>
      <c r="Y98" s="1208"/>
      <c r="Z98" s="1208"/>
      <c r="AA98" s="1208">
        <v>1990</v>
      </c>
      <c r="AB98" s="264">
        <f t="shared" ref="AB98:BI98" si="27">AA98+1</f>
        <v>1991</v>
      </c>
      <c r="AC98" s="264">
        <f t="shared" si="27"/>
        <v>1992</v>
      </c>
      <c r="AD98" s="264">
        <f t="shared" si="27"/>
        <v>1993</v>
      </c>
      <c r="AE98" s="264">
        <f t="shared" si="27"/>
        <v>1994</v>
      </c>
      <c r="AF98" s="264">
        <f t="shared" si="27"/>
        <v>1995</v>
      </c>
      <c r="AG98" s="264">
        <f t="shared" si="27"/>
        <v>1996</v>
      </c>
      <c r="AH98" s="264">
        <f t="shared" si="27"/>
        <v>1997</v>
      </c>
      <c r="AI98" s="264">
        <f t="shared" si="27"/>
        <v>1998</v>
      </c>
      <c r="AJ98" s="264">
        <f t="shared" si="27"/>
        <v>1999</v>
      </c>
      <c r="AK98" s="264">
        <f t="shared" si="27"/>
        <v>2000</v>
      </c>
      <c r="AL98" s="264">
        <f t="shared" si="27"/>
        <v>2001</v>
      </c>
      <c r="AM98" s="264">
        <f t="shared" si="27"/>
        <v>2002</v>
      </c>
      <c r="AN98" s="264">
        <f t="shared" si="27"/>
        <v>2003</v>
      </c>
      <c r="AO98" s="264">
        <f t="shared" si="27"/>
        <v>2004</v>
      </c>
      <c r="AP98" s="264">
        <f t="shared" si="27"/>
        <v>2005</v>
      </c>
      <c r="AQ98" s="264">
        <f t="shared" si="27"/>
        <v>2006</v>
      </c>
      <c r="AR98" s="264">
        <f t="shared" si="27"/>
        <v>2007</v>
      </c>
      <c r="AS98" s="264">
        <f t="shared" si="27"/>
        <v>2008</v>
      </c>
      <c r="AT98" s="264">
        <f t="shared" si="27"/>
        <v>2009</v>
      </c>
      <c r="AU98" s="264">
        <f t="shared" si="27"/>
        <v>2010</v>
      </c>
      <c r="AV98" s="264">
        <f t="shared" si="27"/>
        <v>2011</v>
      </c>
      <c r="AW98" s="264">
        <f t="shared" si="27"/>
        <v>2012</v>
      </c>
      <c r="AX98" s="264">
        <f t="shared" si="27"/>
        <v>2013</v>
      </c>
      <c r="AY98" s="264">
        <f t="shared" si="27"/>
        <v>2014</v>
      </c>
      <c r="AZ98" s="264">
        <f t="shared" si="27"/>
        <v>2015</v>
      </c>
      <c r="BA98" s="264">
        <f t="shared" si="27"/>
        <v>2016</v>
      </c>
      <c r="BB98" s="264">
        <f t="shared" si="27"/>
        <v>2017</v>
      </c>
      <c r="BC98" s="264">
        <f t="shared" si="27"/>
        <v>2018</v>
      </c>
      <c r="BD98" s="264">
        <f t="shared" si="27"/>
        <v>2019</v>
      </c>
      <c r="BE98" s="264">
        <f t="shared" si="27"/>
        <v>2020</v>
      </c>
      <c r="BF98" s="264">
        <f t="shared" si="27"/>
        <v>2021</v>
      </c>
      <c r="BG98" s="265">
        <f t="shared" si="27"/>
        <v>2022</v>
      </c>
      <c r="BH98" s="265">
        <f t="shared" si="27"/>
        <v>2023</v>
      </c>
      <c r="BI98" s="266">
        <f t="shared" si="27"/>
        <v>2024</v>
      </c>
      <c r="BJ98" s="1934" t="s">
        <v>16</v>
      </c>
    </row>
    <row r="99" spans="1:62" s="261" customFormat="1" ht="15" customHeight="1">
      <c r="A99" s="27"/>
      <c r="T99" s="1278" t="s">
        <v>475</v>
      </c>
      <c r="U99" s="1279"/>
      <c r="V99" s="1280"/>
      <c r="W99" s="1253"/>
      <c r="X99" s="1253"/>
      <c r="Y99" s="1253"/>
      <c r="Z99" s="1253"/>
      <c r="AA99" s="1253">
        <f t="shared" ref="AA99:BH99" si="28">SUM(AA100,AA105)</f>
        <v>5947.6046147999978</v>
      </c>
      <c r="AB99" s="1253">
        <f t="shared" si="28"/>
        <v>6183.7632810263449</v>
      </c>
      <c r="AC99" s="1253">
        <f t="shared" si="28"/>
        <v>6289.5117375609534</v>
      </c>
      <c r="AD99" s="1253">
        <f t="shared" si="28"/>
        <v>6399.1670882782482</v>
      </c>
      <c r="AE99" s="1253">
        <f t="shared" si="28"/>
        <v>6624.4692615653485</v>
      </c>
      <c r="AF99" s="1253">
        <f t="shared" si="28"/>
        <v>7152.6771196507098</v>
      </c>
      <c r="AG99" s="1253">
        <f t="shared" si="28"/>
        <v>7327.5755093484859</v>
      </c>
      <c r="AH99" s="1253">
        <f t="shared" si="28"/>
        <v>7518.773369750731</v>
      </c>
      <c r="AI99" s="1253">
        <f t="shared" si="28"/>
        <v>7369.9652823935403</v>
      </c>
      <c r="AJ99" s="1253">
        <f t="shared" si="28"/>
        <v>7484.2221754973207</v>
      </c>
      <c r="AK99" s="1253">
        <f t="shared" si="28"/>
        <v>7512.4438591443932</v>
      </c>
      <c r="AL99" s="1253">
        <f t="shared" si="28"/>
        <v>7521.8159001032</v>
      </c>
      <c r="AM99" s="1253">
        <f t="shared" si="28"/>
        <v>7253.5118673017341</v>
      </c>
      <c r="AN99" s="1253">
        <f t="shared" si="28"/>
        <v>7029.2871649955314</v>
      </c>
      <c r="AO99" s="1253">
        <f t="shared" si="28"/>
        <v>6811.6114111806492</v>
      </c>
      <c r="AP99" s="1253">
        <f t="shared" si="28"/>
        <v>6801.321604134263</v>
      </c>
      <c r="AQ99" s="1253">
        <f t="shared" si="28"/>
        <v>6595.2820650823533</v>
      </c>
      <c r="AR99" s="1253">
        <f t="shared" si="28"/>
        <v>6563.964388660318</v>
      </c>
      <c r="AS99" s="1253">
        <f t="shared" si="28"/>
        <v>6299.8727802298881</v>
      </c>
      <c r="AT99" s="1253">
        <f t="shared" si="28"/>
        <v>6017.2952279700858</v>
      </c>
      <c r="AU99" s="1253">
        <f t="shared" si="28"/>
        <v>5858.2564122643034</v>
      </c>
      <c r="AV99" s="1253">
        <f t="shared" si="28"/>
        <v>5864.9950138796676</v>
      </c>
      <c r="AW99" s="1253">
        <f t="shared" si="28"/>
        <v>5839.4260997847341</v>
      </c>
      <c r="AX99" s="1253">
        <f t="shared" si="28"/>
        <v>5858.0159299227835</v>
      </c>
      <c r="AY99" s="1253">
        <f t="shared" si="28"/>
        <v>5755.3374892157917</v>
      </c>
      <c r="AZ99" s="1253">
        <f t="shared" si="28"/>
        <v>5772.5573692899006</v>
      </c>
      <c r="BA99" s="1253">
        <f t="shared" si="28"/>
        <v>5618.653404032616</v>
      </c>
      <c r="BB99" s="1253">
        <f t="shared" si="28"/>
        <v>5799.5517317362801</v>
      </c>
      <c r="BC99" s="1253">
        <f t="shared" si="28"/>
        <v>5513.9430017618888</v>
      </c>
      <c r="BD99" s="1253">
        <f t="shared" si="28"/>
        <v>5066.6738468987069</v>
      </c>
      <c r="BE99" s="1253">
        <f t="shared" si="28"/>
        <v>4727.3263576038526</v>
      </c>
      <c r="BF99" s="1253">
        <f t="shared" si="28"/>
        <v>4745.7731095728641</v>
      </c>
      <c r="BG99" s="1253">
        <f t="shared" si="28"/>
        <v>4612.3781777703971</v>
      </c>
      <c r="BH99" s="1253">
        <f t="shared" si="28"/>
        <v>4412.3114565393225</v>
      </c>
      <c r="BI99" s="1577">
        <f t="shared" ref="BI99" si="29">SUM(BI100,BI105)</f>
        <v>4369.7934704752906</v>
      </c>
      <c r="BJ99" s="1973"/>
    </row>
    <row r="100" spans="1:62" ht="15" customHeight="1">
      <c r="T100" s="941"/>
      <c r="U100" s="40" t="s">
        <v>173</v>
      </c>
      <c r="V100" s="1417"/>
      <c r="W100" s="1576"/>
      <c r="X100" s="1576"/>
      <c r="Y100" s="1576"/>
      <c r="Z100" s="1576"/>
      <c r="AA100" s="1576">
        <f t="shared" ref="AA100:BH100" si="30">SUM(AA101:AA104)</f>
        <v>5945.7146042305167</v>
      </c>
      <c r="AB100" s="1576">
        <f t="shared" si="30"/>
        <v>6181.9011249557516</v>
      </c>
      <c r="AC100" s="1576">
        <f t="shared" si="30"/>
        <v>6287.5683543818441</v>
      </c>
      <c r="AD100" s="1576">
        <f t="shared" si="30"/>
        <v>6397.2880436056112</v>
      </c>
      <c r="AE100" s="1576">
        <f t="shared" si="30"/>
        <v>6622.5175669202072</v>
      </c>
      <c r="AF100" s="1576">
        <f t="shared" si="30"/>
        <v>7150.801979638657</v>
      </c>
      <c r="AG100" s="1576">
        <f t="shared" si="30"/>
        <v>7325.7962923873274</v>
      </c>
      <c r="AH100" s="1576">
        <f t="shared" si="30"/>
        <v>7517.1184359418003</v>
      </c>
      <c r="AI100" s="1576">
        <f t="shared" si="30"/>
        <v>7368.3797235785942</v>
      </c>
      <c r="AJ100" s="1576">
        <f t="shared" si="30"/>
        <v>7482.4984952520645</v>
      </c>
      <c r="AK100" s="1576">
        <f t="shared" si="30"/>
        <v>7510.8768083423211</v>
      </c>
      <c r="AL100" s="1576">
        <f t="shared" si="30"/>
        <v>7520.346393615273</v>
      </c>
      <c r="AM100" s="1576">
        <f t="shared" si="30"/>
        <v>7252.1997663929587</v>
      </c>
      <c r="AN100" s="1576">
        <f t="shared" si="30"/>
        <v>7028.0563036306394</v>
      </c>
      <c r="AO100" s="1576">
        <f t="shared" si="30"/>
        <v>6810.4474900879368</v>
      </c>
      <c r="AP100" s="1576">
        <f t="shared" si="30"/>
        <v>6800.1937289539264</v>
      </c>
      <c r="AQ100" s="1576">
        <f t="shared" si="30"/>
        <v>6594.2021091416082</v>
      </c>
      <c r="AR100" s="1576">
        <f t="shared" si="30"/>
        <v>6562.9465727962943</v>
      </c>
      <c r="AS100" s="1576">
        <f t="shared" si="30"/>
        <v>6298.8940582036439</v>
      </c>
      <c r="AT100" s="1576">
        <f t="shared" si="30"/>
        <v>6016.3873949961589</v>
      </c>
      <c r="AU100" s="1576">
        <f t="shared" si="30"/>
        <v>5857.3650261342063</v>
      </c>
      <c r="AV100" s="1576">
        <f t="shared" si="30"/>
        <v>5864.1659852302055</v>
      </c>
      <c r="AW100" s="1576">
        <f t="shared" si="30"/>
        <v>5838.6233225336473</v>
      </c>
      <c r="AX100" s="1576">
        <f t="shared" si="30"/>
        <v>5857.239169615721</v>
      </c>
      <c r="AY100" s="1576">
        <f t="shared" si="30"/>
        <v>5754.6099515589603</v>
      </c>
      <c r="AZ100" s="1576">
        <f t="shared" si="30"/>
        <v>5771.8737469131784</v>
      </c>
      <c r="BA100" s="1576">
        <f t="shared" si="30"/>
        <v>5618.014088455282</v>
      </c>
      <c r="BB100" s="1576">
        <f t="shared" si="30"/>
        <v>5798.923058675764</v>
      </c>
      <c r="BC100" s="1576">
        <f t="shared" si="30"/>
        <v>5513.3551447419713</v>
      </c>
      <c r="BD100" s="1576">
        <f t="shared" si="30"/>
        <v>5066.1002046439617</v>
      </c>
      <c r="BE100" s="1576">
        <f t="shared" si="30"/>
        <v>4726.7888750678885</v>
      </c>
      <c r="BF100" s="1576">
        <f t="shared" si="30"/>
        <v>4745.2964552686517</v>
      </c>
      <c r="BG100" s="1576">
        <f t="shared" si="30"/>
        <v>4611.9132803592947</v>
      </c>
      <c r="BH100" s="1576">
        <f t="shared" si="30"/>
        <v>4411.8440573302032</v>
      </c>
      <c r="BI100" s="1418">
        <f t="shared" ref="BI100" si="31">SUM(BI101:BI104)</f>
        <v>4369.3528092709666</v>
      </c>
      <c r="BJ100" s="1974" t="s">
        <v>477</v>
      </c>
    </row>
    <row r="101" spans="1:62" ht="15" customHeight="1">
      <c r="T101" s="941"/>
      <c r="U101" s="182"/>
      <c r="V101" s="1559" t="s">
        <v>546</v>
      </c>
      <c r="W101" s="1089"/>
      <c r="X101" s="1089"/>
      <c r="Y101" s="1089"/>
      <c r="Z101" s="1089"/>
      <c r="AA101" s="1089">
        <v>790.97737379367322</v>
      </c>
      <c r="AB101" s="1089">
        <v>807.55746363353614</v>
      </c>
      <c r="AC101" s="1089">
        <v>800.90203147647458</v>
      </c>
      <c r="AD101" s="1089">
        <v>832.6635455496164</v>
      </c>
      <c r="AE101" s="1089">
        <v>880.34046384274768</v>
      </c>
      <c r="AF101" s="1089">
        <v>1203.4433480738942</v>
      </c>
      <c r="AG101" s="1089">
        <v>1243.1826515761302</v>
      </c>
      <c r="AH101" s="1089">
        <v>1287.6593182993261</v>
      </c>
      <c r="AI101" s="1089">
        <v>1292.279809041147</v>
      </c>
      <c r="AJ101" s="1089">
        <v>1385.4060487503907</v>
      </c>
      <c r="AK101" s="1089">
        <v>1434.6963901840179</v>
      </c>
      <c r="AL101" s="1089">
        <v>1590.3221356592987</v>
      </c>
      <c r="AM101" s="1089">
        <v>1631.8762347294482</v>
      </c>
      <c r="AN101" s="1089">
        <v>1668.643718354984</v>
      </c>
      <c r="AO101" s="1089">
        <v>1680.1883023971684</v>
      </c>
      <c r="AP101" s="1089">
        <v>1882.5437992023892</v>
      </c>
      <c r="AQ101" s="1089">
        <v>1879.9597984461618</v>
      </c>
      <c r="AR101" s="1089">
        <v>1926.2542830175805</v>
      </c>
      <c r="AS101" s="1089">
        <v>1892.9730769683758</v>
      </c>
      <c r="AT101" s="1089">
        <v>1853.257918546454</v>
      </c>
      <c r="AU101" s="1089">
        <v>1842.8346926997501</v>
      </c>
      <c r="AV101" s="1089">
        <v>2015.8015982547442</v>
      </c>
      <c r="AW101" s="1089">
        <v>2036.3023190165188</v>
      </c>
      <c r="AX101" s="1089">
        <v>2096.9700954212103</v>
      </c>
      <c r="AY101" s="1089">
        <v>2085.821742570512</v>
      </c>
      <c r="AZ101" s="1089">
        <v>2123.6531830872555</v>
      </c>
      <c r="BA101" s="1089">
        <v>2006.5743697497701</v>
      </c>
      <c r="BB101" s="1089">
        <v>2173.5302645286206</v>
      </c>
      <c r="BC101" s="1089">
        <v>2002.3147600669279</v>
      </c>
      <c r="BD101" s="1089">
        <v>1652.2412526210783</v>
      </c>
      <c r="BE101" s="1089">
        <v>1628.8759775475917</v>
      </c>
      <c r="BF101" s="1089">
        <v>1659.3284383639664</v>
      </c>
      <c r="BG101" s="1089">
        <v>1635.7613879022954</v>
      </c>
      <c r="BH101" s="1089">
        <v>1563.9729843868938</v>
      </c>
      <c r="BI101" s="1735">
        <v>1546.9874926427265</v>
      </c>
      <c r="BJ101" s="1975"/>
    </row>
    <row r="102" spans="1:62" ht="15" customHeight="1">
      <c r="T102" s="941"/>
      <c r="U102" s="182"/>
      <c r="V102" s="1554" t="s">
        <v>545</v>
      </c>
      <c r="W102" s="1220"/>
      <c r="X102" s="1220"/>
      <c r="Y102" s="1220"/>
      <c r="Z102" s="1220"/>
      <c r="AA102" s="1220">
        <v>1120.3787081537155</v>
      </c>
      <c r="AB102" s="1220">
        <v>1186.5645884083774</v>
      </c>
      <c r="AC102" s="1220">
        <v>1224.7110997761097</v>
      </c>
      <c r="AD102" s="1220">
        <v>1318.5793209685255</v>
      </c>
      <c r="AE102" s="1220">
        <v>1435.7786101843406</v>
      </c>
      <c r="AF102" s="1220">
        <v>1517.2955316448135</v>
      </c>
      <c r="AG102" s="1220">
        <v>1570.7410597375579</v>
      </c>
      <c r="AH102" s="1220">
        <v>1658.4947891883917</v>
      </c>
      <c r="AI102" s="1220">
        <v>1586.7190645463295</v>
      </c>
      <c r="AJ102" s="1220">
        <v>1624.5037456941268</v>
      </c>
      <c r="AK102" s="1220">
        <v>1670.2768624284572</v>
      </c>
      <c r="AL102" s="1220">
        <v>1661.7272938320066</v>
      </c>
      <c r="AM102" s="1220">
        <v>1678.0036250142473</v>
      </c>
      <c r="AN102" s="1220">
        <v>1660.300428952854</v>
      </c>
      <c r="AO102" s="1220">
        <v>1674.224336394105</v>
      </c>
      <c r="AP102" s="1220">
        <v>1660.8294699821929</v>
      </c>
      <c r="AQ102" s="1220">
        <v>1626.9145048784735</v>
      </c>
      <c r="AR102" s="1220">
        <v>1687.5735180619415</v>
      </c>
      <c r="AS102" s="1220">
        <v>1633.8439848562243</v>
      </c>
      <c r="AT102" s="1220">
        <v>1567.823163534508</v>
      </c>
      <c r="AU102" s="1220">
        <v>1532.8781909807726</v>
      </c>
      <c r="AV102" s="1220">
        <v>1529.0115265134057</v>
      </c>
      <c r="AW102" s="1220">
        <v>1544.6615442413135</v>
      </c>
      <c r="AX102" s="1220">
        <v>1566.2671614400813</v>
      </c>
      <c r="AY102" s="1220">
        <v>1531.1719861636793</v>
      </c>
      <c r="AZ102" s="1220">
        <v>1542.7811030037039</v>
      </c>
      <c r="BA102" s="1220">
        <v>1486.1764970621105</v>
      </c>
      <c r="BB102" s="1220">
        <v>1487.2498302538606</v>
      </c>
      <c r="BC102" s="1220">
        <v>1457.4277464060078</v>
      </c>
      <c r="BD102" s="1220">
        <v>1415.5682260822484</v>
      </c>
      <c r="BE102" s="1220">
        <v>1304.6043377288581</v>
      </c>
      <c r="BF102" s="1220">
        <v>1298.7537300864703</v>
      </c>
      <c r="BG102" s="1220">
        <v>1145.7583811112299</v>
      </c>
      <c r="BH102" s="1220">
        <v>1060.5385246861845</v>
      </c>
      <c r="BI102" s="1415">
        <v>1055.9968492619653</v>
      </c>
      <c r="BJ102" s="1976"/>
    </row>
    <row r="103" spans="1:62" ht="15" customHeight="1">
      <c r="T103" s="941"/>
      <c r="U103" s="182"/>
      <c r="V103" s="1554" t="s">
        <v>544</v>
      </c>
      <c r="W103" s="1220"/>
      <c r="X103" s="1220"/>
      <c r="Y103" s="1220"/>
      <c r="Z103" s="1220"/>
      <c r="AA103" s="1220">
        <v>3421.2912026325007</v>
      </c>
      <c r="AB103" s="1220">
        <v>3551.6864264721721</v>
      </c>
      <c r="AC103" s="1220">
        <v>3614.5374028733836</v>
      </c>
      <c r="AD103" s="1220">
        <v>3585.506132278203</v>
      </c>
      <c r="AE103" s="1220">
        <v>3649.8209709965495</v>
      </c>
      <c r="AF103" s="1220">
        <v>3753.0382755121077</v>
      </c>
      <c r="AG103" s="1220">
        <v>3824.7916339607832</v>
      </c>
      <c r="AH103" s="1220">
        <v>3869.1893724355568</v>
      </c>
      <c r="AI103" s="1220">
        <v>3768.1191868916203</v>
      </c>
      <c r="AJ103" s="1220">
        <v>3748.7489922147474</v>
      </c>
      <c r="AK103" s="1220">
        <v>3659.5159406456987</v>
      </c>
      <c r="AL103" s="1220">
        <v>3509.6638622789706</v>
      </c>
      <c r="AM103" s="1220">
        <v>3290.9604128747969</v>
      </c>
      <c r="AN103" s="1220">
        <v>3056.698934646186</v>
      </c>
      <c r="AO103" s="1220">
        <v>2801.4964393824475</v>
      </c>
      <c r="AP103" s="1220">
        <v>2596.6500619412541</v>
      </c>
      <c r="AQ103" s="1220">
        <v>2435.5561327011546</v>
      </c>
      <c r="AR103" s="1220">
        <v>2314.130701098557</v>
      </c>
      <c r="AS103" s="1220">
        <v>2170.4134043368799</v>
      </c>
      <c r="AT103" s="1220">
        <v>2021.0182206960399</v>
      </c>
      <c r="AU103" s="1220">
        <v>1906.9414965971916</v>
      </c>
      <c r="AV103" s="1220">
        <v>1807.9378615173766</v>
      </c>
      <c r="AW103" s="1220">
        <v>1734.9324689900739</v>
      </c>
      <c r="AX103" s="1220">
        <v>1658.2384224660616</v>
      </c>
      <c r="AY103" s="1220">
        <v>1598.397382981361</v>
      </c>
      <c r="AZ103" s="1220">
        <v>1559.4286134028985</v>
      </c>
      <c r="BA103" s="1220">
        <v>1526.8460672480494</v>
      </c>
      <c r="BB103" s="1220">
        <v>1506.3707617672583</v>
      </c>
      <c r="BC103" s="1220">
        <v>1485.3619158648648</v>
      </c>
      <c r="BD103" s="1220">
        <v>1459.4251222565713</v>
      </c>
      <c r="BE103" s="1220">
        <v>1304.3225491690389</v>
      </c>
      <c r="BF103" s="1220">
        <v>1323.8820407745827</v>
      </c>
      <c r="BG103" s="1220">
        <v>1375.1158170071387</v>
      </c>
      <c r="BH103" s="1220">
        <v>1354.2276770231081</v>
      </c>
      <c r="BI103" s="1415">
        <v>1335.0947821072473</v>
      </c>
      <c r="BJ103" s="1976"/>
    </row>
    <row r="104" spans="1:62" ht="15" customHeight="1">
      <c r="T104" s="941"/>
      <c r="U104" s="1575"/>
      <c r="V104" s="1748" t="s">
        <v>543</v>
      </c>
      <c r="W104" s="1190"/>
      <c r="X104" s="1190"/>
      <c r="Y104" s="1190"/>
      <c r="Z104" s="1190"/>
      <c r="AA104" s="1190">
        <v>613.06731965062738</v>
      </c>
      <c r="AB104" s="1190">
        <v>636.0926464416666</v>
      </c>
      <c r="AC104" s="1190">
        <v>647.41782025587634</v>
      </c>
      <c r="AD104" s="1190">
        <v>660.53904480926622</v>
      </c>
      <c r="AE104" s="1190">
        <v>656.57752189656958</v>
      </c>
      <c r="AF104" s="1190">
        <v>677.02482440784229</v>
      </c>
      <c r="AG104" s="1190">
        <v>687.08094711285582</v>
      </c>
      <c r="AH104" s="1190">
        <v>701.77495601852547</v>
      </c>
      <c r="AI104" s="1190">
        <v>721.2616630994969</v>
      </c>
      <c r="AJ104" s="1190">
        <v>723.83970859279873</v>
      </c>
      <c r="AK104" s="1190">
        <v>746.38761508414711</v>
      </c>
      <c r="AL104" s="1190">
        <v>758.63310184499778</v>
      </c>
      <c r="AM104" s="1190">
        <v>651.35949377446616</v>
      </c>
      <c r="AN104" s="1190">
        <v>642.41322167661588</v>
      </c>
      <c r="AO104" s="1190">
        <v>654.53841191421532</v>
      </c>
      <c r="AP104" s="1190">
        <v>660.17039782809024</v>
      </c>
      <c r="AQ104" s="1190">
        <v>651.7716731158182</v>
      </c>
      <c r="AR104" s="1190">
        <v>634.9880706182156</v>
      </c>
      <c r="AS104" s="1190">
        <v>601.66359204216371</v>
      </c>
      <c r="AT104" s="1190">
        <v>574.28809221915685</v>
      </c>
      <c r="AU104" s="1190">
        <v>574.71064585649219</v>
      </c>
      <c r="AV104" s="1190">
        <v>511.41499894467847</v>
      </c>
      <c r="AW104" s="1190">
        <v>522.72699028574061</v>
      </c>
      <c r="AX104" s="1190">
        <v>535.76349028836751</v>
      </c>
      <c r="AY104" s="1190">
        <v>539.21883984340809</v>
      </c>
      <c r="AZ104" s="1190">
        <v>546.01084741932152</v>
      </c>
      <c r="BA104" s="1190">
        <v>598.41715439535187</v>
      </c>
      <c r="BB104" s="1190">
        <v>631.77220212602458</v>
      </c>
      <c r="BC104" s="1190">
        <v>568.25072240417046</v>
      </c>
      <c r="BD104" s="1190">
        <v>538.86560368406333</v>
      </c>
      <c r="BE104" s="1190">
        <v>488.98601062239965</v>
      </c>
      <c r="BF104" s="1190">
        <v>463.33224604363176</v>
      </c>
      <c r="BG104" s="1190">
        <v>455.27769433863034</v>
      </c>
      <c r="BH104" s="1190">
        <v>433.1048712340172</v>
      </c>
      <c r="BI104" s="1572">
        <v>431.2736852590271</v>
      </c>
      <c r="BJ104" s="1977"/>
    </row>
    <row r="105" spans="1:62" ht="15" customHeight="1">
      <c r="T105" s="1215"/>
      <c r="U105" s="1574" t="s">
        <v>195</v>
      </c>
      <c r="V105" s="954"/>
      <c r="W105" s="1573"/>
      <c r="X105" s="1573"/>
      <c r="Y105" s="1573"/>
      <c r="Z105" s="1573"/>
      <c r="AA105" s="2082">
        <v>1.8900105694812863</v>
      </c>
      <c r="AB105" s="2082">
        <v>1.862156070593739</v>
      </c>
      <c r="AC105" s="2082">
        <v>1.9433831791097107</v>
      </c>
      <c r="AD105" s="2082">
        <v>1.879044672637104</v>
      </c>
      <c r="AE105" s="2082">
        <v>1.9516946451415957</v>
      </c>
      <c r="AF105" s="2082">
        <v>1.8751400120524899</v>
      </c>
      <c r="AG105" s="2082">
        <v>1.7792169611584923</v>
      </c>
      <c r="AH105" s="2082">
        <v>1.6549338089309764</v>
      </c>
      <c r="AI105" s="2082">
        <v>1.5855588149459829</v>
      </c>
      <c r="AJ105" s="2082">
        <v>1.7236802452563167</v>
      </c>
      <c r="AK105" s="2082">
        <v>1.5670508020717591</v>
      </c>
      <c r="AL105" s="2082">
        <v>1.4695064879268036</v>
      </c>
      <c r="AM105" s="2082">
        <v>1.3121009087754543</v>
      </c>
      <c r="AN105" s="2082">
        <v>1.2308613648921485</v>
      </c>
      <c r="AO105" s="2082">
        <v>1.1639210927127064</v>
      </c>
      <c r="AP105" s="2082">
        <v>1.1278751803365636</v>
      </c>
      <c r="AQ105" s="2082">
        <v>1.0799559407453745</v>
      </c>
      <c r="AR105" s="2082">
        <v>1.0178158640241068</v>
      </c>
      <c r="AS105" s="1573">
        <v>0.97872202624450144</v>
      </c>
      <c r="AT105" s="1573">
        <v>0.90783297392679319</v>
      </c>
      <c r="AU105" s="1573">
        <v>0.89138613009715628</v>
      </c>
      <c r="AV105" s="1573">
        <v>0.82902864946234789</v>
      </c>
      <c r="AW105" s="1573">
        <v>0.80277725108723064</v>
      </c>
      <c r="AX105" s="1573">
        <v>0.77676030706272325</v>
      </c>
      <c r="AY105" s="1573">
        <v>0.72753765683097571</v>
      </c>
      <c r="AZ105" s="1573">
        <v>0.68362237672263926</v>
      </c>
      <c r="BA105" s="1573">
        <v>0.63931557733371824</v>
      </c>
      <c r="BB105" s="1573">
        <v>0.62867306051568628</v>
      </c>
      <c r="BC105" s="1573">
        <v>0.58785701991714545</v>
      </c>
      <c r="BD105" s="1573">
        <v>0.57364225474529951</v>
      </c>
      <c r="BE105" s="1573">
        <v>0.53748253596411411</v>
      </c>
      <c r="BF105" s="1573">
        <v>0.47665430421227112</v>
      </c>
      <c r="BG105" s="1573">
        <v>0.4648974111019048</v>
      </c>
      <c r="BH105" s="1573">
        <v>0.46739920911970373</v>
      </c>
      <c r="BI105" s="1736">
        <v>0.4406612043239907</v>
      </c>
      <c r="BJ105" s="1993"/>
    </row>
    <row r="106" spans="1:62" s="261" customFormat="1" ht="13.5" customHeight="1">
      <c r="A106" s="27"/>
      <c r="T106" s="1278" t="s">
        <v>476</v>
      </c>
      <c r="U106" s="1734"/>
      <c r="V106" s="1281"/>
      <c r="W106" s="1253"/>
      <c r="X106" s="1253"/>
      <c r="Y106" s="1253"/>
      <c r="Z106" s="1253"/>
      <c r="AA106" s="1253">
        <f t="shared" ref="AA106:BH106" si="32">SUM(AA107:AA109)</f>
        <v>8803.3117374039412</v>
      </c>
      <c r="AB106" s="1253">
        <f t="shared" si="32"/>
        <v>8376.6918507647624</v>
      </c>
      <c r="AC106" s="1253">
        <f t="shared" si="32"/>
        <v>8345.6208095106558</v>
      </c>
      <c r="AD106" s="1253">
        <f t="shared" si="32"/>
        <v>8105.7709747668305</v>
      </c>
      <c r="AE106" s="1253">
        <f t="shared" si="32"/>
        <v>9062.3719681207604</v>
      </c>
      <c r="AF106" s="1253">
        <f t="shared" si="32"/>
        <v>8975.3028227383693</v>
      </c>
      <c r="AG106" s="1253">
        <f t="shared" si="32"/>
        <v>9865.5140219751611</v>
      </c>
      <c r="AH106" s="1253">
        <f t="shared" si="32"/>
        <v>10400.024508990886</v>
      </c>
      <c r="AI106" s="1253">
        <f t="shared" si="32"/>
        <v>9250.335744801383</v>
      </c>
      <c r="AJ106" s="1253">
        <f t="shared" si="32"/>
        <v>3726.7856690003796</v>
      </c>
      <c r="AK106" s="1253">
        <f t="shared" si="32"/>
        <v>5946.839265096829</v>
      </c>
      <c r="AL106" s="1253">
        <f t="shared" si="32"/>
        <v>2957.6926960701499</v>
      </c>
      <c r="AM106" s="1253">
        <f t="shared" si="32"/>
        <v>2828.9099252209489</v>
      </c>
      <c r="AN106" s="1253">
        <f t="shared" si="32"/>
        <v>2858.4345867478328</v>
      </c>
      <c r="AO106" s="1253">
        <f t="shared" si="32"/>
        <v>2993.0310533970041</v>
      </c>
      <c r="AP106" s="1253">
        <f t="shared" si="32"/>
        <v>2528.0812150382894</v>
      </c>
      <c r="AQ106" s="1253">
        <f t="shared" si="32"/>
        <v>2687.3216387222415</v>
      </c>
      <c r="AR106" s="1253">
        <f t="shared" si="32"/>
        <v>1962.6585018396036</v>
      </c>
      <c r="AS106" s="1253">
        <f t="shared" si="32"/>
        <v>2145.5690286001127</v>
      </c>
      <c r="AT106" s="1253">
        <f t="shared" si="32"/>
        <v>2233.9283704255354</v>
      </c>
      <c r="AU106" s="1253">
        <f t="shared" si="32"/>
        <v>1737.8234694814307</v>
      </c>
      <c r="AV106" s="1253">
        <f t="shared" si="32"/>
        <v>1463.3600920923877</v>
      </c>
      <c r="AW106" s="1253">
        <f t="shared" si="32"/>
        <v>1277.3192708098413</v>
      </c>
      <c r="AX106" s="1253">
        <f t="shared" si="32"/>
        <v>1251.0558693929154</v>
      </c>
      <c r="AY106" s="1253">
        <f t="shared" si="32"/>
        <v>1232.196080217263</v>
      </c>
      <c r="AZ106" s="1253">
        <f t="shared" si="32"/>
        <v>843.92412158226011</v>
      </c>
      <c r="BA106" s="1253">
        <f t="shared" si="32"/>
        <v>741.84781147886304</v>
      </c>
      <c r="BB106" s="1253">
        <f t="shared" si="32"/>
        <v>674.84782257467066</v>
      </c>
      <c r="BC106" s="1253">
        <f t="shared" si="32"/>
        <v>575.74406844059638</v>
      </c>
      <c r="BD106" s="1253">
        <f t="shared" si="32"/>
        <v>630.86761960201557</v>
      </c>
      <c r="BE106" s="1253">
        <f t="shared" si="32"/>
        <v>741.59206063019428</v>
      </c>
      <c r="BF106" s="1253">
        <f t="shared" si="32"/>
        <v>593.92715745830219</v>
      </c>
      <c r="BG106" s="1253">
        <f t="shared" si="32"/>
        <v>501.64446971531828</v>
      </c>
      <c r="BH106" s="1253">
        <f t="shared" si="32"/>
        <v>488.78934328181981</v>
      </c>
      <c r="BI106" s="1577">
        <f t="shared" ref="BI106" si="33">SUM(BI107:BI109)</f>
        <v>315.11417414287757</v>
      </c>
      <c r="BJ106" s="1973"/>
    </row>
    <row r="107" spans="1:62" ht="15" customHeight="1">
      <c r="T107" s="1083"/>
      <c r="U107" s="47" t="s">
        <v>306</v>
      </c>
      <c r="V107" s="1091"/>
      <c r="W107" s="1084"/>
      <c r="X107" s="1084"/>
      <c r="Y107" s="1084"/>
      <c r="Z107" s="1084"/>
      <c r="AA107" s="1084">
        <v>8554.5216244661879</v>
      </c>
      <c r="AB107" s="1084">
        <v>8067.5744552394581</v>
      </c>
      <c r="AC107" s="1084">
        <v>7988.2885092090874</v>
      </c>
      <c r="AD107" s="1084">
        <v>7748.9795101364653</v>
      </c>
      <c r="AE107" s="1084">
        <v>8682.5109024203539</v>
      </c>
      <c r="AF107" s="1084">
        <v>8594.8012031566377</v>
      </c>
      <c r="AG107" s="1084">
        <v>9498.5570498058787</v>
      </c>
      <c r="AH107" s="1084">
        <v>10046.218652716541</v>
      </c>
      <c r="AI107" s="1084">
        <v>8920.0793785270398</v>
      </c>
      <c r="AJ107" s="1084">
        <v>3408.3983616559958</v>
      </c>
      <c r="AK107" s="1084">
        <v>5645.4397143185888</v>
      </c>
      <c r="AL107" s="1084">
        <v>2654.1294235506643</v>
      </c>
      <c r="AM107" s="1084">
        <v>2530.7999573512607</v>
      </c>
      <c r="AN107" s="1084">
        <v>2567.8912496466155</v>
      </c>
      <c r="AO107" s="1084">
        <v>2721.040566120686</v>
      </c>
      <c r="AP107" s="1084">
        <v>2274.901908005138</v>
      </c>
      <c r="AQ107" s="1084">
        <v>2443.1870677507281</v>
      </c>
      <c r="AR107" s="1084">
        <v>1784.5423170740105</v>
      </c>
      <c r="AS107" s="1084">
        <v>1995.856592947172</v>
      </c>
      <c r="AT107" s="1084">
        <v>2098.3106026919727</v>
      </c>
      <c r="AU107" s="1084">
        <v>1612.2999296736211</v>
      </c>
      <c r="AV107" s="1084">
        <v>1340.057320647129</v>
      </c>
      <c r="AW107" s="1084">
        <v>1149.6309967104667</v>
      </c>
      <c r="AX107" s="1084">
        <v>1119.5488221892169</v>
      </c>
      <c r="AY107" s="1084">
        <v>870.37642090285544</v>
      </c>
      <c r="AZ107" s="1084">
        <v>709.27759879603457</v>
      </c>
      <c r="BA107" s="1084">
        <v>601.07504242705454</v>
      </c>
      <c r="BB107" s="1084">
        <v>532.85746662695669</v>
      </c>
      <c r="BC107" s="1084">
        <v>449.74095057462478</v>
      </c>
      <c r="BD107" s="1084">
        <v>489.70274937222803</v>
      </c>
      <c r="BE107" s="1084">
        <v>589.2149909305424</v>
      </c>
      <c r="BF107" s="1084">
        <v>396.50397958569988</v>
      </c>
      <c r="BG107" s="1084">
        <v>301.44058037612427</v>
      </c>
      <c r="BH107" s="1084">
        <v>316.5773344954423</v>
      </c>
      <c r="BI107" s="1416">
        <v>164.3668924477706</v>
      </c>
      <c r="BJ107" s="1994"/>
    </row>
    <row r="108" spans="1:62" ht="15" customHeight="1">
      <c r="T108" s="1083"/>
      <c r="U108" s="55" t="s">
        <v>386</v>
      </c>
      <c r="V108" s="1229"/>
      <c r="W108" s="1084"/>
      <c r="X108" s="1084"/>
      <c r="Y108" s="1084"/>
      <c r="Z108" s="1084"/>
      <c r="AA108" s="1213">
        <v>3.392162937753525</v>
      </c>
      <c r="AB108" s="1213">
        <v>4.0705955253042303</v>
      </c>
      <c r="AC108" s="1213">
        <v>4.2741253015694411</v>
      </c>
      <c r="AD108" s="1213">
        <v>4.8847146303650764</v>
      </c>
      <c r="AE108" s="1213">
        <v>5.4274607004056401</v>
      </c>
      <c r="AF108" s="1213">
        <v>6.4451095817316961</v>
      </c>
      <c r="AG108" s="1213">
        <v>7.1235421692824019</v>
      </c>
      <c r="AH108" s="1213">
        <v>7.937661274343248</v>
      </c>
      <c r="AI108" s="1213">
        <v>7.937661274343248</v>
      </c>
      <c r="AJ108" s="1213">
        <v>8.4804073443838117</v>
      </c>
      <c r="AK108" s="1213">
        <v>9.9051157782402921</v>
      </c>
      <c r="AL108" s="1213">
        <v>9.8372725194852215</v>
      </c>
      <c r="AM108" s="1213">
        <v>12.551002869688043</v>
      </c>
      <c r="AN108" s="1213">
        <v>16.282382101216921</v>
      </c>
      <c r="AO108" s="1213">
        <v>17.639247276318329</v>
      </c>
      <c r="AP108" s="1213">
        <v>25.441222033151437</v>
      </c>
      <c r="AQ108" s="1213">
        <v>36.974576021513421</v>
      </c>
      <c r="AR108" s="1213">
        <v>41.384387840593</v>
      </c>
      <c r="AS108" s="1213">
        <v>39.349090077940886</v>
      </c>
      <c r="AT108" s="1213">
        <v>32.612254483562381</v>
      </c>
      <c r="AU108" s="1213">
        <v>40.936622332809534</v>
      </c>
      <c r="AV108" s="1213">
        <v>40.258189745258825</v>
      </c>
      <c r="AW108" s="1213">
        <v>50.170089849374634</v>
      </c>
      <c r="AX108" s="1213">
        <v>64.53929205369856</v>
      </c>
      <c r="AY108" s="1213">
        <v>67.33443431440746</v>
      </c>
      <c r="AZ108" s="1213">
        <v>76.608607786225591</v>
      </c>
      <c r="BA108" s="1213">
        <v>82.734854051808469</v>
      </c>
      <c r="BB108" s="1213">
        <v>79.797240947713917</v>
      </c>
      <c r="BC108" s="1213">
        <v>69.864987865971599</v>
      </c>
      <c r="BD108" s="1213">
        <v>70.746950229787515</v>
      </c>
      <c r="BE108" s="1213">
        <v>77.293824699651822</v>
      </c>
      <c r="BF108" s="1084">
        <v>109.94376287260232</v>
      </c>
      <c r="BG108" s="1084">
        <v>108.65910933919403</v>
      </c>
      <c r="BH108" s="1213">
        <v>77.561958786377573</v>
      </c>
      <c r="BI108" s="2042">
        <v>56.097231695106984</v>
      </c>
      <c r="BJ108" s="1994"/>
    </row>
    <row r="109" spans="1:62" ht="15" customHeight="1">
      <c r="T109" s="1215"/>
      <c r="U109" s="1209" t="s">
        <v>366</v>
      </c>
      <c r="V109" s="1092"/>
      <c r="W109" s="1210"/>
      <c r="X109" s="1210"/>
      <c r="Y109" s="1210"/>
      <c r="Z109" s="1210"/>
      <c r="AA109" s="1210">
        <v>245.39795000000001</v>
      </c>
      <c r="AB109" s="1210">
        <v>305.04679999999996</v>
      </c>
      <c r="AC109" s="1210">
        <v>353.05817500000001</v>
      </c>
      <c r="AD109" s="1210">
        <v>351.90674999999999</v>
      </c>
      <c r="AE109" s="1210">
        <v>374.433605</v>
      </c>
      <c r="AF109" s="1210">
        <v>374.05651</v>
      </c>
      <c r="AG109" s="1210">
        <v>359.83342999999996</v>
      </c>
      <c r="AH109" s="1210">
        <v>345.86819500000001</v>
      </c>
      <c r="AI109" s="1210">
        <v>322.31870499999997</v>
      </c>
      <c r="AJ109" s="1210">
        <v>309.90690000000001</v>
      </c>
      <c r="AK109" s="1210">
        <v>291.49443500000001</v>
      </c>
      <c r="AL109" s="1210">
        <v>293.726</v>
      </c>
      <c r="AM109" s="1210">
        <v>285.558965</v>
      </c>
      <c r="AN109" s="1210">
        <v>274.26095500000002</v>
      </c>
      <c r="AO109" s="1210">
        <v>254.35123999999999</v>
      </c>
      <c r="AP109" s="1210">
        <v>227.73808499999998</v>
      </c>
      <c r="AQ109" s="1210">
        <v>207.15999495</v>
      </c>
      <c r="AR109" s="1210">
        <v>136.731796925</v>
      </c>
      <c r="AS109" s="1210">
        <v>110.363345575</v>
      </c>
      <c r="AT109" s="1210">
        <v>103.00551325000001</v>
      </c>
      <c r="AU109" s="1216">
        <v>84.586917474999993</v>
      </c>
      <c r="AV109" s="1216">
        <v>83.044581699999995</v>
      </c>
      <c r="AW109" s="1216">
        <v>77.51818424999999</v>
      </c>
      <c r="AX109" s="1216">
        <v>66.967755150000002</v>
      </c>
      <c r="AY109" s="1216">
        <v>294.48522500000001</v>
      </c>
      <c r="AZ109" s="1216">
        <v>58.037915000000005</v>
      </c>
      <c r="BA109" s="1216">
        <v>58.037915000000005</v>
      </c>
      <c r="BB109" s="1216">
        <v>62.193115000000006</v>
      </c>
      <c r="BC109" s="1216">
        <v>56.138130000000004</v>
      </c>
      <c r="BD109" s="1216">
        <v>70.417920000000009</v>
      </c>
      <c r="BE109" s="1216">
        <v>75.083245000000005</v>
      </c>
      <c r="BF109" s="1216">
        <v>87.479415000000003</v>
      </c>
      <c r="BG109" s="1216">
        <v>91.544779999999989</v>
      </c>
      <c r="BH109" s="1216">
        <v>94.650049999999993</v>
      </c>
      <c r="BI109" s="2043">
        <v>94.650049999999993</v>
      </c>
      <c r="BJ109" s="1995"/>
    </row>
    <row r="110" spans="1:62" s="261" customFormat="1">
      <c r="A110" s="27"/>
      <c r="T110" s="52" t="s">
        <v>155</v>
      </c>
      <c r="U110" s="53"/>
      <c r="V110" s="1276"/>
      <c r="W110" s="1253"/>
      <c r="X110" s="1253"/>
      <c r="Y110" s="1253"/>
      <c r="Z110" s="1253"/>
      <c r="AA110" s="1253">
        <f t="shared" ref="AA110:BH110" si="34">SUM(AA111:AA113)</f>
        <v>10549.067818977303</v>
      </c>
      <c r="AB110" s="1253">
        <f t="shared" si="34"/>
        <v>10405.464233772134</v>
      </c>
      <c r="AC110" s="1253">
        <f t="shared" si="34"/>
        <v>10326.02634348826</v>
      </c>
      <c r="AD110" s="1253">
        <f t="shared" si="34"/>
        <v>10387.892289951102</v>
      </c>
      <c r="AE110" s="1253">
        <f t="shared" si="34"/>
        <v>10157.233884358076</v>
      </c>
      <c r="AF110" s="1253">
        <f t="shared" si="34"/>
        <v>9799.6087440125921</v>
      </c>
      <c r="AG110" s="1253">
        <f t="shared" si="34"/>
        <v>9608.0257358128874</v>
      </c>
      <c r="AH110" s="1253">
        <f t="shared" si="34"/>
        <v>9523.3250332299085</v>
      </c>
      <c r="AI110" s="1253">
        <f t="shared" si="34"/>
        <v>9425.0813775330662</v>
      </c>
      <c r="AJ110" s="1253">
        <f t="shared" si="34"/>
        <v>9380.4278589013484</v>
      </c>
      <c r="AK110" s="1253">
        <f t="shared" si="34"/>
        <v>9427.4127660505565</v>
      </c>
      <c r="AL110" s="1253">
        <f t="shared" si="34"/>
        <v>9217.3182495057517</v>
      </c>
      <c r="AM110" s="1253">
        <f t="shared" si="34"/>
        <v>9219.4181642349413</v>
      </c>
      <c r="AN110" s="1253">
        <f t="shared" si="34"/>
        <v>9214.6780729607435</v>
      </c>
      <c r="AO110" s="1253">
        <f t="shared" si="34"/>
        <v>9116.9070067842094</v>
      </c>
      <c r="AP110" s="1253">
        <f t="shared" si="34"/>
        <v>9220.2341656422996</v>
      </c>
      <c r="AQ110" s="1253">
        <f t="shared" si="34"/>
        <v>9290.9779769373326</v>
      </c>
      <c r="AR110" s="1253">
        <f t="shared" si="34"/>
        <v>9769.738003202825</v>
      </c>
      <c r="AS110" s="1253">
        <f t="shared" si="34"/>
        <v>9038.3404222272111</v>
      </c>
      <c r="AT110" s="1253">
        <f t="shared" si="34"/>
        <v>8859.662219427124</v>
      </c>
      <c r="AU110" s="1253">
        <f t="shared" si="34"/>
        <v>9198.1285622662635</v>
      </c>
      <c r="AV110" s="1253">
        <f t="shared" si="34"/>
        <v>9078.9506194830483</v>
      </c>
      <c r="AW110" s="1253">
        <f t="shared" si="34"/>
        <v>8980.5194836796618</v>
      </c>
      <c r="AX110" s="1253">
        <f t="shared" si="34"/>
        <v>8894.4153856320045</v>
      </c>
      <c r="AY110" s="1253">
        <f t="shared" si="34"/>
        <v>8769.9972135775515</v>
      </c>
      <c r="AZ110" s="1253">
        <f t="shared" si="34"/>
        <v>8843.8404945644779</v>
      </c>
      <c r="BA110" s="1253">
        <f t="shared" si="34"/>
        <v>8789.9575910231724</v>
      </c>
      <c r="BB110" s="1253">
        <f t="shared" si="34"/>
        <v>8772.8141272483899</v>
      </c>
      <c r="BC110" s="1253">
        <f t="shared" si="34"/>
        <v>8301.0253065832185</v>
      </c>
      <c r="BD110" s="1253">
        <f t="shared" si="34"/>
        <v>8237.3791206789938</v>
      </c>
      <c r="BE110" s="1253">
        <f t="shared" si="34"/>
        <v>8244.2175064360435</v>
      </c>
      <c r="BF110" s="1253">
        <f t="shared" si="34"/>
        <v>8413.7352152137337</v>
      </c>
      <c r="BG110" s="1253">
        <f t="shared" si="34"/>
        <v>8046.3451797864373</v>
      </c>
      <c r="BH110" s="1253">
        <f t="shared" si="34"/>
        <v>7528.7403313067325</v>
      </c>
      <c r="BI110" s="1577">
        <f t="shared" ref="BI110" si="35">SUM(BI111:BI113)</f>
        <v>7455.7537468980945</v>
      </c>
      <c r="BJ110" s="1973"/>
    </row>
    <row r="111" spans="1:62" ht="15" customHeight="1">
      <c r="T111" s="1083"/>
      <c r="U111" s="50" t="s">
        <v>210</v>
      </c>
      <c r="V111" s="1094"/>
      <c r="W111" s="1220"/>
      <c r="X111" s="1220"/>
      <c r="Y111" s="1220"/>
      <c r="Z111" s="1220"/>
      <c r="AA111" s="1220">
        <v>3866.9368951693336</v>
      </c>
      <c r="AB111" s="1220">
        <v>3880.9916977112807</v>
      </c>
      <c r="AC111" s="1220">
        <v>3869.2527839332952</v>
      </c>
      <c r="AD111" s="1220">
        <v>3808.632170352053</v>
      </c>
      <c r="AE111" s="1220">
        <v>3721.191386477688</v>
      </c>
      <c r="AF111" s="1220">
        <v>3640.1799357024088</v>
      </c>
      <c r="AG111" s="1220">
        <v>3585.955775906601</v>
      </c>
      <c r="AH111" s="1220">
        <v>3572.1229688592616</v>
      </c>
      <c r="AI111" s="1220">
        <v>3519.1192871667067</v>
      </c>
      <c r="AJ111" s="1220">
        <v>3495.818280514985</v>
      </c>
      <c r="AK111" s="1220">
        <v>3515.239006576342</v>
      </c>
      <c r="AL111" s="1220">
        <v>3510.7978661271795</v>
      </c>
      <c r="AM111" s="1220">
        <v>3539.9183700077706</v>
      </c>
      <c r="AN111" s="1220">
        <v>3577.0618718833171</v>
      </c>
      <c r="AO111" s="1220">
        <v>3581.9859781994787</v>
      </c>
      <c r="AP111" s="1220">
        <v>3686.4617433564822</v>
      </c>
      <c r="AQ111" s="1220">
        <v>3771.4895709749267</v>
      </c>
      <c r="AR111" s="1220">
        <v>3844.5254785712455</v>
      </c>
      <c r="AS111" s="1220">
        <v>3885.4429257877605</v>
      </c>
      <c r="AT111" s="1220">
        <v>3939.9606787386856</v>
      </c>
      <c r="AU111" s="1220">
        <v>3877.3057938237985</v>
      </c>
      <c r="AV111" s="1220">
        <v>3845.5764274563835</v>
      </c>
      <c r="AW111" s="1220">
        <v>3755.3492511365616</v>
      </c>
      <c r="AX111" s="1220">
        <v>3610.1897682150793</v>
      </c>
      <c r="AY111" s="1220">
        <v>3521.042883747723</v>
      </c>
      <c r="AZ111" s="1220">
        <v>3492.2809828029149</v>
      </c>
      <c r="BA111" s="1220">
        <v>3471.6701523991319</v>
      </c>
      <c r="BB111" s="1220">
        <v>3517.8661395408212</v>
      </c>
      <c r="BC111" s="1220">
        <v>3478.2560724465925</v>
      </c>
      <c r="BD111" s="1220">
        <v>3492.00757819108</v>
      </c>
      <c r="BE111" s="1220">
        <v>3505.7096768744191</v>
      </c>
      <c r="BF111" s="1220">
        <v>3483.6817113834463</v>
      </c>
      <c r="BG111" s="1220">
        <v>3430.5299282398009</v>
      </c>
      <c r="BH111" s="1220">
        <v>3385.1790953961881</v>
      </c>
      <c r="BI111" s="1415">
        <v>3346.9363682391113</v>
      </c>
      <c r="BJ111" s="1984"/>
    </row>
    <row r="112" spans="1:62" ht="15" customHeight="1">
      <c r="T112" s="1083"/>
      <c r="U112" s="50" t="s">
        <v>170</v>
      </c>
      <c r="V112" s="1094"/>
      <c r="W112" s="1220"/>
      <c r="X112" s="1220"/>
      <c r="Y112" s="1220"/>
      <c r="Z112" s="1220"/>
      <c r="AA112" s="1220">
        <v>6659.3884231365646</v>
      </c>
      <c r="AB112" s="1220">
        <v>6504.6635853332828</v>
      </c>
      <c r="AC112" s="1220">
        <v>6434.1310488002646</v>
      </c>
      <c r="AD112" s="1220">
        <v>6559.6074087170473</v>
      </c>
      <c r="AE112" s="1220">
        <v>6413.5438220849637</v>
      </c>
      <c r="AF112" s="1220">
        <v>6138.698132983196</v>
      </c>
      <c r="AG112" s="1220">
        <v>6002.274431116829</v>
      </c>
      <c r="AH112" s="1220">
        <v>5931.896853274352</v>
      </c>
      <c r="AI112" s="1220">
        <v>5888.6851245676989</v>
      </c>
      <c r="AJ112" s="1220">
        <v>5867.5921275851297</v>
      </c>
      <c r="AK112" s="1220">
        <v>5895.8227252627412</v>
      </c>
      <c r="AL112" s="1220">
        <v>5690.8570898495045</v>
      </c>
      <c r="AM112" s="1220">
        <v>5664.3703257940306</v>
      </c>
      <c r="AN112" s="1220">
        <v>5623.8554858908283</v>
      </c>
      <c r="AO112" s="1220">
        <v>5521.7943204867834</v>
      </c>
      <c r="AP112" s="1220">
        <v>5519.7898301246341</v>
      </c>
      <c r="AQ112" s="1220">
        <v>5506.442667216319</v>
      </c>
      <c r="AR112" s="1220">
        <v>5912.3593791648145</v>
      </c>
      <c r="AS112" s="1220">
        <v>5141.1344545915035</v>
      </c>
      <c r="AT112" s="1220">
        <v>4909.3273900817057</v>
      </c>
      <c r="AU112" s="1220">
        <v>5311.1289641709109</v>
      </c>
      <c r="AV112" s="1220">
        <v>5223.4482064819058</v>
      </c>
      <c r="AW112" s="1220">
        <v>5215.3242083884898</v>
      </c>
      <c r="AX112" s="1220">
        <v>5274.0101505138873</v>
      </c>
      <c r="AY112" s="1220">
        <v>5239.2265169204857</v>
      </c>
      <c r="AZ112" s="1220">
        <v>5342.5536821234546</v>
      </c>
      <c r="BA112" s="1220">
        <v>5309.7766539839131</v>
      </c>
      <c r="BB112" s="1220">
        <v>5246.8897324704021</v>
      </c>
      <c r="BC112" s="1220">
        <v>4814.7694462679501</v>
      </c>
      <c r="BD112" s="1220">
        <v>4736.8727931526228</v>
      </c>
      <c r="BE112" s="1220">
        <v>4730.1138025530481</v>
      </c>
      <c r="BF112" s="1220">
        <v>4921.3384363646164</v>
      </c>
      <c r="BG112" s="1220">
        <v>4608.0968463033478</v>
      </c>
      <c r="BH112" s="1220">
        <v>4135.8220506019579</v>
      </c>
      <c r="BI112" s="1415">
        <v>4101.6571265883867</v>
      </c>
      <c r="BJ112" s="1984"/>
    </row>
    <row r="113" spans="1:62" ht="15" customHeight="1">
      <c r="T113" s="1215"/>
      <c r="U113" s="1209" t="s">
        <v>365</v>
      </c>
      <c r="V113" s="1092"/>
      <c r="W113" s="1216"/>
      <c r="X113" s="1216"/>
      <c r="Y113" s="1216"/>
      <c r="Z113" s="1216"/>
      <c r="AA113" s="1216">
        <v>22.742500671404283</v>
      </c>
      <c r="AB113" s="1216">
        <v>19.808950727571215</v>
      </c>
      <c r="AC113" s="1216">
        <v>22.64251075470083</v>
      </c>
      <c r="AD113" s="1216">
        <v>19.652710882000498</v>
      </c>
      <c r="AE113" s="1216">
        <v>22.498675795424525</v>
      </c>
      <c r="AF113" s="1216">
        <v>20.730675326987576</v>
      </c>
      <c r="AG113" s="1216">
        <v>19.79552878945761</v>
      </c>
      <c r="AH113" s="1216">
        <v>19.305211096294677</v>
      </c>
      <c r="AI113" s="1216">
        <v>17.276965798660573</v>
      </c>
      <c r="AJ113" s="1216">
        <v>17.017450801233966</v>
      </c>
      <c r="AK113" s="1216">
        <v>16.351034211473266</v>
      </c>
      <c r="AL113" s="1216">
        <v>15.663293529066499</v>
      </c>
      <c r="AM113" s="1216">
        <v>15.129468433140051</v>
      </c>
      <c r="AN113" s="1216">
        <v>13.760715186597954</v>
      </c>
      <c r="AO113" s="1216">
        <v>13.126708097946352</v>
      </c>
      <c r="AP113" s="1216">
        <v>13.982592161182772</v>
      </c>
      <c r="AQ113" s="1216">
        <v>13.045738746087222</v>
      </c>
      <c r="AR113" s="1216">
        <v>12.853145466764945</v>
      </c>
      <c r="AS113" s="1216">
        <v>11.763041847948033</v>
      </c>
      <c r="AT113" s="1216">
        <v>10.374150606732535</v>
      </c>
      <c r="AU113" s="1216">
        <v>9.6938042715529242</v>
      </c>
      <c r="AV113" s="1216">
        <v>9.9259855447578289</v>
      </c>
      <c r="AW113" s="1216">
        <v>9.8460241546115981</v>
      </c>
      <c r="AX113" s="1216">
        <v>10.215466903038687</v>
      </c>
      <c r="AY113" s="1216">
        <v>9.7278129093431165</v>
      </c>
      <c r="AZ113" s="1216">
        <v>9.00582963810899</v>
      </c>
      <c r="BA113" s="1216">
        <v>8.51078464012833</v>
      </c>
      <c r="BB113" s="1216">
        <v>8.0582552371666676</v>
      </c>
      <c r="BC113" s="1216">
        <v>7.9997878686748392</v>
      </c>
      <c r="BD113" s="1216">
        <v>8.4987493352904728</v>
      </c>
      <c r="BE113" s="1216">
        <v>8.3940270085763693</v>
      </c>
      <c r="BF113" s="1216">
        <v>8.7150674656718561</v>
      </c>
      <c r="BG113" s="1216">
        <v>7.7184052432885624</v>
      </c>
      <c r="BH113" s="1216">
        <v>7.7391853085864408</v>
      </c>
      <c r="BI113" s="2043">
        <v>7.1602520705960808</v>
      </c>
      <c r="BJ113" s="1982"/>
    </row>
    <row r="114" spans="1:62" s="1096" customFormat="1" ht="15" customHeight="1">
      <c r="A114" s="27"/>
      <c r="T114" s="52" t="s">
        <v>223</v>
      </c>
      <c r="U114" s="1222"/>
      <c r="V114" s="1088"/>
      <c r="W114" s="1874"/>
      <c r="X114" s="1874"/>
      <c r="Y114" s="1874"/>
      <c r="Z114" s="1874"/>
      <c r="AA114" s="1874"/>
      <c r="AB114" s="1874"/>
      <c r="AC114" s="1874"/>
      <c r="AD114" s="1874"/>
      <c r="AE114" s="1874"/>
      <c r="AF114" s="1874"/>
      <c r="AG114" s="1874"/>
      <c r="AH114" s="1874"/>
      <c r="AI114" s="1874"/>
      <c r="AJ114" s="1874"/>
      <c r="AK114" s="1874"/>
      <c r="AL114" s="1874"/>
      <c r="AM114" s="1874"/>
      <c r="AN114" s="1874"/>
      <c r="AO114" s="1874"/>
      <c r="AP114" s="1874"/>
      <c r="AQ114" s="1874"/>
      <c r="AR114" s="1874"/>
      <c r="AS114" s="1874"/>
      <c r="AT114" s="1874"/>
      <c r="AU114" s="1874"/>
      <c r="AV114" s="1874"/>
      <c r="AW114" s="1874"/>
      <c r="AX114" s="1874"/>
      <c r="AY114" s="1874"/>
      <c r="AZ114" s="1874"/>
      <c r="BA114" s="1874"/>
      <c r="BB114" s="1874"/>
      <c r="BC114" s="1874"/>
      <c r="BD114" s="1874"/>
      <c r="BE114" s="1874"/>
      <c r="BF114" s="1874"/>
      <c r="BG114" s="1874"/>
      <c r="BH114" s="1874"/>
      <c r="BI114" s="1875"/>
      <c r="BJ114" s="1996"/>
    </row>
    <row r="115" spans="1:62" ht="15" customHeight="1">
      <c r="T115" s="941"/>
      <c r="U115" s="47" t="s">
        <v>185</v>
      </c>
      <c r="V115" s="1091"/>
      <c r="W115" s="1877"/>
      <c r="X115" s="1877"/>
      <c r="Y115" s="1877"/>
      <c r="Z115" s="1877"/>
      <c r="AA115" s="1877"/>
      <c r="AB115" s="1877"/>
      <c r="AC115" s="1877"/>
      <c r="AD115" s="1877"/>
      <c r="AE115" s="1877"/>
      <c r="AF115" s="1877"/>
      <c r="AG115" s="1877"/>
      <c r="AH115" s="1877"/>
      <c r="AI115" s="1877"/>
      <c r="AJ115" s="1877"/>
      <c r="AK115" s="1877"/>
      <c r="AL115" s="1877"/>
      <c r="AM115" s="1877"/>
      <c r="AN115" s="1877"/>
      <c r="AO115" s="1877"/>
      <c r="AP115" s="1877"/>
      <c r="AQ115" s="1877"/>
      <c r="AR115" s="1877"/>
      <c r="AS115" s="1877"/>
      <c r="AT115" s="1877"/>
      <c r="AU115" s="1877"/>
      <c r="AV115" s="1877"/>
      <c r="AW115" s="1877"/>
      <c r="AX115" s="1877"/>
      <c r="AY115" s="1877"/>
      <c r="AZ115" s="1877"/>
      <c r="BA115" s="1877"/>
      <c r="BB115" s="1877"/>
      <c r="BC115" s="1877"/>
      <c r="BD115" s="1877"/>
      <c r="BE115" s="1877"/>
      <c r="BF115" s="1877"/>
      <c r="BG115" s="1877"/>
      <c r="BH115" s="1877"/>
      <c r="BI115" s="1878"/>
      <c r="BJ115" s="1997"/>
    </row>
    <row r="116" spans="1:62" ht="15" customHeight="1">
      <c r="T116" s="941"/>
      <c r="U116" s="50" t="s">
        <v>186</v>
      </c>
      <c r="V116" s="1094"/>
      <c r="W116" s="1879"/>
      <c r="X116" s="1879"/>
      <c r="Y116" s="1879"/>
      <c r="Z116" s="1879"/>
      <c r="AA116" s="1879"/>
      <c r="AB116" s="1879"/>
      <c r="AC116" s="1879"/>
      <c r="AD116" s="1879"/>
      <c r="AE116" s="1879"/>
      <c r="AF116" s="1879"/>
      <c r="AG116" s="1879"/>
      <c r="AH116" s="1879"/>
      <c r="AI116" s="1879"/>
      <c r="AJ116" s="1879"/>
      <c r="AK116" s="1879"/>
      <c r="AL116" s="1879"/>
      <c r="AM116" s="1879"/>
      <c r="AN116" s="1879"/>
      <c r="AO116" s="1879"/>
      <c r="AP116" s="1879"/>
      <c r="AQ116" s="1879"/>
      <c r="AR116" s="1879"/>
      <c r="AS116" s="1879"/>
      <c r="AT116" s="1879"/>
      <c r="AU116" s="1879"/>
      <c r="AV116" s="1879"/>
      <c r="AW116" s="1879"/>
      <c r="AX116" s="1879"/>
      <c r="AY116" s="1879"/>
      <c r="AZ116" s="1879"/>
      <c r="BA116" s="1879"/>
      <c r="BB116" s="1879"/>
      <c r="BC116" s="1879"/>
      <c r="BD116" s="1879"/>
      <c r="BE116" s="1879"/>
      <c r="BF116" s="1879"/>
      <c r="BG116" s="1879"/>
      <c r="BH116" s="1879"/>
      <c r="BI116" s="1880"/>
      <c r="BJ116" s="1998"/>
    </row>
    <row r="117" spans="1:62" ht="15" customHeight="1">
      <c r="T117" s="941"/>
      <c r="U117" s="50" t="s">
        <v>187</v>
      </c>
      <c r="V117" s="1094"/>
      <c r="W117" s="1879"/>
      <c r="X117" s="1879"/>
      <c r="Y117" s="1879"/>
      <c r="Z117" s="1879"/>
      <c r="AA117" s="1879"/>
      <c r="AB117" s="1879"/>
      <c r="AC117" s="1879"/>
      <c r="AD117" s="1879"/>
      <c r="AE117" s="1879"/>
      <c r="AF117" s="1879"/>
      <c r="AG117" s="1879"/>
      <c r="AH117" s="1879"/>
      <c r="AI117" s="1879"/>
      <c r="AJ117" s="1879"/>
      <c r="AK117" s="1879"/>
      <c r="AL117" s="1879"/>
      <c r="AM117" s="1879"/>
      <c r="AN117" s="1879"/>
      <c r="AO117" s="1879"/>
      <c r="AP117" s="1879"/>
      <c r="AQ117" s="1879"/>
      <c r="AR117" s="1879"/>
      <c r="AS117" s="1879"/>
      <c r="AT117" s="1879"/>
      <c r="AU117" s="1879"/>
      <c r="AV117" s="1879"/>
      <c r="AW117" s="1879"/>
      <c r="AX117" s="1879"/>
      <c r="AY117" s="1879"/>
      <c r="AZ117" s="1879"/>
      <c r="BA117" s="1879"/>
      <c r="BB117" s="1879"/>
      <c r="BC117" s="1879"/>
      <c r="BD117" s="1879"/>
      <c r="BE117" s="1879"/>
      <c r="BF117" s="1879"/>
      <c r="BG117" s="1879"/>
      <c r="BH117" s="1879"/>
      <c r="BI117" s="1880"/>
      <c r="BJ117" s="1998"/>
    </row>
    <row r="118" spans="1:62" ht="15" customHeight="1">
      <c r="T118" s="941"/>
      <c r="U118" s="50" t="s">
        <v>189</v>
      </c>
      <c r="V118" s="1094"/>
      <c r="W118" s="1879"/>
      <c r="X118" s="1879"/>
      <c r="Y118" s="1879"/>
      <c r="Z118" s="1879"/>
      <c r="AA118" s="1879"/>
      <c r="AB118" s="1879"/>
      <c r="AC118" s="1879"/>
      <c r="AD118" s="1879"/>
      <c r="AE118" s="1879"/>
      <c r="AF118" s="1879"/>
      <c r="AG118" s="1879"/>
      <c r="AH118" s="1879"/>
      <c r="AI118" s="1879"/>
      <c r="AJ118" s="1879"/>
      <c r="AK118" s="1879"/>
      <c r="AL118" s="1879"/>
      <c r="AM118" s="1879"/>
      <c r="AN118" s="1879"/>
      <c r="AO118" s="1879"/>
      <c r="AP118" s="1879"/>
      <c r="AQ118" s="1879"/>
      <c r="AR118" s="1879"/>
      <c r="AS118" s="1879"/>
      <c r="AT118" s="1879"/>
      <c r="AU118" s="1879"/>
      <c r="AV118" s="1879"/>
      <c r="AW118" s="1879"/>
      <c r="AX118" s="1879"/>
      <c r="AY118" s="1879"/>
      <c r="AZ118" s="1879"/>
      <c r="BA118" s="1879"/>
      <c r="BB118" s="1879"/>
      <c r="BC118" s="1879"/>
      <c r="BD118" s="1879"/>
      <c r="BE118" s="1879"/>
      <c r="BF118" s="1879"/>
      <c r="BG118" s="1879"/>
      <c r="BH118" s="1879"/>
      <c r="BI118" s="1880"/>
      <c r="BJ118" s="1998"/>
    </row>
    <row r="119" spans="1:62" ht="15" customHeight="1">
      <c r="T119" s="1217"/>
      <c r="U119" s="1209" t="s">
        <v>190</v>
      </c>
      <c r="V119" s="1092"/>
      <c r="W119" s="1881"/>
      <c r="X119" s="1881"/>
      <c r="Y119" s="1881"/>
      <c r="Z119" s="1881"/>
      <c r="AA119" s="1881"/>
      <c r="AB119" s="1881"/>
      <c r="AC119" s="1881"/>
      <c r="AD119" s="1881"/>
      <c r="AE119" s="1881"/>
      <c r="AF119" s="1881"/>
      <c r="AG119" s="1881"/>
      <c r="AH119" s="1881"/>
      <c r="AI119" s="1881"/>
      <c r="AJ119" s="1881"/>
      <c r="AK119" s="1881"/>
      <c r="AL119" s="1881"/>
      <c r="AM119" s="1881"/>
      <c r="AN119" s="1881"/>
      <c r="AO119" s="1881"/>
      <c r="AP119" s="1881"/>
      <c r="AQ119" s="1881"/>
      <c r="AR119" s="1881"/>
      <c r="AS119" s="1881"/>
      <c r="AT119" s="1881"/>
      <c r="AU119" s="1881"/>
      <c r="AV119" s="1881"/>
      <c r="AW119" s="1881"/>
      <c r="AX119" s="1881"/>
      <c r="AY119" s="1881"/>
      <c r="AZ119" s="1881"/>
      <c r="BA119" s="1881"/>
      <c r="BB119" s="1881"/>
      <c r="BC119" s="1881"/>
      <c r="BD119" s="1881"/>
      <c r="BE119" s="1881"/>
      <c r="BF119" s="1881"/>
      <c r="BG119" s="1881"/>
      <c r="BH119" s="1881"/>
      <c r="BI119" s="1882"/>
      <c r="BJ119" s="1999"/>
    </row>
    <row r="120" spans="1:62" s="261" customFormat="1">
      <c r="A120" s="27"/>
      <c r="T120" s="52" t="s">
        <v>165</v>
      </c>
      <c r="U120" s="53"/>
      <c r="V120" s="1276"/>
      <c r="W120" s="1253"/>
      <c r="X120" s="1253"/>
      <c r="Y120" s="1253"/>
      <c r="Z120" s="1253"/>
      <c r="AA120" s="1253">
        <f t="shared" ref="AA120:BH120" si="36">SUM(AA121:AA123)</f>
        <v>3557.8508552825197</v>
      </c>
      <c r="AB120" s="1253">
        <f t="shared" si="36"/>
        <v>3588.5195154078683</v>
      </c>
      <c r="AC120" s="1253">
        <f t="shared" si="36"/>
        <v>3671.3082811391241</v>
      </c>
      <c r="AD120" s="1253">
        <f t="shared" si="36"/>
        <v>3709.3741820916648</v>
      </c>
      <c r="AE120" s="1253">
        <f t="shared" si="36"/>
        <v>3741.2001753709346</v>
      </c>
      <c r="AF120" s="1253">
        <f t="shared" si="36"/>
        <v>3889.9113614035673</v>
      </c>
      <c r="AG120" s="1253">
        <f t="shared" si="36"/>
        <v>3980.0382988206852</v>
      </c>
      <c r="AH120" s="1253">
        <f t="shared" si="36"/>
        <v>3926.776958720141</v>
      </c>
      <c r="AI120" s="1253">
        <f t="shared" si="36"/>
        <v>4049.8689385916359</v>
      </c>
      <c r="AJ120" s="1253">
        <f t="shared" si="36"/>
        <v>3953.7333213443549</v>
      </c>
      <c r="AK120" s="1253">
        <f t="shared" si="36"/>
        <v>3920.4564829280362</v>
      </c>
      <c r="AL120" s="1253">
        <f t="shared" si="36"/>
        <v>3894.9778150070097</v>
      </c>
      <c r="AM120" s="1253">
        <f t="shared" si="36"/>
        <v>3643.3880202915243</v>
      </c>
      <c r="AN120" s="1253">
        <f t="shared" si="36"/>
        <v>3976.9636671739581</v>
      </c>
      <c r="AO120" s="1253">
        <f t="shared" si="36"/>
        <v>4183.7465966037762</v>
      </c>
      <c r="AP120" s="1253">
        <f t="shared" si="36"/>
        <v>4209.5641403296768</v>
      </c>
      <c r="AQ120" s="1253">
        <f t="shared" si="36"/>
        <v>4107.7225311358452</v>
      </c>
      <c r="AR120" s="1253">
        <f t="shared" si="36"/>
        <v>4017.3479111105653</v>
      </c>
      <c r="AS120" s="1253">
        <f t="shared" si="36"/>
        <v>3844.6068083046443</v>
      </c>
      <c r="AT120" s="1253">
        <f t="shared" si="36"/>
        <v>3654.1239771921737</v>
      </c>
      <c r="AU120" s="1253">
        <f t="shared" si="36"/>
        <v>3606.9942636285623</v>
      </c>
      <c r="AV120" s="1253">
        <f t="shared" si="36"/>
        <v>3635.5896989582543</v>
      </c>
      <c r="AW120" s="1253">
        <f t="shared" si="36"/>
        <v>3620.3749706816079</v>
      </c>
      <c r="AX120" s="1253">
        <f t="shared" si="36"/>
        <v>3677.1328047724937</v>
      </c>
      <c r="AY120" s="1253">
        <f t="shared" si="36"/>
        <v>3431.277003249249</v>
      </c>
      <c r="AZ120" s="1253">
        <f t="shared" si="36"/>
        <v>3439.5283762128088</v>
      </c>
      <c r="BA120" s="1253">
        <f t="shared" si="36"/>
        <v>3281.5500687985536</v>
      </c>
      <c r="BB120" s="1253">
        <f t="shared" si="36"/>
        <v>3305.8592355454703</v>
      </c>
      <c r="BC120" s="1253">
        <f t="shared" si="36"/>
        <v>3346.7397915063634</v>
      </c>
      <c r="BD120" s="1253">
        <f t="shared" si="36"/>
        <v>3398.4571100041985</v>
      </c>
      <c r="BE120" s="1253">
        <f t="shared" si="36"/>
        <v>3240.3799434419443</v>
      </c>
      <c r="BF120" s="1253">
        <f t="shared" si="36"/>
        <v>3202.7141950433606</v>
      </c>
      <c r="BG120" s="1253">
        <f t="shared" si="36"/>
        <v>3151.2628522741188</v>
      </c>
      <c r="BH120" s="1253">
        <f t="shared" si="36"/>
        <v>3164.2346227755679</v>
      </c>
      <c r="BI120" s="1577">
        <f t="shared" ref="BI120" si="37">SUM(BI121:BI123)</f>
        <v>3143.9305664832746</v>
      </c>
      <c r="BJ120" s="1973"/>
    </row>
    <row r="121" spans="1:62" ht="15" customHeight="1">
      <c r="T121" s="1083"/>
      <c r="U121" s="50" t="s">
        <v>171</v>
      </c>
      <c r="V121" s="1091"/>
      <c r="W121" s="1089"/>
      <c r="X121" s="1089"/>
      <c r="Y121" s="1089"/>
      <c r="Z121" s="1089"/>
      <c r="AA121" s="1089">
        <v>160.75452341071937</v>
      </c>
      <c r="AB121" s="1089">
        <v>159.00912467070501</v>
      </c>
      <c r="AC121" s="1089">
        <v>159.35133635695834</v>
      </c>
      <c r="AD121" s="1089">
        <v>159.72659147520338</v>
      </c>
      <c r="AE121" s="1089">
        <v>158.94303780672161</v>
      </c>
      <c r="AF121" s="1089">
        <v>159.30278165543959</v>
      </c>
      <c r="AG121" s="1089">
        <v>159.70258050042858</v>
      </c>
      <c r="AH121" s="1089">
        <v>160.4501647129286</v>
      </c>
      <c r="AI121" s="1089">
        <v>159.60818525322858</v>
      </c>
      <c r="AJ121" s="1089">
        <v>160.27084913187861</v>
      </c>
      <c r="AK121" s="1089">
        <v>161.11340979222859</v>
      </c>
      <c r="AL121" s="1089">
        <v>162.59038596192858</v>
      </c>
      <c r="AM121" s="1089">
        <v>206.27725174945715</v>
      </c>
      <c r="AN121" s="1089">
        <v>242.49579189734999</v>
      </c>
      <c r="AO121" s="1089">
        <v>250.33892707764858</v>
      </c>
      <c r="AP121" s="1089">
        <v>283.65327234216642</v>
      </c>
      <c r="AQ121" s="1089">
        <v>292.83199886887871</v>
      </c>
      <c r="AR121" s="1089">
        <v>282.78565458854666</v>
      </c>
      <c r="AS121" s="1089">
        <v>317.89302091430693</v>
      </c>
      <c r="AT121" s="1089">
        <v>315.06263267944729</v>
      </c>
      <c r="AU121" s="1089">
        <v>274.93422575033929</v>
      </c>
      <c r="AV121" s="1089">
        <v>304.11493895030577</v>
      </c>
      <c r="AW121" s="1089">
        <v>300.97842578985001</v>
      </c>
      <c r="AX121" s="1089">
        <v>297.60736939769362</v>
      </c>
      <c r="AY121" s="1089">
        <v>296.252342430667</v>
      </c>
      <c r="AZ121" s="1089">
        <v>301.92817528032867</v>
      </c>
      <c r="BA121" s="1089">
        <v>305.2510439220701</v>
      </c>
      <c r="BB121" s="1089">
        <v>265.14746704120824</v>
      </c>
      <c r="BC121" s="1089">
        <v>262.87438605311445</v>
      </c>
      <c r="BD121" s="1089">
        <v>243.51317670556887</v>
      </c>
      <c r="BE121" s="1089">
        <v>219.63578792438571</v>
      </c>
      <c r="BF121" s="1089">
        <v>226.10605418967899</v>
      </c>
      <c r="BG121" s="1089">
        <v>204.41964550608301</v>
      </c>
      <c r="BH121" s="1089">
        <v>203.07779867639999</v>
      </c>
      <c r="BI121" s="1735">
        <v>203.55147166889549</v>
      </c>
      <c r="BJ121" s="1983"/>
    </row>
    <row r="122" spans="1:62">
      <c r="T122" s="1083"/>
      <c r="U122" s="1094" t="s">
        <v>409</v>
      </c>
      <c r="V122" s="1094"/>
      <c r="W122" s="1220"/>
      <c r="X122" s="1220"/>
      <c r="Y122" s="1220"/>
      <c r="Z122" s="1220"/>
      <c r="AA122" s="1220">
        <v>1274.3266887129894</v>
      </c>
      <c r="AB122" s="1220">
        <v>1286.1121787481188</v>
      </c>
      <c r="AC122" s="1220">
        <v>1360.3633224254336</v>
      </c>
      <c r="AD122" s="1220">
        <v>1401.2607040821124</v>
      </c>
      <c r="AE122" s="1220">
        <v>1454.8862645682875</v>
      </c>
      <c r="AF122" s="1220">
        <v>1561.9880272410842</v>
      </c>
      <c r="AG122" s="1220">
        <v>1666.1939851596808</v>
      </c>
      <c r="AH122" s="1220">
        <v>1596.7790198525392</v>
      </c>
      <c r="AI122" s="1220">
        <v>1736.0836158762534</v>
      </c>
      <c r="AJ122" s="1220">
        <v>1706.9920597206788</v>
      </c>
      <c r="AK122" s="1220">
        <v>1713.3491144339164</v>
      </c>
      <c r="AL122" s="1220">
        <v>1698.6379880592667</v>
      </c>
      <c r="AM122" s="1220">
        <v>1416.1529580120466</v>
      </c>
      <c r="AN122" s="1220">
        <v>1693.1730259656415</v>
      </c>
      <c r="AO122" s="1220">
        <v>1876.1711502446121</v>
      </c>
      <c r="AP122" s="1220">
        <v>1898.2407408686724</v>
      </c>
      <c r="AQ122" s="1220">
        <v>1821.654576804666</v>
      </c>
      <c r="AR122" s="1220">
        <v>1762.4046997279647</v>
      </c>
      <c r="AS122" s="1220">
        <v>1567.3931111140337</v>
      </c>
      <c r="AT122" s="1220">
        <v>1476.9305556356298</v>
      </c>
      <c r="AU122" s="1220">
        <v>1451.1044726816096</v>
      </c>
      <c r="AV122" s="1220">
        <v>1438.4454160642545</v>
      </c>
      <c r="AW122" s="1220">
        <v>1479.1454668153028</v>
      </c>
      <c r="AX122" s="1220">
        <v>1528.1141477332401</v>
      </c>
      <c r="AY122" s="1220">
        <v>1316.0968711973567</v>
      </c>
      <c r="AZ122" s="1220">
        <v>1334.7824533229973</v>
      </c>
      <c r="BA122" s="1220">
        <v>1173.2151529938058</v>
      </c>
      <c r="BB122" s="1220">
        <v>1269.1296420380916</v>
      </c>
      <c r="BC122" s="1220">
        <v>1314.4920633647</v>
      </c>
      <c r="BD122" s="1220">
        <v>1347.4815468582351</v>
      </c>
      <c r="BE122" s="1220">
        <v>1260.9791882717855</v>
      </c>
      <c r="BF122" s="1220">
        <v>1214.4446270932831</v>
      </c>
      <c r="BG122" s="1220">
        <v>1194.384788487997</v>
      </c>
      <c r="BH122" s="1220">
        <v>1213.9314752477439</v>
      </c>
      <c r="BI122" s="1415">
        <v>1192.7952175842076</v>
      </c>
      <c r="BJ122" s="2000" t="s">
        <v>478</v>
      </c>
    </row>
    <row r="123" spans="1:62" ht="15" customHeight="1" thickBot="1">
      <c r="T123" s="1083"/>
      <c r="U123" s="1090" t="s">
        <v>172</v>
      </c>
      <c r="V123" s="1090"/>
      <c r="W123" s="1230"/>
      <c r="X123" s="1230"/>
      <c r="Y123" s="1230"/>
      <c r="Z123" s="1230"/>
      <c r="AA123" s="1230">
        <v>2122.769643158811</v>
      </c>
      <c r="AB123" s="1230">
        <v>2143.3982119890447</v>
      </c>
      <c r="AC123" s="1230">
        <v>2151.5936223567319</v>
      </c>
      <c r="AD123" s="1230">
        <v>2148.3868865343488</v>
      </c>
      <c r="AE123" s="1230">
        <v>2127.3708729959258</v>
      </c>
      <c r="AF123" s="1230">
        <v>2168.6205525070436</v>
      </c>
      <c r="AG123" s="1230">
        <v>2154.1417331605758</v>
      </c>
      <c r="AH123" s="1230">
        <v>2169.5477741546733</v>
      </c>
      <c r="AI123" s="1230">
        <v>2154.177137462154</v>
      </c>
      <c r="AJ123" s="1230">
        <v>2086.4704124917976</v>
      </c>
      <c r="AK123" s="1230">
        <v>2045.993958701891</v>
      </c>
      <c r="AL123" s="1230">
        <v>2033.7494409858145</v>
      </c>
      <c r="AM123" s="1230">
        <v>2020.9578105300209</v>
      </c>
      <c r="AN123" s="1230">
        <v>2041.2948493109668</v>
      </c>
      <c r="AO123" s="1230">
        <v>2057.2365192815155</v>
      </c>
      <c r="AP123" s="1230">
        <v>2027.6701271188383</v>
      </c>
      <c r="AQ123" s="1230">
        <v>1993.2359554623006</v>
      </c>
      <c r="AR123" s="1230">
        <v>1972.1575567940542</v>
      </c>
      <c r="AS123" s="1230">
        <v>1959.3206762763039</v>
      </c>
      <c r="AT123" s="1230">
        <v>1862.1307888770968</v>
      </c>
      <c r="AU123" s="1230">
        <v>1880.9555651966136</v>
      </c>
      <c r="AV123" s="1230">
        <v>1893.0293439436944</v>
      </c>
      <c r="AW123" s="1230">
        <v>1840.2510780764553</v>
      </c>
      <c r="AX123" s="1230">
        <v>1851.4112876415602</v>
      </c>
      <c r="AY123" s="1230">
        <v>1818.927789621225</v>
      </c>
      <c r="AZ123" s="1230">
        <v>1802.8177476094829</v>
      </c>
      <c r="BA123" s="1230">
        <v>1803.0838718826778</v>
      </c>
      <c r="BB123" s="1230">
        <v>1771.5821264661702</v>
      </c>
      <c r="BC123" s="1230">
        <v>1769.373342088549</v>
      </c>
      <c r="BD123" s="1230">
        <v>1807.4623864403945</v>
      </c>
      <c r="BE123" s="1230">
        <v>1759.7649672457733</v>
      </c>
      <c r="BF123" s="1230">
        <v>1762.1635137603982</v>
      </c>
      <c r="BG123" s="1230">
        <v>1752.4584182800386</v>
      </c>
      <c r="BH123" s="1230">
        <v>1747.2253488514236</v>
      </c>
      <c r="BI123" s="1737">
        <v>1747.5838772301713</v>
      </c>
      <c r="BJ123" s="1984"/>
    </row>
    <row r="124" spans="1:62" s="21" customFormat="1" ht="15.75" thickTop="1">
      <c r="A124" s="27"/>
      <c r="T124" s="1570" t="s">
        <v>410</v>
      </c>
      <c r="U124" s="1571"/>
      <c r="V124" s="1571"/>
      <c r="W124" s="1569"/>
      <c r="X124" s="1569"/>
      <c r="Y124" s="1569"/>
      <c r="Z124" s="1569"/>
      <c r="AA124" s="2089">
        <f t="shared" ref="AA124:BH124" si="38">SUM(AA99,AA106,AA110,AA120)</f>
        <v>28857.835026463759</v>
      </c>
      <c r="AB124" s="2090">
        <f t="shared" si="38"/>
        <v>28554.438880971109</v>
      </c>
      <c r="AC124" s="2090">
        <f t="shared" si="38"/>
        <v>28632.467171698994</v>
      </c>
      <c r="AD124" s="2090">
        <f t="shared" si="38"/>
        <v>28602.204535087847</v>
      </c>
      <c r="AE124" s="2090">
        <f t="shared" si="38"/>
        <v>29585.27528941512</v>
      </c>
      <c r="AF124" s="2090">
        <f t="shared" si="38"/>
        <v>29817.500047805239</v>
      </c>
      <c r="AG124" s="2090">
        <f t="shared" si="38"/>
        <v>30781.153565957218</v>
      </c>
      <c r="AH124" s="2090">
        <f t="shared" si="38"/>
        <v>31368.899870691668</v>
      </c>
      <c r="AI124" s="2090">
        <f t="shared" si="38"/>
        <v>30095.251343319629</v>
      </c>
      <c r="AJ124" s="2090">
        <f t="shared" si="38"/>
        <v>24545.169024743405</v>
      </c>
      <c r="AK124" s="2090">
        <f t="shared" si="38"/>
        <v>26807.152373219811</v>
      </c>
      <c r="AL124" s="2090">
        <f t="shared" si="38"/>
        <v>23591.80466068611</v>
      </c>
      <c r="AM124" s="2090">
        <f t="shared" si="38"/>
        <v>22945.227977049151</v>
      </c>
      <c r="AN124" s="2090">
        <f t="shared" si="38"/>
        <v>23079.363491878066</v>
      </c>
      <c r="AO124" s="2090">
        <f t="shared" si="38"/>
        <v>23105.296067965639</v>
      </c>
      <c r="AP124" s="2090">
        <f t="shared" si="38"/>
        <v>22759.201125144529</v>
      </c>
      <c r="AQ124" s="2090">
        <f t="shared" si="38"/>
        <v>22681.30421187777</v>
      </c>
      <c r="AR124" s="2090">
        <f t="shared" si="38"/>
        <v>22313.708804813312</v>
      </c>
      <c r="AS124" s="2090">
        <f t="shared" si="38"/>
        <v>21328.389039361857</v>
      </c>
      <c r="AT124" s="2090">
        <f t="shared" si="38"/>
        <v>20765.009795014921</v>
      </c>
      <c r="AU124" s="2090">
        <f t="shared" si="38"/>
        <v>20401.202707640561</v>
      </c>
      <c r="AV124" s="2090">
        <f t="shared" si="38"/>
        <v>20042.895424413357</v>
      </c>
      <c r="AW124" s="2090">
        <f t="shared" si="38"/>
        <v>19717.639824955844</v>
      </c>
      <c r="AX124" s="2090">
        <f t="shared" si="38"/>
        <v>19680.619989720195</v>
      </c>
      <c r="AY124" s="2090">
        <f t="shared" si="38"/>
        <v>19188.807786259855</v>
      </c>
      <c r="AZ124" s="2090">
        <f t="shared" si="38"/>
        <v>18899.850361649449</v>
      </c>
      <c r="BA124" s="2090">
        <f t="shared" si="38"/>
        <v>18432.008875333206</v>
      </c>
      <c r="BB124" s="2090">
        <f t="shared" si="38"/>
        <v>18553.072917104811</v>
      </c>
      <c r="BC124" s="2090">
        <f t="shared" si="38"/>
        <v>17737.452168292068</v>
      </c>
      <c r="BD124" s="2090">
        <f t="shared" si="38"/>
        <v>17333.377697183914</v>
      </c>
      <c r="BE124" s="2090">
        <f t="shared" si="38"/>
        <v>16953.515868112034</v>
      </c>
      <c r="BF124" s="2090">
        <f t="shared" si="38"/>
        <v>16956.14967728826</v>
      </c>
      <c r="BG124" s="2091">
        <f t="shared" si="38"/>
        <v>16311.63067954627</v>
      </c>
      <c r="BH124" s="2091">
        <f t="shared" si="38"/>
        <v>15594.075753903444</v>
      </c>
      <c r="BI124" s="2092">
        <f t="shared" ref="BI124" si="39">SUM(BI99,BI106,BI110,BI120)</f>
        <v>15284.591957999539</v>
      </c>
      <c r="BJ124" s="1991"/>
    </row>
    <row r="125" spans="1:62" s="21" customFormat="1" ht="15.75" thickBot="1">
      <c r="A125" s="27"/>
      <c r="T125" s="1533" t="s">
        <v>411</v>
      </c>
      <c r="U125" s="1568"/>
      <c r="V125" s="1568"/>
      <c r="W125" s="1873"/>
      <c r="X125" s="1873"/>
      <c r="Y125" s="1873"/>
      <c r="Z125" s="1873"/>
      <c r="AA125" s="1873"/>
      <c r="AB125" s="1873"/>
      <c r="AC125" s="1873"/>
      <c r="AD125" s="1873"/>
      <c r="AE125" s="1873"/>
      <c r="AF125" s="1873"/>
      <c r="AG125" s="1873"/>
      <c r="AH125" s="1873"/>
      <c r="AI125" s="1873"/>
      <c r="AJ125" s="1873"/>
      <c r="AK125" s="1873"/>
      <c r="AL125" s="1873"/>
      <c r="AM125" s="1873"/>
      <c r="AN125" s="1873"/>
      <c r="AO125" s="1873"/>
      <c r="AP125" s="1873"/>
      <c r="AQ125" s="1873"/>
      <c r="AR125" s="1873"/>
      <c r="AS125" s="1873"/>
      <c r="AT125" s="1873"/>
      <c r="AU125" s="1873"/>
      <c r="AV125" s="1873"/>
      <c r="AW125" s="1873"/>
      <c r="AX125" s="1873"/>
      <c r="AY125" s="1873"/>
      <c r="AZ125" s="1873"/>
      <c r="BA125" s="1873"/>
      <c r="BB125" s="1873"/>
      <c r="BC125" s="1873"/>
      <c r="BD125" s="1873"/>
      <c r="BE125" s="1873"/>
      <c r="BF125" s="1873"/>
      <c r="BG125" s="1883"/>
      <c r="BH125" s="2094"/>
      <c r="BI125" s="2095"/>
      <c r="BJ125" s="1992"/>
    </row>
    <row r="126" spans="1:62" s="21" customFormat="1" ht="49.5" customHeight="1">
      <c r="A126" s="27"/>
      <c r="U126" s="2182" t="s">
        <v>493</v>
      </c>
      <c r="V126" s="2176"/>
      <c r="W126" s="229"/>
      <c r="X126" s="229"/>
      <c r="Y126" s="229"/>
      <c r="Z126" s="229"/>
      <c r="AA126" s="229"/>
      <c r="AB126" s="250"/>
      <c r="AC126" s="250"/>
      <c r="AD126" s="250"/>
      <c r="AE126" s="250"/>
      <c r="AF126" s="250"/>
      <c r="AG126" s="250"/>
      <c r="AH126" s="250"/>
      <c r="AI126" s="250"/>
      <c r="AJ126" s="250"/>
      <c r="AK126" s="250"/>
      <c r="AL126" s="250"/>
      <c r="AM126" s="250"/>
      <c r="AN126" s="250"/>
      <c r="AO126" s="250"/>
      <c r="AP126" s="250"/>
      <c r="AQ126" s="250"/>
      <c r="AR126" s="250"/>
      <c r="AS126" s="250"/>
      <c r="AT126" s="250"/>
      <c r="AU126" s="250"/>
      <c r="AV126" s="250"/>
      <c r="AW126" s="250"/>
      <c r="AX126" s="250"/>
      <c r="AY126" s="250"/>
      <c r="AZ126" s="250"/>
      <c r="BA126" s="250"/>
      <c r="BB126" s="250"/>
      <c r="BC126" s="250"/>
      <c r="BD126" s="250"/>
      <c r="BE126" s="250"/>
      <c r="BF126" s="250"/>
      <c r="BG126" s="250"/>
      <c r="BH126" s="250"/>
      <c r="BI126" s="250"/>
      <c r="BJ126" s="1567"/>
    </row>
    <row r="127" spans="1:62" s="21" customFormat="1" ht="31.5" customHeight="1">
      <c r="A127" s="27"/>
      <c r="U127" s="2182" t="s">
        <v>412</v>
      </c>
      <c r="V127" s="2176"/>
      <c r="AB127" s="250"/>
      <c r="AC127" s="250"/>
      <c r="AD127" s="250"/>
      <c r="AE127" s="250"/>
      <c r="AF127" s="250"/>
      <c r="AG127" s="250"/>
      <c r="AH127" s="250"/>
      <c r="AI127" s="250"/>
      <c r="AJ127" s="250"/>
      <c r="AK127" s="250"/>
      <c r="AL127" s="250"/>
      <c r="AM127" s="250"/>
      <c r="AN127" s="250"/>
      <c r="AO127" s="250"/>
      <c r="AP127" s="250"/>
      <c r="AQ127" s="250"/>
      <c r="AR127" s="250"/>
      <c r="AS127" s="250"/>
      <c r="AT127" s="250"/>
      <c r="AU127" s="250"/>
      <c r="AV127" s="250"/>
      <c r="AW127" s="250"/>
      <c r="AX127" s="250"/>
      <c r="AY127" s="250"/>
      <c r="AZ127" s="250"/>
      <c r="BA127" s="250"/>
      <c r="BB127" s="250"/>
      <c r="BC127" s="250"/>
      <c r="BD127" s="250"/>
      <c r="BE127" s="250"/>
      <c r="BF127" s="250"/>
      <c r="BG127" s="250"/>
      <c r="BH127" s="250"/>
      <c r="BI127" s="250"/>
      <c r="BJ127" s="133"/>
    </row>
    <row r="130" spans="1:78" ht="21" thickBot="1">
      <c r="T130" s="630" t="s">
        <v>466</v>
      </c>
    </row>
    <row r="131" spans="1:78" ht="15.75" thickBot="1">
      <c r="T131" s="1497" t="s">
        <v>508</v>
      </c>
      <c r="U131" s="1006"/>
      <c r="V131" s="827"/>
      <c r="W131" s="978"/>
      <c r="X131" s="978"/>
      <c r="Y131" s="978"/>
      <c r="Z131" s="978"/>
      <c r="AA131" s="978">
        <v>1990</v>
      </c>
      <c r="AB131" s="264">
        <f t="shared" ref="AB131:BI131" si="40">AA131+1</f>
        <v>1991</v>
      </c>
      <c r="AC131" s="264">
        <f t="shared" si="40"/>
        <v>1992</v>
      </c>
      <c r="AD131" s="264">
        <f t="shared" si="40"/>
        <v>1993</v>
      </c>
      <c r="AE131" s="264">
        <f t="shared" si="40"/>
        <v>1994</v>
      </c>
      <c r="AF131" s="264">
        <f t="shared" si="40"/>
        <v>1995</v>
      </c>
      <c r="AG131" s="264">
        <f t="shared" si="40"/>
        <v>1996</v>
      </c>
      <c r="AH131" s="264">
        <f t="shared" si="40"/>
        <v>1997</v>
      </c>
      <c r="AI131" s="264">
        <f t="shared" si="40"/>
        <v>1998</v>
      </c>
      <c r="AJ131" s="264">
        <f t="shared" si="40"/>
        <v>1999</v>
      </c>
      <c r="AK131" s="264">
        <f t="shared" si="40"/>
        <v>2000</v>
      </c>
      <c r="AL131" s="264">
        <f t="shared" si="40"/>
        <v>2001</v>
      </c>
      <c r="AM131" s="264">
        <f t="shared" si="40"/>
        <v>2002</v>
      </c>
      <c r="AN131" s="264">
        <f t="shared" si="40"/>
        <v>2003</v>
      </c>
      <c r="AO131" s="264">
        <f t="shared" si="40"/>
        <v>2004</v>
      </c>
      <c r="AP131" s="264">
        <f t="shared" si="40"/>
        <v>2005</v>
      </c>
      <c r="AQ131" s="264">
        <f t="shared" si="40"/>
        <v>2006</v>
      </c>
      <c r="AR131" s="264">
        <f t="shared" si="40"/>
        <v>2007</v>
      </c>
      <c r="AS131" s="264">
        <f t="shared" si="40"/>
        <v>2008</v>
      </c>
      <c r="AT131" s="264">
        <f t="shared" si="40"/>
        <v>2009</v>
      </c>
      <c r="AU131" s="264">
        <f t="shared" si="40"/>
        <v>2010</v>
      </c>
      <c r="AV131" s="264">
        <f t="shared" si="40"/>
        <v>2011</v>
      </c>
      <c r="AW131" s="264">
        <f t="shared" si="40"/>
        <v>2012</v>
      </c>
      <c r="AX131" s="264">
        <f t="shared" si="40"/>
        <v>2013</v>
      </c>
      <c r="AY131" s="264">
        <f t="shared" si="40"/>
        <v>2014</v>
      </c>
      <c r="AZ131" s="264">
        <f t="shared" si="40"/>
        <v>2015</v>
      </c>
      <c r="BA131" s="264">
        <f t="shared" si="40"/>
        <v>2016</v>
      </c>
      <c r="BB131" s="264">
        <f t="shared" si="40"/>
        <v>2017</v>
      </c>
      <c r="BC131" s="264">
        <f t="shared" si="40"/>
        <v>2018</v>
      </c>
      <c r="BD131" s="264">
        <f t="shared" si="40"/>
        <v>2019</v>
      </c>
      <c r="BE131" s="264">
        <f t="shared" si="40"/>
        <v>2020</v>
      </c>
      <c r="BF131" s="264">
        <f t="shared" si="40"/>
        <v>2021</v>
      </c>
      <c r="BG131" s="265">
        <f t="shared" si="40"/>
        <v>2022</v>
      </c>
      <c r="BH131" s="265">
        <f t="shared" si="40"/>
        <v>2023</v>
      </c>
      <c r="BI131" s="266">
        <f t="shared" si="40"/>
        <v>2024</v>
      </c>
      <c r="BJ131" s="1934" t="s">
        <v>16</v>
      </c>
      <c r="BZ131" s="27"/>
    </row>
    <row r="132" spans="1:78" s="1096" customFormat="1" ht="17.100000000000001" customHeight="1">
      <c r="A132" s="27"/>
      <c r="T132" s="1278" t="s">
        <v>476</v>
      </c>
      <c r="U132" s="1281"/>
      <c r="V132" s="1281"/>
      <c r="W132" s="1282"/>
      <c r="X132" s="1282"/>
      <c r="Y132" s="1282"/>
      <c r="Z132" s="1282"/>
      <c r="AA132" s="1282">
        <f t="shared" ref="AA132:BH132" si="41">SUM(AA133,AA134,AA135,AA136,AA137)</f>
        <v>13409.950442681184</v>
      </c>
      <c r="AB132" s="1283">
        <f t="shared" si="41"/>
        <v>14605.139090759387</v>
      </c>
      <c r="AC132" s="1283">
        <f t="shared" si="41"/>
        <v>14969.798323589463</v>
      </c>
      <c r="AD132" s="1283">
        <f t="shared" si="41"/>
        <v>15387.123428309873</v>
      </c>
      <c r="AE132" s="1283">
        <f t="shared" si="41"/>
        <v>17949.348377267321</v>
      </c>
      <c r="AF132" s="1283">
        <f t="shared" si="41"/>
        <v>21548.602227782816</v>
      </c>
      <c r="AG132" s="1283">
        <f t="shared" si="41"/>
        <v>21101.399048100036</v>
      </c>
      <c r="AH132" s="1283">
        <f t="shared" si="41"/>
        <v>21025.10769030387</v>
      </c>
      <c r="AI132" s="1283">
        <f t="shared" si="41"/>
        <v>20470.921455792006</v>
      </c>
      <c r="AJ132" s="1283">
        <f t="shared" si="41"/>
        <v>21014.211965589824</v>
      </c>
      <c r="AK132" s="1283">
        <f t="shared" si="41"/>
        <v>19794.699210012273</v>
      </c>
      <c r="AL132" s="1283">
        <f t="shared" si="41"/>
        <v>16901.788263525905</v>
      </c>
      <c r="AM132" s="1283">
        <f t="shared" si="41"/>
        <v>14183.287315848558</v>
      </c>
      <c r="AN132" s="1283">
        <f t="shared" si="41"/>
        <v>14140.783673039683</v>
      </c>
      <c r="AO132" s="1283">
        <f t="shared" si="41"/>
        <v>10825.296415664909</v>
      </c>
      <c r="AP132" s="1283">
        <f t="shared" si="41"/>
        <v>10788.332950634143</v>
      </c>
      <c r="AQ132" s="1283">
        <f t="shared" si="41"/>
        <v>11786.039835212892</v>
      </c>
      <c r="AR132" s="1283">
        <f t="shared" si="41"/>
        <v>12896.07140787487</v>
      </c>
      <c r="AS132" s="1283">
        <f t="shared" si="41"/>
        <v>14396.746946663785</v>
      </c>
      <c r="AT132" s="1283">
        <f t="shared" si="41"/>
        <v>15120.368203562144</v>
      </c>
      <c r="AU132" s="1283">
        <f t="shared" si="41"/>
        <v>16666.858265388433</v>
      </c>
      <c r="AV132" s="1283">
        <f t="shared" si="41"/>
        <v>18417.221888496842</v>
      </c>
      <c r="AW132" s="1283">
        <f t="shared" si="41"/>
        <v>20287.088186042809</v>
      </c>
      <c r="AX132" s="1283">
        <f t="shared" si="41"/>
        <v>22044.881924762016</v>
      </c>
      <c r="AY132" s="1283">
        <f t="shared" si="41"/>
        <v>24258.399616204188</v>
      </c>
      <c r="AZ132" s="1283">
        <f t="shared" si="41"/>
        <v>26757.064060779034</v>
      </c>
      <c r="BA132" s="1283">
        <f t="shared" si="41"/>
        <v>28421.065688868242</v>
      </c>
      <c r="BB132" s="1283">
        <f t="shared" si="41"/>
        <v>29434.256475633123</v>
      </c>
      <c r="BC132" s="1283">
        <f t="shared" si="41"/>
        <v>30422.759758565502</v>
      </c>
      <c r="BD132" s="1283">
        <f t="shared" si="41"/>
        <v>31979.062116603876</v>
      </c>
      <c r="BE132" s="1283">
        <f t="shared" si="41"/>
        <v>33187.380574034876</v>
      </c>
      <c r="BF132" s="1283">
        <f t="shared" si="41"/>
        <v>33772.243586801022</v>
      </c>
      <c r="BG132" s="1284">
        <f t="shared" si="41"/>
        <v>32989.453287589415</v>
      </c>
      <c r="BH132" s="1284">
        <f t="shared" si="41"/>
        <v>32174.060734445244</v>
      </c>
      <c r="BI132" s="1262">
        <f t="shared" ref="BI132" si="42">SUM(BI133,BI134,BI135,BI136,BI137)</f>
        <v>31813.50185990172</v>
      </c>
      <c r="BJ132" s="2001"/>
      <c r="BN132" s="1285"/>
      <c r="BO132" s="1285"/>
      <c r="BZ132" s="1275"/>
    </row>
    <row r="133" spans="1:78" ht="17.100000000000001" customHeight="1">
      <c r="T133" s="941"/>
      <c r="U133" s="1559" t="s">
        <v>174</v>
      </c>
      <c r="V133" s="1559"/>
      <c r="W133" s="1566"/>
      <c r="X133" s="1566"/>
      <c r="Y133" s="1566"/>
      <c r="Z133" s="1566"/>
      <c r="AA133" s="1566">
        <v>13347.047915422998</v>
      </c>
      <c r="AB133" s="1565">
        <v>14536.162197047535</v>
      </c>
      <c r="AC133" s="1565">
        <v>14770.060219646641</v>
      </c>
      <c r="AD133" s="1565">
        <v>14334.65878911551</v>
      </c>
      <c r="AE133" s="1565">
        <v>15885.73645205488</v>
      </c>
      <c r="AF133" s="1565">
        <v>18482.9763900904</v>
      </c>
      <c r="AG133" s="1565">
        <v>17007.739488149939</v>
      </c>
      <c r="AH133" s="1565">
        <v>15960.197387708691</v>
      </c>
      <c r="AI133" s="1565">
        <v>14883.18274804363</v>
      </c>
      <c r="AJ133" s="1565">
        <v>15108.493961451388</v>
      </c>
      <c r="AK133" s="1565">
        <v>13408.395155305732</v>
      </c>
      <c r="AL133" s="1565">
        <v>10289.702161451389</v>
      </c>
      <c r="AM133" s="1565">
        <v>6837.7972614513874</v>
      </c>
      <c r="AN133" s="1565">
        <v>5799.4924089367851</v>
      </c>
      <c r="AO133" s="1565">
        <v>1595.4067608931618</v>
      </c>
      <c r="AP133" s="1565">
        <v>898.22126871349565</v>
      </c>
      <c r="AQ133" s="1565">
        <v>1026.6950888251408</v>
      </c>
      <c r="AR133" s="1565">
        <v>555.67626927172182</v>
      </c>
      <c r="AS133" s="1565">
        <v>775.39951508244167</v>
      </c>
      <c r="AT133" s="1565">
        <v>253.78891508244175</v>
      </c>
      <c r="AU133" s="1565">
        <v>159.7960150824417</v>
      </c>
      <c r="AV133" s="1565">
        <v>151.26911508244174</v>
      </c>
      <c r="AW133" s="1565">
        <v>123.54686878244172</v>
      </c>
      <c r="AX133" s="1565">
        <v>132.18171508244171</v>
      </c>
      <c r="AY133" s="1565">
        <v>110.60561508244174</v>
      </c>
      <c r="AZ133" s="1565">
        <v>99.825815082441721</v>
      </c>
      <c r="BA133" s="1565">
        <v>156.13678608244174</v>
      </c>
      <c r="BB133" s="1565">
        <v>118.38461508244174</v>
      </c>
      <c r="BC133" s="2054">
        <v>90.445615082441719</v>
      </c>
      <c r="BD133" s="1565">
        <v>119.39741508244174</v>
      </c>
      <c r="BE133" s="1565">
        <v>187.13325508244174</v>
      </c>
      <c r="BF133" s="1565">
        <v>219.50179508244173</v>
      </c>
      <c r="BG133" s="2044">
        <v>66.238125082441726</v>
      </c>
      <c r="BH133" s="2044">
        <v>87.626460282441712</v>
      </c>
      <c r="BI133" s="2045">
        <v>63.650086482441729</v>
      </c>
      <c r="BJ133" s="2002"/>
      <c r="BN133" s="164"/>
      <c r="BO133" s="164"/>
      <c r="BZ133" s="27"/>
    </row>
    <row r="134" spans="1:78" ht="16.5" customHeight="1">
      <c r="T134" s="941"/>
      <c r="U134" s="1554" t="s">
        <v>414</v>
      </c>
      <c r="V134" s="1554"/>
      <c r="W134" s="1564"/>
      <c r="X134" s="1564"/>
      <c r="Y134" s="1564"/>
      <c r="Z134" s="2048"/>
      <c r="AA134" s="2048" t="s">
        <v>563</v>
      </c>
      <c r="AB134" s="2049" t="s">
        <v>563</v>
      </c>
      <c r="AC134" s="2049" t="s">
        <v>563</v>
      </c>
      <c r="AD134" s="2049" t="s">
        <v>563</v>
      </c>
      <c r="AE134" s="2049" t="s">
        <v>563</v>
      </c>
      <c r="AF134" s="2049" t="s">
        <v>563</v>
      </c>
      <c r="AG134" s="2049" t="s">
        <v>563</v>
      </c>
      <c r="AH134" s="2049" t="s">
        <v>563</v>
      </c>
      <c r="AI134" s="2049" t="s">
        <v>563</v>
      </c>
      <c r="AJ134" s="2049" t="s">
        <v>563</v>
      </c>
      <c r="AK134" s="2049" t="s">
        <v>563</v>
      </c>
      <c r="AL134" s="2049" t="s">
        <v>563</v>
      </c>
      <c r="AM134" s="2049" t="s">
        <v>563</v>
      </c>
      <c r="AN134" s="2049" t="s">
        <v>563</v>
      </c>
      <c r="AO134" s="2049" t="s">
        <v>563</v>
      </c>
      <c r="AP134" s="2049" t="s">
        <v>563</v>
      </c>
      <c r="AQ134" s="2049" t="s">
        <v>563</v>
      </c>
      <c r="AR134" s="2049" t="s">
        <v>563</v>
      </c>
      <c r="AS134" s="2049" t="s">
        <v>563</v>
      </c>
      <c r="AT134" s="2049" t="s">
        <v>563</v>
      </c>
      <c r="AU134" s="2049" t="s">
        <v>563</v>
      </c>
      <c r="AV134" s="2076">
        <v>0.85930000000000006</v>
      </c>
      <c r="AW134" s="2049">
        <v>1.1322999999999999</v>
      </c>
      <c r="AX134" s="2049">
        <v>1.131</v>
      </c>
      <c r="AY134" s="2049">
        <v>1.1439999999999997</v>
      </c>
      <c r="AZ134" s="2049">
        <v>1.131</v>
      </c>
      <c r="BA134" s="2049">
        <v>1.0777000000000001</v>
      </c>
      <c r="BB134" s="2049">
        <v>1.2141999999999997</v>
      </c>
      <c r="BC134" s="2049">
        <v>1.5158</v>
      </c>
      <c r="BD134" s="2049">
        <v>1.2427999999999999</v>
      </c>
      <c r="BE134" s="2049">
        <v>1.1492</v>
      </c>
      <c r="BF134" s="2049">
        <v>1.651</v>
      </c>
      <c r="BG134" s="2046">
        <v>1.1180000000000003</v>
      </c>
      <c r="BH134" s="2046">
        <v>1.7290000000000001</v>
      </c>
      <c r="BI134" s="2047">
        <v>0.97499999999999998</v>
      </c>
      <c r="BJ134" s="2003"/>
      <c r="BN134" s="164"/>
      <c r="BO134" s="164"/>
      <c r="BZ134" s="27"/>
    </row>
    <row r="135" spans="1:78" ht="17.100000000000001" customHeight="1">
      <c r="T135" s="941"/>
      <c r="U135" s="1554" t="s">
        <v>386</v>
      </c>
      <c r="V135" s="1554"/>
      <c r="W135" s="1564"/>
      <c r="X135" s="1564"/>
      <c r="Y135" s="1564"/>
      <c r="Z135" s="1564"/>
      <c r="AA135" s="2048">
        <v>55.218957071008219</v>
      </c>
      <c r="AB135" s="2049">
        <v>62.959934559951492</v>
      </c>
      <c r="AC135" s="2049">
        <v>85.911973503281331</v>
      </c>
      <c r="AD135" s="1563">
        <v>231.77949433350349</v>
      </c>
      <c r="AE135" s="1563">
        <v>353.22986855658536</v>
      </c>
      <c r="AF135" s="1563">
        <v>415.63401935470199</v>
      </c>
      <c r="AG135" s="1563">
        <v>407.68644390584444</v>
      </c>
      <c r="AH135" s="1563">
        <v>432.07291548364833</v>
      </c>
      <c r="AI135" s="1563">
        <v>409.34578774994839</v>
      </c>
      <c r="AJ135" s="1563">
        <v>418.97600081982785</v>
      </c>
      <c r="AK135" s="1563">
        <v>433.66245692517481</v>
      </c>
      <c r="AL135" s="1563">
        <v>324.49487443339331</v>
      </c>
      <c r="AM135" s="1563">
        <v>313.61605463883939</v>
      </c>
      <c r="AN135" s="1563">
        <v>305.74563295559199</v>
      </c>
      <c r="AO135" s="1563">
        <v>342.32940748788246</v>
      </c>
      <c r="AP135" s="1563">
        <v>314.51717120024711</v>
      </c>
      <c r="AQ135" s="1563">
        <v>333.48301973022387</v>
      </c>
      <c r="AR135" s="1563">
        <v>356.96701790819162</v>
      </c>
      <c r="AS135" s="1563">
        <v>315.32723587056893</v>
      </c>
      <c r="AT135" s="1563">
        <v>205.20954646272958</v>
      </c>
      <c r="AU135" s="1563">
        <v>219.91945654901386</v>
      </c>
      <c r="AV135" s="1563">
        <v>180.15158320439127</v>
      </c>
      <c r="AW135" s="1563">
        <v>144.88681560943135</v>
      </c>
      <c r="AX135" s="1563">
        <v>131.30041751392028</v>
      </c>
      <c r="AY135" s="1563">
        <v>131.23515775227378</v>
      </c>
      <c r="AZ135" s="1563">
        <v>125.86135343843473</v>
      </c>
      <c r="BA135" s="1563">
        <v>142.6529647712544</v>
      </c>
      <c r="BB135" s="1563">
        <v>153.43162402839522</v>
      </c>
      <c r="BC135" s="1563">
        <v>143.8197473798958</v>
      </c>
      <c r="BD135" s="1563">
        <v>133.04988986233568</v>
      </c>
      <c r="BE135" s="1563">
        <v>150.84380305010299</v>
      </c>
      <c r="BF135" s="1563">
        <v>110.96848169358816</v>
      </c>
      <c r="BG135" s="2046">
        <v>97.424803890345956</v>
      </c>
      <c r="BH135" s="2046">
        <v>98.255527056575588</v>
      </c>
      <c r="BI135" s="2047">
        <v>64.637189153587087</v>
      </c>
      <c r="BJ135" s="2003"/>
      <c r="BM135" s="164"/>
      <c r="BZ135" s="27"/>
    </row>
    <row r="136" spans="1:78" ht="17.100000000000001" customHeight="1">
      <c r="T136" s="941"/>
      <c r="U136" s="1554" t="s">
        <v>415</v>
      </c>
      <c r="V136" s="1554"/>
      <c r="W136" s="1564"/>
      <c r="X136" s="1564"/>
      <c r="Y136" s="1564"/>
      <c r="Z136" s="1564"/>
      <c r="AA136" s="2048">
        <v>1.2208972972972973</v>
      </c>
      <c r="AB136" s="1563" t="s">
        <v>563</v>
      </c>
      <c r="AC136" s="1563">
        <v>108.87056238836371</v>
      </c>
      <c r="AD136" s="1563">
        <v>816.01537663929844</v>
      </c>
      <c r="AE136" s="1563">
        <v>1705.7032965827752</v>
      </c>
      <c r="AF136" s="1563">
        <v>2644.5566848722606</v>
      </c>
      <c r="AG136" s="1563">
        <v>3680.5665449306771</v>
      </c>
      <c r="AH136" s="1563">
        <v>4626.076572635051</v>
      </c>
      <c r="AI136" s="1563">
        <v>5171.8953375673609</v>
      </c>
      <c r="AJ136" s="1563">
        <v>5480.3177661861992</v>
      </c>
      <c r="AK136" s="1563">
        <v>5946.1597070127536</v>
      </c>
      <c r="AL136" s="1563">
        <v>6282.7537878353778</v>
      </c>
      <c r="AM136" s="1563">
        <v>7027.2618851729731</v>
      </c>
      <c r="AN136" s="1563">
        <v>8031.1253427276588</v>
      </c>
      <c r="AO136" s="1563">
        <v>8883.0172465376199</v>
      </c>
      <c r="AP136" s="1563">
        <v>9571.1982005714672</v>
      </c>
      <c r="AQ136" s="1563">
        <v>10421.465769130222</v>
      </c>
      <c r="AR136" s="1563">
        <v>11978.959346801437</v>
      </c>
      <c r="AS136" s="1563">
        <v>13301.902104026449</v>
      </c>
      <c r="AT136" s="1563">
        <v>14658.47313165255</v>
      </c>
      <c r="AU136" s="1563">
        <v>16283.850541925774</v>
      </c>
      <c r="AV136" s="1563">
        <v>18081.970171438792</v>
      </c>
      <c r="AW136" s="1563">
        <v>20014.560708906934</v>
      </c>
      <c r="AX136" s="1563">
        <v>21777.960215965653</v>
      </c>
      <c r="AY136" s="1563">
        <v>24012.969909453474</v>
      </c>
      <c r="AZ136" s="1563">
        <v>26527.838378194156</v>
      </c>
      <c r="BA136" s="1563">
        <v>28118.690475530544</v>
      </c>
      <c r="BB136" s="1563">
        <v>29158.940811506287</v>
      </c>
      <c r="BC136" s="1563">
        <v>30184.512209319164</v>
      </c>
      <c r="BD136" s="1563">
        <v>31720.473225871101</v>
      </c>
      <c r="BE136" s="1563">
        <v>32842.93994622233</v>
      </c>
      <c r="BF136" s="1563">
        <v>33434.598734240994</v>
      </c>
      <c r="BG136" s="1562">
        <v>32818.932516168628</v>
      </c>
      <c r="BH136" s="1562">
        <v>31980.707575938228</v>
      </c>
      <c r="BI136" s="1561">
        <v>31678.900328529693</v>
      </c>
      <c r="BJ136" s="2003"/>
      <c r="BM136" s="164"/>
      <c r="BN136" s="164"/>
      <c r="BZ136" s="27"/>
    </row>
    <row r="137" spans="1:78" ht="16.5" customHeight="1" thickBot="1">
      <c r="T137" s="1199"/>
      <c r="U137" s="1234" t="s">
        <v>416</v>
      </c>
      <c r="V137" s="1234"/>
      <c r="W137" s="1560"/>
      <c r="X137" s="1560"/>
      <c r="Y137" s="1560"/>
      <c r="Z137" s="1560"/>
      <c r="AA137" s="2050">
        <v>6.4626728898803369</v>
      </c>
      <c r="AB137" s="2051">
        <v>6.0169591519014123</v>
      </c>
      <c r="AC137" s="2051">
        <v>4.9555680511762814</v>
      </c>
      <c r="AD137" s="2051">
        <v>4.669768221562423</v>
      </c>
      <c r="AE137" s="2051">
        <v>4.678760073080193</v>
      </c>
      <c r="AF137" s="2051">
        <v>5.4351334654574028</v>
      </c>
      <c r="AG137" s="2051">
        <v>5.4065711135774235</v>
      </c>
      <c r="AH137" s="2051">
        <v>6.7608144764793723</v>
      </c>
      <c r="AI137" s="2051">
        <v>6.497582431066979</v>
      </c>
      <c r="AJ137" s="2051">
        <v>6.4242371324122169</v>
      </c>
      <c r="AK137" s="2051">
        <v>6.4818907686143969</v>
      </c>
      <c r="AL137" s="2051">
        <v>4.8374398057467412</v>
      </c>
      <c r="AM137" s="2051">
        <v>4.612114585360243</v>
      </c>
      <c r="AN137" s="2051">
        <v>4.4202884196477941</v>
      </c>
      <c r="AO137" s="2051">
        <v>4.5430007462432567</v>
      </c>
      <c r="AP137" s="2051">
        <v>4.3963101489337388</v>
      </c>
      <c r="AQ137" s="2051">
        <v>4.3959575273055904</v>
      </c>
      <c r="AR137" s="2051">
        <v>4.4687738935181276</v>
      </c>
      <c r="AS137" s="2051">
        <v>4.1180916843250577</v>
      </c>
      <c r="AT137" s="2051">
        <v>2.896610364420789</v>
      </c>
      <c r="AU137" s="2051">
        <v>3.2922518312027145</v>
      </c>
      <c r="AV137" s="2051">
        <v>2.9717187712162891</v>
      </c>
      <c r="AW137" s="2051">
        <v>2.9614927439999996</v>
      </c>
      <c r="AX137" s="2051">
        <v>2.3085762000000001</v>
      </c>
      <c r="AY137" s="2051">
        <v>2.4449339160000005</v>
      </c>
      <c r="AZ137" s="2051">
        <v>2.4075140640000003</v>
      </c>
      <c r="BA137" s="2051">
        <v>2.5077624839999992</v>
      </c>
      <c r="BB137" s="2051">
        <v>2.2852250160000005</v>
      </c>
      <c r="BC137" s="2051">
        <v>2.466386784</v>
      </c>
      <c r="BD137" s="2051">
        <v>4.8987857879999996</v>
      </c>
      <c r="BE137" s="2051">
        <v>5.3143696800000004</v>
      </c>
      <c r="BF137" s="2051">
        <v>5.5235757840000002</v>
      </c>
      <c r="BG137" s="2052">
        <v>5.7398424480000001</v>
      </c>
      <c r="BH137" s="2052">
        <v>5.7421711679999996</v>
      </c>
      <c r="BI137" s="2053">
        <v>5.3392557360000001</v>
      </c>
      <c r="BJ137" s="2004"/>
      <c r="BN137" s="164"/>
      <c r="BO137" s="164"/>
      <c r="BZ137" s="27"/>
    </row>
    <row r="138" spans="1:78" s="27" customFormat="1" ht="16.5" customHeight="1">
      <c r="V138" s="1747" t="s">
        <v>558</v>
      </c>
      <c r="W138" s="1231"/>
      <c r="X138" s="1231"/>
      <c r="Y138" s="1231"/>
      <c r="Z138" s="1231"/>
      <c r="AA138" s="1231"/>
      <c r="AB138" s="1231"/>
      <c r="AC138" s="1231"/>
      <c r="AD138" s="1231"/>
      <c r="AE138" s="1231"/>
      <c r="AF138" s="1231"/>
      <c r="AG138" s="1231"/>
      <c r="AH138" s="1231"/>
      <c r="AI138" s="1231"/>
      <c r="AJ138" s="1231"/>
      <c r="AK138" s="1231"/>
      <c r="AL138" s="1231"/>
      <c r="AM138" s="1231"/>
      <c r="AN138" s="1231"/>
      <c r="AO138" s="1231"/>
      <c r="AP138" s="1231"/>
      <c r="AQ138" s="1231"/>
      <c r="AR138" s="1231"/>
      <c r="AS138" s="1231"/>
      <c r="AT138" s="1231"/>
      <c r="AU138" s="1231"/>
      <c r="AV138" s="1231"/>
      <c r="AW138" s="1231"/>
      <c r="AX138" s="1231"/>
      <c r="AY138" s="1231"/>
      <c r="AZ138" s="1231"/>
      <c r="BA138" s="1231"/>
      <c r="BB138" s="1231"/>
      <c r="BC138" s="1231"/>
      <c r="BD138" s="1231"/>
      <c r="BE138" s="1231"/>
      <c r="BF138" s="1231"/>
      <c r="BG138" s="1231"/>
      <c r="BH138" s="1231"/>
      <c r="BI138" s="1231"/>
      <c r="BJ138" s="163"/>
      <c r="BN138" s="176"/>
      <c r="BO138" s="176"/>
    </row>
    <row r="139" spans="1:78" ht="16.5" customHeight="1">
      <c r="T139" s="27"/>
      <c r="U139" s="27"/>
      <c r="V139" s="27"/>
      <c r="W139" s="1231"/>
      <c r="X139" s="1231"/>
      <c r="Y139" s="1231"/>
      <c r="Z139" s="1231"/>
      <c r="AA139" s="1231"/>
      <c r="AB139" s="1231"/>
      <c r="AC139" s="1231"/>
      <c r="AD139" s="1231"/>
      <c r="AE139" s="1231"/>
      <c r="AF139" s="1231"/>
      <c r="AG139" s="1231"/>
      <c r="AH139" s="1231"/>
      <c r="AI139" s="1231"/>
      <c r="AJ139" s="1231"/>
      <c r="AK139" s="1231"/>
      <c r="AL139" s="1231"/>
      <c r="AM139" s="1231"/>
      <c r="AN139" s="1231"/>
      <c r="AO139" s="1231"/>
      <c r="AP139" s="1231"/>
      <c r="AQ139" s="1231"/>
      <c r="AR139" s="1231"/>
      <c r="AS139" s="1231"/>
      <c r="AT139" s="1231"/>
      <c r="AU139" s="1231"/>
      <c r="AV139" s="1231"/>
      <c r="AW139" s="1231"/>
      <c r="AX139" s="1231"/>
      <c r="AY139" s="1231"/>
      <c r="AZ139" s="1231"/>
      <c r="BA139" s="1231"/>
      <c r="BB139" s="1231"/>
      <c r="BC139" s="1231"/>
      <c r="BD139" s="1231"/>
      <c r="BE139" s="1231"/>
      <c r="BF139" s="1231"/>
      <c r="BG139" s="1231"/>
      <c r="BH139" s="1231"/>
      <c r="BI139" s="1231"/>
      <c r="BJ139" s="163"/>
      <c r="BN139" s="164"/>
      <c r="BO139" s="164"/>
      <c r="BZ139" s="27"/>
    </row>
    <row r="140" spans="1:78" ht="16.5" customHeight="1" thickBot="1">
      <c r="T140" s="29" t="s">
        <v>467</v>
      </c>
      <c r="U140" s="27"/>
      <c r="V140" s="27"/>
      <c r="W140" s="1231"/>
      <c r="X140" s="1231"/>
      <c r="Y140" s="1231"/>
      <c r="Z140" s="1231"/>
      <c r="AA140" s="1231"/>
      <c r="AB140" s="1231"/>
      <c r="AC140" s="1231"/>
      <c r="AD140" s="1231"/>
      <c r="AE140" s="1231"/>
      <c r="AF140" s="1231"/>
      <c r="AG140" s="1231"/>
      <c r="AH140" s="1231"/>
      <c r="AI140" s="1231"/>
      <c r="AJ140" s="1231"/>
      <c r="AK140" s="1231"/>
      <c r="AL140" s="1231"/>
      <c r="AM140" s="1231"/>
      <c r="AN140" s="1231"/>
      <c r="AO140" s="1231"/>
      <c r="AP140" s="1231"/>
      <c r="AQ140" s="1231"/>
      <c r="AR140" s="1231"/>
      <c r="AS140" s="1231"/>
      <c r="AT140" s="1231"/>
      <c r="AU140" s="1231"/>
      <c r="AV140" s="1231"/>
      <c r="AW140" s="1231"/>
      <c r="AX140" s="1231"/>
      <c r="AY140" s="1231"/>
      <c r="AZ140" s="1231"/>
      <c r="BA140" s="1231"/>
      <c r="BB140" s="1231"/>
      <c r="BC140" s="1231"/>
      <c r="BD140" s="1231"/>
      <c r="BE140" s="1231"/>
      <c r="BF140" s="1231"/>
      <c r="BG140" s="1231"/>
      <c r="BH140" s="1231"/>
      <c r="BI140" s="1231"/>
      <c r="BJ140" s="163"/>
      <c r="BN140" s="164"/>
      <c r="BO140" s="164"/>
      <c r="BZ140" s="27"/>
    </row>
    <row r="141" spans="1:78" ht="15.75" thickBot="1">
      <c r="T141" s="1497" t="s">
        <v>508</v>
      </c>
      <c r="U141" s="1006"/>
      <c r="V141" s="827"/>
      <c r="W141" s="978"/>
      <c r="X141" s="978"/>
      <c r="Y141" s="978"/>
      <c r="Z141" s="978"/>
      <c r="AA141" s="978">
        <v>1990</v>
      </c>
      <c r="AB141" s="264">
        <f t="shared" ref="AB141:BI141" si="43">AA141+1</f>
        <v>1991</v>
      </c>
      <c r="AC141" s="264">
        <f t="shared" si="43"/>
        <v>1992</v>
      </c>
      <c r="AD141" s="264">
        <f t="shared" si="43"/>
        <v>1993</v>
      </c>
      <c r="AE141" s="264">
        <f t="shared" si="43"/>
        <v>1994</v>
      </c>
      <c r="AF141" s="264">
        <f t="shared" si="43"/>
        <v>1995</v>
      </c>
      <c r="AG141" s="264">
        <f t="shared" si="43"/>
        <v>1996</v>
      </c>
      <c r="AH141" s="264">
        <f t="shared" si="43"/>
        <v>1997</v>
      </c>
      <c r="AI141" s="264">
        <f t="shared" si="43"/>
        <v>1998</v>
      </c>
      <c r="AJ141" s="264">
        <f t="shared" si="43"/>
        <v>1999</v>
      </c>
      <c r="AK141" s="264">
        <f t="shared" si="43"/>
        <v>2000</v>
      </c>
      <c r="AL141" s="264">
        <f t="shared" si="43"/>
        <v>2001</v>
      </c>
      <c r="AM141" s="264">
        <f t="shared" si="43"/>
        <v>2002</v>
      </c>
      <c r="AN141" s="264">
        <f t="shared" si="43"/>
        <v>2003</v>
      </c>
      <c r="AO141" s="264">
        <f t="shared" si="43"/>
        <v>2004</v>
      </c>
      <c r="AP141" s="264">
        <f t="shared" si="43"/>
        <v>2005</v>
      </c>
      <c r="AQ141" s="264">
        <f t="shared" si="43"/>
        <v>2006</v>
      </c>
      <c r="AR141" s="264">
        <f t="shared" si="43"/>
        <v>2007</v>
      </c>
      <c r="AS141" s="264">
        <f t="shared" si="43"/>
        <v>2008</v>
      </c>
      <c r="AT141" s="264">
        <f t="shared" si="43"/>
        <v>2009</v>
      </c>
      <c r="AU141" s="264">
        <f t="shared" si="43"/>
        <v>2010</v>
      </c>
      <c r="AV141" s="264">
        <f t="shared" si="43"/>
        <v>2011</v>
      </c>
      <c r="AW141" s="264">
        <f t="shared" si="43"/>
        <v>2012</v>
      </c>
      <c r="AX141" s="264">
        <f t="shared" si="43"/>
        <v>2013</v>
      </c>
      <c r="AY141" s="264">
        <f t="shared" si="43"/>
        <v>2014</v>
      </c>
      <c r="AZ141" s="264">
        <f t="shared" si="43"/>
        <v>2015</v>
      </c>
      <c r="BA141" s="264">
        <f t="shared" si="43"/>
        <v>2016</v>
      </c>
      <c r="BB141" s="264">
        <f t="shared" si="43"/>
        <v>2017</v>
      </c>
      <c r="BC141" s="264">
        <f t="shared" si="43"/>
        <v>2018</v>
      </c>
      <c r="BD141" s="264">
        <f t="shared" si="43"/>
        <v>2019</v>
      </c>
      <c r="BE141" s="264">
        <f t="shared" si="43"/>
        <v>2020</v>
      </c>
      <c r="BF141" s="264">
        <f t="shared" si="43"/>
        <v>2021</v>
      </c>
      <c r="BG141" s="265">
        <f t="shared" si="43"/>
        <v>2022</v>
      </c>
      <c r="BH141" s="265">
        <f t="shared" si="43"/>
        <v>2023</v>
      </c>
      <c r="BI141" s="266">
        <f t="shared" si="43"/>
        <v>2024</v>
      </c>
      <c r="BJ141" s="1934" t="s">
        <v>16</v>
      </c>
      <c r="BZ141" s="27"/>
    </row>
    <row r="142" spans="1:78" s="1096" customFormat="1" ht="17.100000000000001" customHeight="1">
      <c r="A142" s="27"/>
      <c r="T142" s="1278" t="s">
        <v>476</v>
      </c>
      <c r="U142" s="1281"/>
      <c r="V142" s="1281"/>
      <c r="W142" s="1282"/>
      <c r="X142" s="1282"/>
      <c r="Y142" s="1282"/>
      <c r="Z142" s="1282"/>
      <c r="AA142" s="1282">
        <f t="shared" ref="AA142:BH142" si="44">SUM(AA143,AA144,AA145,AA146,AA147)</f>
        <v>6162.6906868954829</v>
      </c>
      <c r="AB142" s="1283">
        <f t="shared" si="44"/>
        <v>7030.7685898338186</v>
      </c>
      <c r="AC142" s="1283">
        <f t="shared" si="44"/>
        <v>7112.9847887185633</v>
      </c>
      <c r="AD142" s="1283">
        <f t="shared" si="44"/>
        <v>10133.720279921263</v>
      </c>
      <c r="AE142" s="1283">
        <f t="shared" si="44"/>
        <v>12408.127704069446</v>
      </c>
      <c r="AF142" s="1283">
        <f t="shared" si="44"/>
        <v>16209.872738396924</v>
      </c>
      <c r="AG142" s="1283">
        <f t="shared" si="44"/>
        <v>16721.201051221935</v>
      </c>
      <c r="AH142" s="1283">
        <f t="shared" si="44"/>
        <v>18239.370171503379</v>
      </c>
      <c r="AI142" s="1283">
        <f t="shared" si="44"/>
        <v>15045.094792517497</v>
      </c>
      <c r="AJ142" s="1283">
        <f t="shared" si="44"/>
        <v>11795.997382279167</v>
      </c>
      <c r="AK142" s="1283">
        <f t="shared" si="44"/>
        <v>10483.235625125961</v>
      </c>
      <c r="AL142" s="1283">
        <f t="shared" si="44"/>
        <v>8711.171775201974</v>
      </c>
      <c r="AM142" s="1283">
        <f t="shared" si="44"/>
        <v>8213.4960225755804</v>
      </c>
      <c r="AN142" s="1283">
        <f t="shared" si="44"/>
        <v>7958.2040790190695</v>
      </c>
      <c r="AO142" s="1283">
        <f t="shared" si="44"/>
        <v>8326.0536432026056</v>
      </c>
      <c r="AP142" s="1283">
        <f t="shared" si="44"/>
        <v>7801.8504708007222</v>
      </c>
      <c r="AQ142" s="1283">
        <f t="shared" si="44"/>
        <v>8177.3695888700558</v>
      </c>
      <c r="AR142" s="1283">
        <f t="shared" si="44"/>
        <v>7182.0837738055061</v>
      </c>
      <c r="AS142" s="1283">
        <f t="shared" si="44"/>
        <v>5198.6039045662583</v>
      </c>
      <c r="AT142" s="1283">
        <f t="shared" si="44"/>
        <v>3667.45735808261</v>
      </c>
      <c r="AU142" s="1283">
        <f t="shared" si="44"/>
        <v>3842.8022881747288</v>
      </c>
      <c r="AV142" s="1283">
        <f t="shared" si="44"/>
        <v>3400.3638206043383</v>
      </c>
      <c r="AW142" s="1283">
        <f t="shared" si="44"/>
        <v>3123.6942093698258</v>
      </c>
      <c r="AX142" s="1283">
        <f t="shared" si="44"/>
        <v>2984.6712263424442</v>
      </c>
      <c r="AY142" s="1283">
        <f t="shared" si="44"/>
        <v>3065.5847464537369</v>
      </c>
      <c r="AZ142" s="1283">
        <f t="shared" si="44"/>
        <v>3016.5629381918975</v>
      </c>
      <c r="BA142" s="1283">
        <f t="shared" si="44"/>
        <v>3075.8096309588027</v>
      </c>
      <c r="BB142" s="1283">
        <f t="shared" si="44"/>
        <v>3191.8789200963961</v>
      </c>
      <c r="BC142" s="1283">
        <f t="shared" si="44"/>
        <v>3200.1951663654518</v>
      </c>
      <c r="BD142" s="1283">
        <f t="shared" si="44"/>
        <v>3156.345501757582</v>
      </c>
      <c r="BE142" s="1283">
        <f t="shared" si="44"/>
        <v>3214.1757339196442</v>
      </c>
      <c r="BF142" s="1283">
        <f t="shared" si="44"/>
        <v>2904.8387080504704</v>
      </c>
      <c r="BG142" s="1284">
        <f t="shared" si="44"/>
        <v>3048.5233249292114</v>
      </c>
      <c r="BH142" s="1284">
        <f t="shared" si="44"/>
        <v>3054.5569587395416</v>
      </c>
      <c r="BI142" s="1262">
        <f t="shared" ref="BI142" si="45">SUM(BI143,BI144,BI145,BI146,BI147)</f>
        <v>2481.317522851954</v>
      </c>
      <c r="BJ142" s="2001"/>
      <c r="BM142" s="1285"/>
      <c r="BN142" s="1285"/>
      <c r="BZ142" s="1275"/>
    </row>
    <row r="143" spans="1:78" ht="17.100000000000001" customHeight="1">
      <c r="T143" s="941"/>
      <c r="U143" s="1559" t="s">
        <v>174</v>
      </c>
      <c r="V143" s="1559"/>
      <c r="W143" s="1097"/>
      <c r="X143" s="1097"/>
      <c r="Y143" s="1097"/>
      <c r="Z143" s="1097"/>
      <c r="AA143" s="1097">
        <v>303.84076190476196</v>
      </c>
      <c r="AB143" s="1098">
        <v>351.81561904761912</v>
      </c>
      <c r="AC143" s="1098">
        <v>359.81142857142862</v>
      </c>
      <c r="AD143" s="1098">
        <v>519.7276190476191</v>
      </c>
      <c r="AE143" s="1098">
        <v>639.66476190476214</v>
      </c>
      <c r="AF143" s="1098">
        <v>839.56000000000017</v>
      </c>
      <c r="AG143" s="1098">
        <v>1098.1199999999999</v>
      </c>
      <c r="AH143" s="1098">
        <v>1530.55</v>
      </c>
      <c r="AI143" s="1098">
        <v>1492.9599999999996</v>
      </c>
      <c r="AJ143" s="1098">
        <v>1425.3429999999998</v>
      </c>
      <c r="AK143" s="1098">
        <v>1498.6399999999999</v>
      </c>
      <c r="AL143" s="1098">
        <v>1207.2079999999999</v>
      </c>
      <c r="AM143" s="1098">
        <v>1146.5730000000001</v>
      </c>
      <c r="AN143" s="1098">
        <v>1109.422</v>
      </c>
      <c r="AO143" s="1098">
        <v>998.19800000000009</v>
      </c>
      <c r="AP143" s="1098">
        <v>954.60559999999998</v>
      </c>
      <c r="AQ143" s="1098">
        <v>995.71595999999988</v>
      </c>
      <c r="AR143" s="1098">
        <v>888.53287</v>
      </c>
      <c r="AS143" s="1098">
        <v>592.13199999999995</v>
      </c>
      <c r="AT143" s="1098">
        <v>418.18129999999996</v>
      </c>
      <c r="AU143" s="1098">
        <v>227.12069999999997</v>
      </c>
      <c r="AV143" s="1098">
        <v>186.75630000000001</v>
      </c>
      <c r="AW143" s="1098">
        <v>134.03400000000002</v>
      </c>
      <c r="AX143" s="1098">
        <v>100.47459999999998</v>
      </c>
      <c r="AY143" s="2059">
        <v>96.986999999999995</v>
      </c>
      <c r="AZ143" s="1098">
        <v>103.7188</v>
      </c>
      <c r="BA143" s="2059">
        <v>87.935001187771562</v>
      </c>
      <c r="BB143" s="2059">
        <v>73.430100652945043</v>
      </c>
      <c r="BC143" s="2059">
        <v>79.289699184373035</v>
      </c>
      <c r="BD143" s="2059">
        <v>58.25629995502532</v>
      </c>
      <c r="BE143" s="2059">
        <v>67.131899803802369</v>
      </c>
      <c r="BF143" s="2059">
        <v>71.852699999999999</v>
      </c>
      <c r="BG143" s="2060">
        <v>66.666315187291744</v>
      </c>
      <c r="BH143" s="2060">
        <v>36.71122260204082</v>
      </c>
      <c r="BI143" s="2061">
        <v>32.140400000000007</v>
      </c>
      <c r="BJ143" s="2002"/>
      <c r="BZ143" s="27"/>
    </row>
    <row r="144" spans="1:78" ht="17.100000000000001" customHeight="1">
      <c r="T144" s="941"/>
      <c r="U144" s="1554" t="s">
        <v>414</v>
      </c>
      <c r="V144" s="1554"/>
      <c r="W144" s="1558"/>
      <c r="X144" s="1558"/>
      <c r="Y144" s="1558"/>
      <c r="Z144" s="1558"/>
      <c r="AA144" s="1558">
        <v>301.48035424699503</v>
      </c>
      <c r="AB144" s="1557">
        <v>253.01362984869516</v>
      </c>
      <c r="AC144" s="1557">
        <v>169.58933006351498</v>
      </c>
      <c r="AD144" s="1557">
        <v>156.20395597759261</v>
      </c>
      <c r="AE144" s="1557">
        <v>155.84147226720765</v>
      </c>
      <c r="AF144" s="1557">
        <v>153.28640416229911</v>
      </c>
      <c r="AG144" s="1557">
        <v>144.808242768882</v>
      </c>
      <c r="AH144" s="1557">
        <v>130.64148684036454</v>
      </c>
      <c r="AI144" s="1557">
        <v>108.58272618699003</v>
      </c>
      <c r="AJ144" s="2062">
        <v>64.014130078866003</v>
      </c>
      <c r="AK144" s="2062">
        <v>39.093149452500015</v>
      </c>
      <c r="AL144" s="2062">
        <v>33.877329226290009</v>
      </c>
      <c r="AM144" s="2062">
        <v>32.317999760970011</v>
      </c>
      <c r="AN144" s="2062">
        <v>32.791047740431203</v>
      </c>
      <c r="AO144" s="2062">
        <v>32.175383802249605</v>
      </c>
      <c r="AP144" s="2062">
        <v>32.208241313407505</v>
      </c>
      <c r="AQ144" s="2062">
        <v>32.291991176940009</v>
      </c>
      <c r="AR144" s="2062">
        <v>32.006227726043996</v>
      </c>
      <c r="AS144" s="2062">
        <v>31.957806806639997</v>
      </c>
      <c r="AT144" s="2062">
        <v>24.012764823959998</v>
      </c>
      <c r="AU144" s="2062">
        <v>22.612569361668001</v>
      </c>
      <c r="AV144" s="2062">
        <v>22.56633839961864</v>
      </c>
      <c r="AW144" s="2062">
        <v>19.640284975933874</v>
      </c>
      <c r="AX144" s="2062">
        <v>14.199649500959996</v>
      </c>
      <c r="AY144" s="2062">
        <v>2.8303030191744001</v>
      </c>
      <c r="AZ144" s="1557" t="s">
        <v>563</v>
      </c>
      <c r="BA144" s="1557" t="s">
        <v>563</v>
      </c>
      <c r="BB144" s="1557" t="s">
        <v>563</v>
      </c>
      <c r="BC144" s="1557" t="s">
        <v>563</v>
      </c>
      <c r="BD144" s="1557" t="s">
        <v>563</v>
      </c>
      <c r="BE144" s="1557" t="s">
        <v>563</v>
      </c>
      <c r="BF144" s="1557" t="s">
        <v>563</v>
      </c>
      <c r="BG144" s="1556" t="s">
        <v>563</v>
      </c>
      <c r="BH144" s="1556" t="s">
        <v>563</v>
      </c>
      <c r="BI144" s="1555" t="s">
        <v>563</v>
      </c>
      <c r="BJ144" s="2003"/>
      <c r="BZ144" s="27"/>
    </row>
    <row r="145" spans="1:78" ht="17.100000000000001" customHeight="1">
      <c r="T145" s="941"/>
      <c r="U145" s="1554" t="s">
        <v>386</v>
      </c>
      <c r="V145" s="1554"/>
      <c r="W145" s="1558"/>
      <c r="X145" s="1558"/>
      <c r="Y145" s="1558"/>
      <c r="Z145" s="1558"/>
      <c r="AA145" s="1558">
        <v>1314.3829084181732</v>
      </c>
      <c r="AB145" s="1557">
        <v>1516.3251395101929</v>
      </c>
      <c r="AC145" s="1557">
        <v>1565.098962975778</v>
      </c>
      <c r="AD145" s="1557">
        <v>2214.4965546205181</v>
      </c>
      <c r="AE145" s="1557">
        <v>2700.2186065390947</v>
      </c>
      <c r="AF145" s="1557">
        <v>3521.0945954316448</v>
      </c>
      <c r="AG145" s="1557">
        <v>4095.6767471961252</v>
      </c>
      <c r="AH145" s="1557">
        <v>5202.6249512964605</v>
      </c>
      <c r="AI145" s="1557">
        <v>5290.4409499510384</v>
      </c>
      <c r="AJ145" s="1557">
        <v>5661.309941965158</v>
      </c>
      <c r="AK145" s="1557">
        <v>6097.2552480858258</v>
      </c>
      <c r="AL145" s="1557">
        <v>4681.5596451988204</v>
      </c>
      <c r="AM145" s="1557">
        <v>4762.0929344820843</v>
      </c>
      <c r="AN145" s="1557">
        <v>4740.2332904966761</v>
      </c>
      <c r="AO145" s="1557">
        <v>5035.3837911378878</v>
      </c>
      <c r="AP145" s="1557">
        <v>4263.3051885962723</v>
      </c>
      <c r="AQ145" s="1557">
        <v>4597.7755314501783</v>
      </c>
      <c r="AR145" s="1557">
        <v>4090.1564090609322</v>
      </c>
      <c r="AS145" s="1557">
        <v>3057.6459883738994</v>
      </c>
      <c r="AT145" s="1557">
        <v>1904.1502460603663</v>
      </c>
      <c r="AU145" s="1557">
        <v>2014.6518349193591</v>
      </c>
      <c r="AV145" s="1557">
        <v>1710.0747418721699</v>
      </c>
      <c r="AW145" s="1557">
        <v>1513.108668910292</v>
      </c>
      <c r="AX145" s="1557">
        <v>1461.1207659816419</v>
      </c>
      <c r="AY145" s="1557">
        <v>1541.9191888011903</v>
      </c>
      <c r="AZ145" s="1557">
        <v>1506.6924064033874</v>
      </c>
      <c r="BA145" s="1557">
        <v>1614.7497553864484</v>
      </c>
      <c r="BB145" s="1557">
        <v>1730.8268542470144</v>
      </c>
      <c r="BC145" s="1557">
        <v>1697.9994151103322</v>
      </c>
      <c r="BD145" s="1557">
        <v>1616.5699366430918</v>
      </c>
      <c r="BE145" s="1557">
        <v>1744.3554789784616</v>
      </c>
      <c r="BF145" s="1557">
        <v>1482.7278974584231</v>
      </c>
      <c r="BG145" s="1556">
        <v>1503.0732222880708</v>
      </c>
      <c r="BH145" s="1556">
        <v>1260.6107125758338</v>
      </c>
      <c r="BI145" s="1555">
        <v>1322.0410546213259</v>
      </c>
      <c r="BJ145" s="2003"/>
      <c r="BZ145" s="27"/>
    </row>
    <row r="146" spans="1:78" ht="17.100000000000001" customHeight="1">
      <c r="T146" s="941"/>
      <c r="U146" s="1554" t="s">
        <v>415</v>
      </c>
      <c r="V146" s="1554"/>
      <c r="W146" s="1558"/>
      <c r="X146" s="1558"/>
      <c r="Y146" s="1558"/>
      <c r="Z146" s="1558"/>
      <c r="AA146" s="1558">
        <v>4228.3622589957113</v>
      </c>
      <c r="AB146" s="1557">
        <v>4895.9984051529282</v>
      </c>
      <c r="AC146" s="1557">
        <v>5007.2710961791317</v>
      </c>
      <c r="AD146" s="1557">
        <v>7232.7249167031905</v>
      </c>
      <c r="AE146" s="1557">
        <v>8901.815282096235</v>
      </c>
      <c r="AF146" s="1557">
        <v>11683.632557751307</v>
      </c>
      <c r="AG146" s="1557">
        <v>11370.361514043461</v>
      </c>
      <c r="AH146" s="1557">
        <v>11360.254664478651</v>
      </c>
      <c r="AI146" s="1557">
        <v>8138.4077161362638</v>
      </c>
      <c r="AJ146" s="1557">
        <v>4630.7928833048627</v>
      </c>
      <c r="AK146" s="1557">
        <v>2833.579336058011</v>
      </c>
      <c r="AL146" s="1557">
        <v>2777.5801426357948</v>
      </c>
      <c r="AM146" s="1557">
        <v>2262.0420259199254</v>
      </c>
      <c r="AN146" s="1557">
        <v>2065.672515326914</v>
      </c>
      <c r="AO146" s="1557">
        <v>2249.8723025681206</v>
      </c>
      <c r="AP146" s="1557">
        <v>2541.5373278741467</v>
      </c>
      <c r="AQ146" s="1557">
        <v>2541.0994780572778</v>
      </c>
      <c r="AR146" s="1557">
        <v>2160.0958428639847</v>
      </c>
      <c r="AS146" s="1557">
        <v>1505.579684</v>
      </c>
      <c r="AT146" s="1557">
        <v>1311.8949323283141</v>
      </c>
      <c r="AU146" s="1557">
        <v>1567.2776840000001</v>
      </c>
      <c r="AV146" s="1557">
        <v>1469.1936839999998</v>
      </c>
      <c r="AW146" s="1557">
        <v>1450.2096839999999</v>
      </c>
      <c r="AX146" s="1557">
        <v>1394.8396839999998</v>
      </c>
      <c r="AY146" s="1557">
        <v>1410.659684</v>
      </c>
      <c r="AZ146" s="1557">
        <v>1394.0486839999999</v>
      </c>
      <c r="BA146" s="1557">
        <v>1349.7526930522765</v>
      </c>
      <c r="BB146" s="1557">
        <v>1365.8416361903992</v>
      </c>
      <c r="BC146" s="1557">
        <v>1383.9238906383362</v>
      </c>
      <c r="BD146" s="1557">
        <v>1429.1690852069703</v>
      </c>
      <c r="BE146" s="1557">
        <v>1342.6336809825746</v>
      </c>
      <c r="BF146" s="1557">
        <v>1279.3536839999999</v>
      </c>
      <c r="BG146" s="1556">
        <v>1406.2854539999998</v>
      </c>
      <c r="BH146" s="1556">
        <v>1681.8935839999999</v>
      </c>
      <c r="BI146" s="1555">
        <v>1072.317344</v>
      </c>
      <c r="BJ146" s="2003"/>
      <c r="BZ146" s="27"/>
    </row>
    <row r="147" spans="1:78" ht="17.100000000000001" customHeight="1" thickBot="1">
      <c r="T147" s="1207"/>
      <c r="U147" s="1232" t="s">
        <v>416</v>
      </c>
      <c r="V147" s="1232"/>
      <c r="W147" s="1552"/>
      <c r="X147" s="1552"/>
      <c r="Y147" s="1552"/>
      <c r="Z147" s="1552"/>
      <c r="AA147" s="2055">
        <v>14.624403329842119</v>
      </c>
      <c r="AB147" s="2056">
        <v>13.615796274383356</v>
      </c>
      <c r="AC147" s="2056">
        <v>11.2139709287102</v>
      </c>
      <c r="AD147" s="2056">
        <v>10.567233572342062</v>
      </c>
      <c r="AE147" s="2056">
        <v>10.587581262147596</v>
      </c>
      <c r="AF147" s="2056">
        <v>12.299181051672155</v>
      </c>
      <c r="AG147" s="2056">
        <v>12.234547213466334</v>
      </c>
      <c r="AH147" s="2056">
        <v>15.299068887904131</v>
      </c>
      <c r="AI147" s="2056">
        <v>14.70340024320479</v>
      </c>
      <c r="AJ147" s="2056">
        <v>14.537426930281196</v>
      </c>
      <c r="AK147" s="2056">
        <v>14.667891529622574</v>
      </c>
      <c r="AL147" s="2056">
        <v>10.946658141068834</v>
      </c>
      <c r="AM147" s="2056">
        <v>10.470062412598967</v>
      </c>
      <c r="AN147" s="2056">
        <v>10.085225455047752</v>
      </c>
      <c r="AO147" s="2056">
        <v>10.424165694347504</v>
      </c>
      <c r="AP147" s="2056">
        <v>10.194113016896095</v>
      </c>
      <c r="AQ147" s="2056">
        <v>10.48662818566056</v>
      </c>
      <c r="AR147" s="2056">
        <v>11.29242415454525</v>
      </c>
      <c r="AS147" s="2056">
        <v>11.288425385719021</v>
      </c>
      <c r="AT147" s="2056">
        <v>9.2181148699696216</v>
      </c>
      <c r="AU147" s="2056">
        <v>11.139499893701712</v>
      </c>
      <c r="AV147" s="2056">
        <v>11.772756332550021</v>
      </c>
      <c r="AW147" s="2056">
        <v>6.7015714836000004</v>
      </c>
      <c r="AX147" s="2056">
        <v>14.036526859842603</v>
      </c>
      <c r="AY147" s="2056">
        <v>13.188570633371928</v>
      </c>
      <c r="AZ147" s="2056">
        <v>12.103047788510086</v>
      </c>
      <c r="BA147" s="2056">
        <v>23.372181332306322</v>
      </c>
      <c r="BB147" s="2056">
        <v>21.780329006037405</v>
      </c>
      <c r="BC147" s="2056">
        <v>38.982161432410635</v>
      </c>
      <c r="BD147" s="2056">
        <v>52.350179952494578</v>
      </c>
      <c r="BE147" s="2056">
        <v>60.05467415480571</v>
      </c>
      <c r="BF147" s="2056">
        <v>70.904426592047656</v>
      </c>
      <c r="BG147" s="2057">
        <v>72.49833345384944</v>
      </c>
      <c r="BH147" s="2057">
        <v>75.341439561666689</v>
      </c>
      <c r="BI147" s="2058">
        <v>54.818724230628149</v>
      </c>
      <c r="BJ147" s="2004"/>
      <c r="BZ147" s="27"/>
    </row>
    <row r="148" spans="1:78" s="27" customFormat="1" ht="17.100000000000001" customHeight="1">
      <c r="V148" s="1747" t="s">
        <v>558</v>
      </c>
      <c r="W148" s="1233"/>
      <c r="X148" s="1233"/>
      <c r="Y148" s="1233"/>
      <c r="Z148" s="1233"/>
      <c r="AA148" s="1233"/>
      <c r="AB148" s="1233"/>
      <c r="AC148" s="1233"/>
      <c r="AD148" s="1233"/>
      <c r="AE148" s="1233"/>
      <c r="AF148" s="1233"/>
      <c r="AG148" s="1233"/>
      <c r="AH148" s="1233"/>
      <c r="AI148" s="1233"/>
      <c r="AJ148" s="1233"/>
      <c r="AK148" s="1233"/>
      <c r="AL148" s="1233"/>
      <c r="AM148" s="1233"/>
      <c r="AN148" s="1233"/>
      <c r="AO148" s="1233"/>
      <c r="AP148" s="1233"/>
      <c r="AQ148" s="1233"/>
      <c r="AR148" s="1233"/>
      <c r="AS148" s="1233"/>
      <c r="AT148" s="1233"/>
      <c r="AU148" s="1233"/>
      <c r="AV148" s="1233"/>
      <c r="AW148" s="1233"/>
      <c r="AX148" s="1233"/>
      <c r="AY148" s="1233"/>
      <c r="AZ148" s="1233"/>
      <c r="BA148" s="1233"/>
      <c r="BB148" s="1233"/>
      <c r="BC148" s="1233"/>
      <c r="BD148" s="1233"/>
      <c r="BE148" s="1233"/>
      <c r="BF148" s="1233"/>
      <c r="BG148" s="1233"/>
      <c r="BH148" s="1233"/>
      <c r="BI148" s="1233"/>
      <c r="BJ148" s="163"/>
    </row>
    <row r="149" spans="1:78" ht="17.100000000000001" customHeight="1">
      <c r="T149" s="27"/>
      <c r="U149" s="27"/>
      <c r="V149" s="27"/>
      <c r="W149" s="1233"/>
      <c r="X149" s="1233"/>
      <c r="Y149" s="1233"/>
      <c r="Z149" s="1233"/>
      <c r="AA149" s="1233"/>
      <c r="AB149" s="1233"/>
      <c r="AC149" s="1233"/>
      <c r="AD149" s="1233"/>
      <c r="AE149" s="1233"/>
      <c r="AF149" s="1233"/>
      <c r="AG149" s="1233"/>
      <c r="AH149" s="1233"/>
      <c r="AI149" s="1233"/>
      <c r="AJ149" s="1233"/>
      <c r="AK149" s="1233"/>
      <c r="AL149" s="1233"/>
      <c r="AM149" s="1233"/>
      <c r="AN149" s="1233"/>
      <c r="AO149" s="1233"/>
      <c r="AP149" s="1233"/>
      <c r="AQ149" s="1233"/>
      <c r="AR149" s="1233"/>
      <c r="AS149" s="1233"/>
      <c r="AT149" s="1233"/>
      <c r="AU149" s="1233"/>
      <c r="AV149" s="1233"/>
      <c r="AW149" s="1233"/>
      <c r="AX149" s="1233"/>
      <c r="AY149" s="1233"/>
      <c r="AZ149" s="1233"/>
      <c r="BA149" s="1233"/>
      <c r="BB149" s="1233"/>
      <c r="BC149" s="1233"/>
      <c r="BD149" s="1233"/>
      <c r="BE149" s="1233"/>
      <c r="BF149" s="1233"/>
      <c r="BG149" s="1233"/>
      <c r="BH149" s="1233"/>
      <c r="BI149" s="1233"/>
      <c r="BJ149" s="163"/>
      <c r="BZ149" s="27"/>
    </row>
    <row r="150" spans="1:78" ht="24" thickBot="1">
      <c r="T150" s="29" t="s">
        <v>468</v>
      </c>
      <c r="U150" s="27"/>
      <c r="V150" s="27"/>
      <c r="W150" s="1233"/>
      <c r="X150" s="1233"/>
      <c r="Y150" s="1233"/>
      <c r="Z150" s="1233"/>
      <c r="AA150" s="1233"/>
      <c r="AB150" s="1233"/>
      <c r="AC150" s="1233"/>
      <c r="AD150" s="1233"/>
      <c r="AE150" s="1233"/>
      <c r="AF150" s="1233"/>
      <c r="AG150" s="1233"/>
      <c r="AH150" s="1233"/>
      <c r="AI150" s="1233"/>
      <c r="AJ150" s="1233"/>
      <c r="AK150" s="1233"/>
      <c r="AL150" s="1233"/>
      <c r="AM150" s="1233"/>
      <c r="AN150" s="1233"/>
      <c r="AO150" s="1233"/>
      <c r="AP150" s="1233"/>
      <c r="AQ150" s="1233"/>
      <c r="AR150" s="1233"/>
      <c r="AS150" s="1233"/>
      <c r="AT150" s="1233"/>
      <c r="AU150" s="1233"/>
      <c r="AV150" s="1233"/>
      <c r="AW150" s="1233"/>
      <c r="AX150" s="1233"/>
      <c r="AY150" s="1233"/>
      <c r="AZ150" s="1233"/>
      <c r="BA150" s="1233"/>
      <c r="BB150" s="1233"/>
      <c r="BC150" s="1233"/>
      <c r="BD150" s="1233"/>
      <c r="BE150" s="1233"/>
      <c r="BF150" s="1233"/>
      <c r="BG150" s="1233"/>
      <c r="BH150" s="1233"/>
      <c r="BI150" s="1233"/>
      <c r="BJ150" s="163"/>
      <c r="BZ150" s="27"/>
    </row>
    <row r="151" spans="1:78" ht="15.75" thickBot="1">
      <c r="T151" s="1497" t="s">
        <v>508</v>
      </c>
      <c r="U151" s="1006"/>
      <c r="V151" s="827"/>
      <c r="W151" s="978"/>
      <c r="X151" s="978"/>
      <c r="Y151" s="978"/>
      <c r="Z151" s="978"/>
      <c r="AA151" s="978">
        <v>1990</v>
      </c>
      <c r="AB151" s="264">
        <f t="shared" ref="AB151:BI151" si="46">AA151+1</f>
        <v>1991</v>
      </c>
      <c r="AC151" s="264">
        <f t="shared" si="46"/>
        <v>1992</v>
      </c>
      <c r="AD151" s="264">
        <f t="shared" si="46"/>
        <v>1993</v>
      </c>
      <c r="AE151" s="264">
        <f t="shared" si="46"/>
        <v>1994</v>
      </c>
      <c r="AF151" s="264">
        <f t="shared" si="46"/>
        <v>1995</v>
      </c>
      <c r="AG151" s="264">
        <f t="shared" si="46"/>
        <v>1996</v>
      </c>
      <c r="AH151" s="264">
        <f t="shared" si="46"/>
        <v>1997</v>
      </c>
      <c r="AI151" s="264">
        <f t="shared" si="46"/>
        <v>1998</v>
      </c>
      <c r="AJ151" s="264">
        <f t="shared" si="46"/>
        <v>1999</v>
      </c>
      <c r="AK151" s="264">
        <f t="shared" si="46"/>
        <v>2000</v>
      </c>
      <c r="AL151" s="264">
        <f t="shared" si="46"/>
        <v>2001</v>
      </c>
      <c r="AM151" s="264">
        <f t="shared" si="46"/>
        <v>2002</v>
      </c>
      <c r="AN151" s="264">
        <f t="shared" si="46"/>
        <v>2003</v>
      </c>
      <c r="AO151" s="264">
        <f t="shared" si="46"/>
        <v>2004</v>
      </c>
      <c r="AP151" s="264">
        <f t="shared" si="46"/>
        <v>2005</v>
      </c>
      <c r="AQ151" s="264">
        <f t="shared" si="46"/>
        <v>2006</v>
      </c>
      <c r="AR151" s="264">
        <f t="shared" si="46"/>
        <v>2007</v>
      </c>
      <c r="AS151" s="264">
        <f t="shared" si="46"/>
        <v>2008</v>
      </c>
      <c r="AT151" s="264">
        <f t="shared" si="46"/>
        <v>2009</v>
      </c>
      <c r="AU151" s="264">
        <f t="shared" si="46"/>
        <v>2010</v>
      </c>
      <c r="AV151" s="264">
        <f t="shared" si="46"/>
        <v>2011</v>
      </c>
      <c r="AW151" s="264">
        <f t="shared" si="46"/>
        <v>2012</v>
      </c>
      <c r="AX151" s="264">
        <f t="shared" si="46"/>
        <v>2013</v>
      </c>
      <c r="AY151" s="264">
        <f t="shared" si="46"/>
        <v>2014</v>
      </c>
      <c r="AZ151" s="264">
        <f t="shared" si="46"/>
        <v>2015</v>
      </c>
      <c r="BA151" s="264">
        <f t="shared" si="46"/>
        <v>2016</v>
      </c>
      <c r="BB151" s="264">
        <f t="shared" si="46"/>
        <v>2017</v>
      </c>
      <c r="BC151" s="264">
        <f t="shared" si="46"/>
        <v>2018</v>
      </c>
      <c r="BD151" s="264">
        <f t="shared" si="46"/>
        <v>2019</v>
      </c>
      <c r="BE151" s="264">
        <f t="shared" si="46"/>
        <v>2020</v>
      </c>
      <c r="BF151" s="264">
        <f t="shared" si="46"/>
        <v>2021</v>
      </c>
      <c r="BG151" s="265">
        <f t="shared" si="46"/>
        <v>2022</v>
      </c>
      <c r="BH151" s="265">
        <f t="shared" si="46"/>
        <v>2023</v>
      </c>
      <c r="BI151" s="266">
        <f t="shared" si="46"/>
        <v>2024</v>
      </c>
      <c r="BJ151" s="1934" t="s">
        <v>16</v>
      </c>
      <c r="BZ151" s="27"/>
    </row>
    <row r="152" spans="1:78" s="1096" customFormat="1" ht="17.100000000000001" customHeight="1">
      <c r="A152" s="27"/>
      <c r="T152" s="1278" t="s">
        <v>476</v>
      </c>
      <c r="U152" s="1281"/>
      <c r="V152" s="1281"/>
      <c r="W152" s="1282"/>
      <c r="X152" s="1282"/>
      <c r="Y152" s="1282"/>
      <c r="Z152" s="1282"/>
      <c r="AA152" s="1282">
        <f t="shared" ref="AA152:BH152" si="47">SUM(AA153,AA154,AA155,AA156)</f>
        <v>13763.755119005244</v>
      </c>
      <c r="AB152" s="1283">
        <f t="shared" si="47"/>
        <v>15222.436626109771</v>
      </c>
      <c r="AC152" s="1283">
        <f t="shared" si="47"/>
        <v>16757.194079639088</v>
      </c>
      <c r="AD152" s="1283">
        <f t="shared" si="47"/>
        <v>16825.370768865592</v>
      </c>
      <c r="AE152" s="1283">
        <f t="shared" si="47"/>
        <v>16091.87778663608</v>
      </c>
      <c r="AF152" s="1283">
        <f t="shared" si="47"/>
        <v>17624.353862770589</v>
      </c>
      <c r="AG152" s="1283">
        <f t="shared" si="47"/>
        <v>18257.766930874175</v>
      </c>
      <c r="AH152" s="1283">
        <f t="shared" si="47"/>
        <v>15807.56107879089</v>
      </c>
      <c r="AI152" s="1283">
        <f t="shared" si="47"/>
        <v>14479.710877179068</v>
      </c>
      <c r="AJ152" s="1283">
        <f t="shared" si="47"/>
        <v>10321.247185902484</v>
      </c>
      <c r="AK152" s="1283">
        <f t="shared" si="47"/>
        <v>8189.2338442704531</v>
      </c>
      <c r="AL152" s="1283">
        <f t="shared" si="47"/>
        <v>6933.2149250840885</v>
      </c>
      <c r="AM152" s="1283">
        <f t="shared" si="47"/>
        <v>6604.5269957008459</v>
      </c>
      <c r="AN152" s="1283">
        <f t="shared" si="47"/>
        <v>6235.2948712733933</v>
      </c>
      <c r="AO152" s="1283">
        <f t="shared" si="47"/>
        <v>6164.540819298275</v>
      </c>
      <c r="AP152" s="1283">
        <f t="shared" si="47"/>
        <v>5827.9273063935862</v>
      </c>
      <c r="AQ152" s="1283">
        <f t="shared" si="47"/>
        <v>5879.6829728524717</v>
      </c>
      <c r="AR152" s="1283">
        <f t="shared" si="47"/>
        <v>5352.2294632054973</v>
      </c>
      <c r="AS152" s="1283">
        <f t="shared" si="47"/>
        <v>4697.2872287129112</v>
      </c>
      <c r="AT152" s="1283">
        <f t="shared" si="47"/>
        <v>2728.522148851082</v>
      </c>
      <c r="AU152" s="1283">
        <f t="shared" si="47"/>
        <v>2779.0920860865622</v>
      </c>
      <c r="AV152" s="1283">
        <f t="shared" si="47"/>
        <v>2525.8723139041331</v>
      </c>
      <c r="AW152" s="1283">
        <f t="shared" si="47"/>
        <v>2485.2913495243956</v>
      </c>
      <c r="AX152" s="1283">
        <f t="shared" si="47"/>
        <v>2342.5222739869896</v>
      </c>
      <c r="AY152" s="1283">
        <f t="shared" si="47"/>
        <v>2289.8952300513379</v>
      </c>
      <c r="AZ152" s="1283">
        <f t="shared" si="47"/>
        <v>2373.1696473372181</v>
      </c>
      <c r="BA152" s="1283">
        <f t="shared" si="47"/>
        <v>2407.6623510645736</v>
      </c>
      <c r="BB152" s="1283">
        <f t="shared" si="47"/>
        <v>2324.2904780819072</v>
      </c>
      <c r="BC152" s="1283">
        <f t="shared" si="47"/>
        <v>2271.2458786620673</v>
      </c>
      <c r="BD152" s="1283">
        <f t="shared" si="47"/>
        <v>2204.4205863835941</v>
      </c>
      <c r="BE152" s="1283">
        <f t="shared" si="47"/>
        <v>2241.7014554793332</v>
      </c>
      <c r="BF152" s="1283">
        <f t="shared" si="47"/>
        <v>2233.5937727405817</v>
      </c>
      <c r="BG152" s="1284">
        <f t="shared" si="47"/>
        <v>2144.9303477767935</v>
      </c>
      <c r="BH152" s="1284">
        <f t="shared" si="47"/>
        <v>2068.4171914069957</v>
      </c>
      <c r="BI152" s="1262">
        <f t="shared" ref="BI152" si="48">SUM(BI153,BI154,BI155,BI156)</f>
        <v>2006.5509003273673</v>
      </c>
      <c r="BJ152" s="2001"/>
      <c r="BZ152" s="1275"/>
    </row>
    <row r="153" spans="1:78" ht="17.100000000000001" customHeight="1">
      <c r="T153" s="941"/>
      <c r="U153" s="1559" t="s">
        <v>174</v>
      </c>
      <c r="V153" s="1559"/>
      <c r="W153" s="1097"/>
      <c r="X153" s="1097"/>
      <c r="Y153" s="1097"/>
      <c r="Z153" s="1097"/>
      <c r="AA153" s="1097">
        <v>3577.3409090909086</v>
      </c>
      <c r="AB153" s="1098">
        <v>3998.2045454545464</v>
      </c>
      <c r="AC153" s="1098">
        <v>4419.0681818181829</v>
      </c>
      <c r="AD153" s="1098">
        <v>4419.0681818181829</v>
      </c>
      <c r="AE153" s="1098">
        <v>4208.6363636363631</v>
      </c>
      <c r="AF153" s="1098">
        <v>4629.5</v>
      </c>
      <c r="AG153" s="1098">
        <v>4112.5</v>
      </c>
      <c r="AH153" s="1098">
        <v>2538</v>
      </c>
      <c r="AI153" s="1098">
        <v>2068</v>
      </c>
      <c r="AJ153" s="1098">
        <v>1504</v>
      </c>
      <c r="AK153" s="1098">
        <v>846</v>
      </c>
      <c r="AL153" s="1098">
        <v>775.5</v>
      </c>
      <c r="AM153" s="1098">
        <v>846</v>
      </c>
      <c r="AN153" s="1098">
        <v>799</v>
      </c>
      <c r="AO153" s="1098">
        <v>752</v>
      </c>
      <c r="AP153" s="1098">
        <v>958.79999999999984</v>
      </c>
      <c r="AQ153" s="1098">
        <v>1343.4949999999999</v>
      </c>
      <c r="AR153" s="1098">
        <v>1178.7599999999998</v>
      </c>
      <c r="AS153" s="1098">
        <v>1266.6500000000003</v>
      </c>
      <c r="AT153" s="1098">
        <v>239.69999999999996</v>
      </c>
      <c r="AU153" s="1098">
        <v>195.05000000000007</v>
      </c>
      <c r="AV153" s="1098">
        <v>136.30000000000004</v>
      </c>
      <c r="AW153" s="1098">
        <v>126.90000000000003</v>
      </c>
      <c r="AX153" s="2059">
        <v>95.644999999999982</v>
      </c>
      <c r="AY153" s="2059">
        <v>63.450000000000017</v>
      </c>
      <c r="AZ153" s="2059">
        <v>54.049999999999983</v>
      </c>
      <c r="BA153" s="2059">
        <v>51.700000000000017</v>
      </c>
      <c r="BB153" s="2059">
        <v>41.947499215602875</v>
      </c>
      <c r="BC153" s="2059">
        <v>46.952999904751785</v>
      </c>
      <c r="BD153" s="2059">
        <v>41.383500173687935</v>
      </c>
      <c r="BE153" s="2059">
        <v>53.627000123262405</v>
      </c>
      <c r="BF153" s="2059">
        <v>47.023499999999999</v>
      </c>
      <c r="BG153" s="2060">
        <v>33.736599999999989</v>
      </c>
      <c r="BH153" s="2060">
        <v>23.5</v>
      </c>
      <c r="BI153" s="2061">
        <v>41.453999999999994</v>
      </c>
      <c r="BJ153" s="2002"/>
      <c r="BZ153" s="27"/>
    </row>
    <row r="154" spans="1:78" ht="17.100000000000001" customHeight="1">
      <c r="T154" s="941"/>
      <c r="U154" s="1554" t="s">
        <v>414</v>
      </c>
      <c r="V154" s="1554"/>
      <c r="W154" s="1558"/>
      <c r="X154" s="1558"/>
      <c r="Y154" s="1558"/>
      <c r="Z154" s="1558"/>
      <c r="AA154" s="1558">
        <v>151.04182413706224</v>
      </c>
      <c r="AB154" s="1557">
        <v>130.31872008062484</v>
      </c>
      <c r="AC154" s="1557">
        <v>110.30612244897961</v>
      </c>
      <c r="AD154" s="1557">
        <v>115.842151675485</v>
      </c>
      <c r="AE154" s="1557">
        <v>112.52645502645503</v>
      </c>
      <c r="AF154" s="1557">
        <v>117.5</v>
      </c>
      <c r="AG154" s="1557">
        <v>141</v>
      </c>
      <c r="AH154" s="1557">
        <v>188</v>
      </c>
      <c r="AI154" s="1557">
        <v>399.5</v>
      </c>
      <c r="AJ154" s="1557">
        <v>634.5</v>
      </c>
      <c r="AK154" s="1557">
        <v>1008.7845</v>
      </c>
      <c r="AL154" s="1557">
        <v>1127.577</v>
      </c>
      <c r="AM154" s="1557">
        <v>1117.1665</v>
      </c>
      <c r="AN154" s="1557">
        <v>1105.5149246861924</v>
      </c>
      <c r="AO154" s="1557">
        <v>1103.5420062761507</v>
      </c>
      <c r="AP154" s="1557">
        <v>1137.9182782426778</v>
      </c>
      <c r="AQ154" s="1557">
        <v>1033.0141799163182</v>
      </c>
      <c r="AR154" s="1557">
        <v>1067.3503347280334</v>
      </c>
      <c r="AS154" s="1557">
        <v>633.48950000000002</v>
      </c>
      <c r="AT154" s="1557">
        <v>203.76849999999996</v>
      </c>
      <c r="AU154" s="1557">
        <v>302.75049999999999</v>
      </c>
      <c r="AV154" s="1557">
        <v>182.125</v>
      </c>
      <c r="AW154" s="1557">
        <v>190.58500000000001</v>
      </c>
      <c r="AX154" s="1557">
        <v>161.11600000000001</v>
      </c>
      <c r="AY154" s="1557">
        <v>189.88</v>
      </c>
      <c r="AZ154" s="1557">
        <v>242.37899999999999</v>
      </c>
      <c r="BA154" s="1557">
        <v>324.6995</v>
      </c>
      <c r="BB154" s="1557">
        <v>254.24650000000003</v>
      </c>
      <c r="BC154" s="1557">
        <v>281.13049999999998</v>
      </c>
      <c r="BD154" s="1557">
        <v>260.87350000000004</v>
      </c>
      <c r="BE154" s="1557">
        <v>301.01150000000001</v>
      </c>
      <c r="BF154" s="1557">
        <v>324.44099999999997</v>
      </c>
      <c r="BG154" s="1556">
        <v>290.97699999999998</v>
      </c>
      <c r="BH154" s="1556">
        <v>216.74050000000003</v>
      </c>
      <c r="BI154" s="1555">
        <v>150.84649999999999</v>
      </c>
      <c r="BJ154" s="2003"/>
      <c r="BZ154" s="27"/>
    </row>
    <row r="155" spans="1:78" ht="16.5" customHeight="1">
      <c r="T155" s="941"/>
      <c r="U155" s="1554" t="s">
        <v>386</v>
      </c>
      <c r="V155" s="1554"/>
      <c r="W155" s="1086"/>
      <c r="X155" s="1086"/>
      <c r="Y155" s="1086"/>
      <c r="Z155" s="1086"/>
      <c r="AA155" s="1086">
        <v>950.72546577727462</v>
      </c>
      <c r="AB155" s="1553">
        <v>1062.5755205746013</v>
      </c>
      <c r="AC155" s="1553">
        <v>1174.4255753719276</v>
      </c>
      <c r="AD155" s="1553">
        <v>1174.4255753719276</v>
      </c>
      <c r="AE155" s="1553">
        <v>1118.5005479732642</v>
      </c>
      <c r="AF155" s="1553">
        <v>1230.350602770591</v>
      </c>
      <c r="AG155" s="1553">
        <v>1580.4316908741753</v>
      </c>
      <c r="AH155" s="1553">
        <v>1949.7830987908892</v>
      </c>
      <c r="AI155" s="1553">
        <v>2067.795777179068</v>
      </c>
      <c r="AJ155" s="1553">
        <v>2326.3849685825985</v>
      </c>
      <c r="AK155" s="1553">
        <v>2495.9059609231745</v>
      </c>
      <c r="AL155" s="1553">
        <v>2008.688829853962</v>
      </c>
      <c r="AM155" s="1553">
        <v>2119.8087572908039</v>
      </c>
      <c r="AN155" s="1553">
        <v>2076.8181143696279</v>
      </c>
      <c r="AO155" s="1553">
        <v>2193.8611403861419</v>
      </c>
      <c r="AP155" s="1553">
        <v>1907.2823647829432</v>
      </c>
      <c r="AQ155" s="1553">
        <v>1578.4390172452161</v>
      </c>
      <c r="AR155" s="1553">
        <v>1298.5775827096654</v>
      </c>
      <c r="AS155" s="1553">
        <v>1028.0733625211792</v>
      </c>
      <c r="AT155" s="1553">
        <v>647.96734836486473</v>
      </c>
      <c r="AU155" s="1553">
        <v>750.3737755250686</v>
      </c>
      <c r="AV155" s="1553">
        <v>600.03170535838376</v>
      </c>
      <c r="AW155" s="1553">
        <v>535.57972792810847</v>
      </c>
      <c r="AX155" s="1553">
        <v>531.01764472325397</v>
      </c>
      <c r="AY155" s="1553">
        <v>528.13235625780578</v>
      </c>
      <c r="AZ155" s="1553">
        <v>553.85280189722539</v>
      </c>
      <c r="BA155" s="1553">
        <v>539.13685150603931</v>
      </c>
      <c r="BB155" s="1553">
        <v>560.24426633016992</v>
      </c>
      <c r="BC155" s="1553">
        <v>510.84479369844001</v>
      </c>
      <c r="BD155" s="1553">
        <v>467.39782265344377</v>
      </c>
      <c r="BE155" s="1553">
        <v>486.10759525151548</v>
      </c>
      <c r="BF155" s="1553">
        <v>432.84854151266302</v>
      </c>
      <c r="BG155" s="1085">
        <v>423.12883012571842</v>
      </c>
      <c r="BH155" s="1085">
        <v>345.17342158500446</v>
      </c>
      <c r="BI155" s="1087">
        <v>376.51392857567237</v>
      </c>
      <c r="BJ155" s="2003"/>
      <c r="BZ155" s="27"/>
    </row>
    <row r="156" spans="1:78" ht="17.100000000000001" customHeight="1" thickBot="1">
      <c r="T156" s="1207"/>
      <c r="U156" s="1232" t="s">
        <v>416</v>
      </c>
      <c r="V156" s="1232"/>
      <c r="W156" s="1552"/>
      <c r="X156" s="1552"/>
      <c r="Y156" s="1552"/>
      <c r="Z156" s="1552"/>
      <c r="AA156" s="1552">
        <v>9084.6469199999992</v>
      </c>
      <c r="AB156" s="1551">
        <v>10031.337839999998</v>
      </c>
      <c r="AC156" s="1551">
        <v>11053.394199999999</v>
      </c>
      <c r="AD156" s="1551">
        <v>11116.034859999998</v>
      </c>
      <c r="AE156" s="1551">
        <v>10652.214419999998</v>
      </c>
      <c r="AF156" s="1551">
        <v>11647.003259999999</v>
      </c>
      <c r="AG156" s="1551">
        <v>12423.83524</v>
      </c>
      <c r="AH156" s="1551">
        <v>11131.777980000001</v>
      </c>
      <c r="AI156" s="1551">
        <v>9944.4151000000002</v>
      </c>
      <c r="AJ156" s="1551">
        <v>5856.3622173198846</v>
      </c>
      <c r="AK156" s="1551">
        <v>3838.5433833472794</v>
      </c>
      <c r="AL156" s="1551">
        <v>3021.4490952301262</v>
      </c>
      <c r="AM156" s="1551">
        <v>2521.5517384100422</v>
      </c>
      <c r="AN156" s="1551">
        <v>2253.9618322175729</v>
      </c>
      <c r="AO156" s="1551">
        <v>2115.1376726359822</v>
      </c>
      <c r="AP156" s="1551">
        <v>1823.9266633679656</v>
      </c>
      <c r="AQ156" s="1551">
        <v>1924.734775690938</v>
      </c>
      <c r="AR156" s="1551">
        <v>1807.5415457677984</v>
      </c>
      <c r="AS156" s="1551">
        <v>1769.0743661917318</v>
      </c>
      <c r="AT156" s="1551">
        <v>1637.0863004862172</v>
      </c>
      <c r="AU156" s="1551">
        <v>1530.9178105614935</v>
      </c>
      <c r="AV156" s="1551">
        <v>1607.4156085457494</v>
      </c>
      <c r="AW156" s="1551">
        <v>1632.2266215962873</v>
      </c>
      <c r="AX156" s="1551">
        <v>1554.7436292637356</v>
      </c>
      <c r="AY156" s="1551">
        <v>1508.4328737935321</v>
      </c>
      <c r="AZ156" s="1551">
        <v>1522.8878454399928</v>
      </c>
      <c r="BA156" s="1551">
        <v>1492.1259995585342</v>
      </c>
      <c r="BB156" s="1551">
        <v>1467.8522125361342</v>
      </c>
      <c r="BC156" s="1551">
        <v>1432.3175850588755</v>
      </c>
      <c r="BD156" s="1551">
        <v>1434.7657635564626</v>
      </c>
      <c r="BE156" s="1551">
        <v>1400.955360104555</v>
      </c>
      <c r="BF156" s="1551">
        <v>1429.2807312279187</v>
      </c>
      <c r="BG156" s="1550">
        <v>1397.0879176510748</v>
      </c>
      <c r="BH156" s="1550">
        <v>1483.0032698219911</v>
      </c>
      <c r="BI156" s="1549">
        <v>1437.736471751695</v>
      </c>
      <c r="BJ156" s="2004"/>
      <c r="BZ156" s="27"/>
    </row>
    <row r="157" spans="1:78" s="27" customFormat="1" ht="17.100000000000001" customHeight="1">
      <c r="W157" s="1233"/>
      <c r="X157" s="1233"/>
      <c r="Y157" s="1233"/>
      <c r="Z157" s="1233"/>
      <c r="AA157" s="1233"/>
      <c r="AB157" s="1233"/>
      <c r="AC157" s="1233"/>
      <c r="AD157" s="1233"/>
      <c r="AE157" s="1233"/>
      <c r="AF157" s="1233"/>
      <c r="AG157" s="1233"/>
      <c r="AH157" s="1233"/>
      <c r="AI157" s="1233"/>
      <c r="AJ157" s="1233"/>
      <c r="AK157" s="1233"/>
      <c r="AL157" s="1233"/>
      <c r="AM157" s="1233"/>
      <c r="AN157" s="1233"/>
      <c r="AO157" s="1233"/>
      <c r="AP157" s="1233"/>
      <c r="AQ157" s="1233"/>
      <c r="AR157" s="1233"/>
      <c r="AS157" s="1233"/>
      <c r="AT157" s="1233"/>
      <c r="AU157" s="1233"/>
      <c r="AV157" s="1233"/>
      <c r="AW157" s="1233"/>
      <c r="AX157" s="1233"/>
      <c r="AY157" s="1233"/>
      <c r="AZ157" s="1233"/>
      <c r="BA157" s="1233"/>
      <c r="BB157" s="1233"/>
      <c r="BC157" s="1233"/>
      <c r="BD157" s="1233"/>
      <c r="BE157" s="1233"/>
      <c r="BF157" s="1233"/>
      <c r="BG157" s="1233"/>
      <c r="BH157" s="1233"/>
      <c r="BI157" s="1233"/>
      <c r="BJ157" s="163"/>
    </row>
    <row r="158" spans="1:78" s="27" customFormat="1" ht="17.100000000000001" customHeight="1">
      <c r="W158" s="1233"/>
      <c r="X158" s="1233"/>
      <c r="Y158" s="1233"/>
      <c r="Z158" s="1233"/>
      <c r="AA158" s="1233"/>
      <c r="AB158" s="1233"/>
      <c r="AC158" s="1233"/>
      <c r="AD158" s="1233"/>
      <c r="AE158" s="1233"/>
      <c r="AF158" s="1233"/>
      <c r="AG158" s="1233"/>
      <c r="AH158" s="1233"/>
      <c r="AI158" s="1233"/>
      <c r="AJ158" s="1233"/>
      <c r="AK158" s="1233"/>
      <c r="AL158" s="1233"/>
      <c r="AM158" s="1233"/>
      <c r="AN158" s="1233"/>
      <c r="AO158" s="1233"/>
      <c r="AP158" s="1233"/>
      <c r="AQ158" s="1233"/>
      <c r="AR158" s="1233"/>
      <c r="AS158" s="1233"/>
      <c r="AT158" s="1233"/>
      <c r="AU158" s="1233"/>
      <c r="AV158" s="1233"/>
      <c r="AW158" s="1233"/>
      <c r="AX158" s="1233"/>
      <c r="AY158" s="1233"/>
      <c r="AZ158" s="1233"/>
      <c r="BA158" s="1233"/>
      <c r="BB158" s="1233"/>
      <c r="BC158" s="1233"/>
      <c r="BD158" s="1233"/>
      <c r="BE158" s="1233"/>
      <c r="BF158" s="1233"/>
      <c r="BG158" s="1233"/>
      <c r="BH158" s="1233"/>
      <c r="BI158" s="1233"/>
      <c r="BJ158" s="163"/>
    </row>
    <row r="159" spans="1:78" s="27" customFormat="1" ht="24" thickBot="1">
      <c r="T159" s="29" t="s">
        <v>469</v>
      </c>
      <c r="W159" s="1233"/>
      <c r="X159" s="1233"/>
      <c r="Y159" s="1233"/>
      <c r="Z159" s="1233"/>
      <c r="AA159" s="1233"/>
      <c r="AB159" s="1233"/>
      <c r="AC159" s="1233"/>
      <c r="AD159" s="1233"/>
      <c r="AE159" s="1233"/>
      <c r="AF159" s="1233"/>
      <c r="AG159" s="1233"/>
      <c r="AH159" s="1233"/>
      <c r="AI159" s="1233"/>
      <c r="AJ159" s="1233"/>
      <c r="AK159" s="1233"/>
      <c r="AL159" s="1233"/>
      <c r="AM159" s="1233"/>
      <c r="AN159" s="1233"/>
      <c r="AO159" s="1233"/>
      <c r="AP159" s="1233"/>
      <c r="AQ159" s="1233"/>
      <c r="AR159" s="1233"/>
      <c r="AS159" s="1233"/>
      <c r="AT159" s="1233"/>
      <c r="AU159" s="1233"/>
      <c r="AV159" s="1233"/>
      <c r="AW159" s="1233"/>
      <c r="AX159" s="1233"/>
      <c r="AY159" s="1233"/>
      <c r="AZ159" s="1233"/>
      <c r="BA159" s="1233"/>
      <c r="BB159" s="1233"/>
      <c r="BC159" s="1233"/>
      <c r="BD159" s="1233"/>
      <c r="BE159" s="1233"/>
      <c r="BF159" s="1233"/>
      <c r="BG159" s="1233"/>
      <c r="BH159" s="1233"/>
      <c r="BI159" s="1233"/>
      <c r="BJ159" s="163"/>
    </row>
    <row r="160" spans="1:78" ht="15.75" thickBot="1">
      <c r="T160" s="1497" t="s">
        <v>508</v>
      </c>
      <c r="U160" s="1006"/>
      <c r="V160" s="827"/>
      <c r="W160" s="978"/>
      <c r="X160" s="978"/>
      <c r="Y160" s="978"/>
      <c r="Z160" s="978"/>
      <c r="AA160" s="978">
        <v>1990</v>
      </c>
      <c r="AB160" s="264">
        <f t="shared" ref="AB160:BI160" si="49">AA160+1</f>
        <v>1991</v>
      </c>
      <c r="AC160" s="264">
        <f t="shared" si="49"/>
        <v>1992</v>
      </c>
      <c r="AD160" s="264">
        <f t="shared" si="49"/>
        <v>1993</v>
      </c>
      <c r="AE160" s="264">
        <f t="shared" si="49"/>
        <v>1994</v>
      </c>
      <c r="AF160" s="264">
        <f t="shared" si="49"/>
        <v>1995</v>
      </c>
      <c r="AG160" s="264">
        <f t="shared" si="49"/>
        <v>1996</v>
      </c>
      <c r="AH160" s="264">
        <f t="shared" si="49"/>
        <v>1997</v>
      </c>
      <c r="AI160" s="264">
        <f t="shared" si="49"/>
        <v>1998</v>
      </c>
      <c r="AJ160" s="264">
        <f t="shared" si="49"/>
        <v>1999</v>
      </c>
      <c r="AK160" s="264">
        <f t="shared" si="49"/>
        <v>2000</v>
      </c>
      <c r="AL160" s="264">
        <f t="shared" si="49"/>
        <v>2001</v>
      </c>
      <c r="AM160" s="264">
        <f t="shared" si="49"/>
        <v>2002</v>
      </c>
      <c r="AN160" s="264">
        <f t="shared" si="49"/>
        <v>2003</v>
      </c>
      <c r="AO160" s="264">
        <f t="shared" si="49"/>
        <v>2004</v>
      </c>
      <c r="AP160" s="264">
        <f t="shared" si="49"/>
        <v>2005</v>
      </c>
      <c r="AQ160" s="264">
        <f t="shared" si="49"/>
        <v>2006</v>
      </c>
      <c r="AR160" s="264">
        <f t="shared" si="49"/>
        <v>2007</v>
      </c>
      <c r="AS160" s="264">
        <f t="shared" si="49"/>
        <v>2008</v>
      </c>
      <c r="AT160" s="264">
        <f t="shared" si="49"/>
        <v>2009</v>
      </c>
      <c r="AU160" s="264">
        <f t="shared" si="49"/>
        <v>2010</v>
      </c>
      <c r="AV160" s="264">
        <f t="shared" si="49"/>
        <v>2011</v>
      </c>
      <c r="AW160" s="264">
        <f t="shared" si="49"/>
        <v>2012</v>
      </c>
      <c r="AX160" s="264">
        <f t="shared" si="49"/>
        <v>2013</v>
      </c>
      <c r="AY160" s="264">
        <f t="shared" si="49"/>
        <v>2014</v>
      </c>
      <c r="AZ160" s="264">
        <f t="shared" si="49"/>
        <v>2015</v>
      </c>
      <c r="BA160" s="264">
        <f t="shared" si="49"/>
        <v>2016</v>
      </c>
      <c r="BB160" s="264">
        <f t="shared" si="49"/>
        <v>2017</v>
      </c>
      <c r="BC160" s="264">
        <f t="shared" si="49"/>
        <v>2018</v>
      </c>
      <c r="BD160" s="264">
        <f t="shared" si="49"/>
        <v>2019</v>
      </c>
      <c r="BE160" s="264">
        <f t="shared" si="49"/>
        <v>2020</v>
      </c>
      <c r="BF160" s="264">
        <f t="shared" si="49"/>
        <v>2021</v>
      </c>
      <c r="BG160" s="265">
        <f t="shared" si="49"/>
        <v>2022</v>
      </c>
      <c r="BH160" s="265">
        <f t="shared" si="49"/>
        <v>2023</v>
      </c>
      <c r="BI160" s="266">
        <f t="shared" si="49"/>
        <v>2024</v>
      </c>
      <c r="BJ160" s="1934" t="s">
        <v>16</v>
      </c>
      <c r="BZ160" s="27"/>
    </row>
    <row r="161" spans="1:78" s="1096" customFormat="1" ht="17.100000000000001" customHeight="1">
      <c r="A161" s="27"/>
      <c r="T161" s="1278" t="s">
        <v>476</v>
      </c>
      <c r="U161" s="1281"/>
      <c r="V161" s="1281"/>
      <c r="W161" s="1286"/>
      <c r="X161" s="1286"/>
      <c r="Y161" s="1286"/>
      <c r="Z161" s="1286"/>
      <c r="AA161" s="2063">
        <f t="shared" ref="AA161:BH161" si="50">SUM(AA162,AA163)</f>
        <v>27.969977540117149</v>
      </c>
      <c r="AB161" s="2064">
        <f t="shared" si="50"/>
        <v>27.969977540117149</v>
      </c>
      <c r="AC161" s="2064">
        <f t="shared" si="50"/>
        <v>27.969977540117149</v>
      </c>
      <c r="AD161" s="2064">
        <f t="shared" si="50"/>
        <v>37.293303386822856</v>
      </c>
      <c r="AE161" s="2064">
        <f t="shared" si="50"/>
        <v>65.263280926940013</v>
      </c>
      <c r="AF161" s="1283">
        <f t="shared" si="50"/>
        <v>172.4815281640557</v>
      </c>
      <c r="AG161" s="1283">
        <f t="shared" si="50"/>
        <v>164.42540966801653</v>
      </c>
      <c r="AH161" s="1283">
        <f t="shared" si="50"/>
        <v>148.48545405226307</v>
      </c>
      <c r="AI161" s="1283">
        <f t="shared" si="50"/>
        <v>164.99213307839256</v>
      </c>
      <c r="AJ161" s="1283">
        <f t="shared" si="50"/>
        <v>275.30148878025642</v>
      </c>
      <c r="AK161" s="1283">
        <f t="shared" si="50"/>
        <v>258.17810110127044</v>
      </c>
      <c r="AL161" s="1283">
        <f t="shared" si="50"/>
        <v>264.98538343032186</v>
      </c>
      <c r="AM161" s="1283">
        <f t="shared" si="50"/>
        <v>332.1376011609118</v>
      </c>
      <c r="AN161" s="1283">
        <f t="shared" si="50"/>
        <v>377.28584676483075</v>
      </c>
      <c r="AO161" s="1283">
        <f t="shared" si="50"/>
        <v>437.96230017126311</v>
      </c>
      <c r="AP161" s="1283">
        <f t="shared" si="50"/>
        <v>1362.55496717186</v>
      </c>
      <c r="AQ161" s="1283">
        <f t="shared" si="50"/>
        <v>1293.6141739175309</v>
      </c>
      <c r="AR161" s="1283">
        <f t="shared" si="50"/>
        <v>1462.3679972000032</v>
      </c>
      <c r="AS161" s="1283">
        <f t="shared" si="50"/>
        <v>1365.0464767653946</v>
      </c>
      <c r="AT161" s="1283">
        <f t="shared" si="50"/>
        <v>1250.5040539567258</v>
      </c>
      <c r="AU161" s="1283">
        <f t="shared" si="50"/>
        <v>1423.4198929407039</v>
      </c>
      <c r="AV161" s="1283">
        <f t="shared" si="50"/>
        <v>1668.8751465895884</v>
      </c>
      <c r="AW161" s="1283">
        <f t="shared" si="50"/>
        <v>1398.5930038727408</v>
      </c>
      <c r="AX161" s="1283">
        <f t="shared" si="50"/>
        <v>1504.2852535213401</v>
      </c>
      <c r="AY161" s="1283">
        <f t="shared" si="50"/>
        <v>1041.8021794246883</v>
      </c>
      <c r="AZ161" s="1283">
        <f t="shared" si="50"/>
        <v>524.43295489889135</v>
      </c>
      <c r="BA161" s="1283">
        <f t="shared" si="50"/>
        <v>581.52760842465796</v>
      </c>
      <c r="BB161" s="1283">
        <f t="shared" si="50"/>
        <v>406.84616542730998</v>
      </c>
      <c r="BC161" s="1283">
        <f t="shared" si="50"/>
        <v>276.06154339246029</v>
      </c>
      <c r="BD161" s="1283">
        <f t="shared" si="50"/>
        <v>256.83207867112111</v>
      </c>
      <c r="BE161" s="1283">
        <f t="shared" si="50"/>
        <v>292.79076448579787</v>
      </c>
      <c r="BF161" s="1283">
        <f t="shared" si="50"/>
        <v>331.52627938079831</v>
      </c>
      <c r="BG161" s="1284">
        <f t="shared" si="50"/>
        <v>336.30302931050926</v>
      </c>
      <c r="BH161" s="1284">
        <f t="shared" si="50"/>
        <v>206.09157438430054</v>
      </c>
      <c r="BI161" s="1284">
        <f t="shared" ref="BI161" si="51">SUM(BI162,BI163)</f>
        <v>179.64896456860436</v>
      </c>
      <c r="BJ161" s="2001"/>
      <c r="BZ161" s="1275"/>
    </row>
    <row r="162" spans="1:78" ht="17.100000000000001" customHeight="1">
      <c r="T162" s="941"/>
      <c r="U162" s="1548" t="s">
        <v>174</v>
      </c>
      <c r="V162" s="1548"/>
      <c r="W162" s="1547"/>
      <c r="X162" s="1547"/>
      <c r="Y162" s="1547"/>
      <c r="Z162" s="1547"/>
      <c r="AA162" s="1547">
        <v>2.6108108108108103</v>
      </c>
      <c r="AB162" s="2065">
        <v>2.6108108108108103</v>
      </c>
      <c r="AC162" s="2065">
        <v>2.6108108108108103</v>
      </c>
      <c r="AD162" s="2065">
        <v>3.4810810810810806</v>
      </c>
      <c r="AE162" s="2065">
        <v>6.0918918918918923</v>
      </c>
      <c r="AF162" s="2065">
        <v>16.100000000000001</v>
      </c>
      <c r="AG162" s="2065">
        <v>16.100000000000001</v>
      </c>
      <c r="AH162" s="2065">
        <v>16.100000000000001</v>
      </c>
      <c r="AI162" s="2065">
        <v>32.200000000000003</v>
      </c>
      <c r="AJ162" s="2065">
        <v>48.29999999999999</v>
      </c>
      <c r="AK162" s="1925">
        <v>112.7</v>
      </c>
      <c r="AL162" s="1925">
        <v>112.7</v>
      </c>
      <c r="AM162" s="1925">
        <v>144.90000000000003</v>
      </c>
      <c r="AN162" s="1925">
        <v>128.80000000000001</v>
      </c>
      <c r="AO162" s="1925">
        <v>130.41</v>
      </c>
      <c r="AP162" s="1925">
        <v>1160.81</v>
      </c>
      <c r="AQ162" s="1925">
        <v>1051.3300000000002</v>
      </c>
      <c r="AR162" s="1925">
        <v>1149.5399999999995</v>
      </c>
      <c r="AS162" s="1925">
        <v>1144.71</v>
      </c>
      <c r="AT162" s="1925">
        <v>1075.4800000000002</v>
      </c>
      <c r="AU162" s="1925">
        <v>1238.0899999999995</v>
      </c>
      <c r="AV162" s="1925">
        <v>1498.9100000000003</v>
      </c>
      <c r="AW162" s="1925">
        <v>1230.0399999999995</v>
      </c>
      <c r="AX162" s="1925">
        <v>1391.0399999999995</v>
      </c>
      <c r="AY162" s="1925">
        <v>902.97493999999983</v>
      </c>
      <c r="AZ162" s="1925">
        <v>378.35</v>
      </c>
      <c r="BA162" s="1925">
        <v>404.11000614166261</v>
      </c>
      <c r="BB162" s="1925">
        <v>219.12100406885148</v>
      </c>
      <c r="BC162" s="2065">
        <v>54.256999596953392</v>
      </c>
      <c r="BD162" s="2065">
        <v>18.031999596953387</v>
      </c>
      <c r="BE162" s="2065">
        <v>14.143366818130016</v>
      </c>
      <c r="BF162" s="2065">
        <v>22.356459999999998</v>
      </c>
      <c r="BG162" s="2066">
        <v>19.158999999999999</v>
      </c>
      <c r="BH162" s="2066">
        <v>13.524000000000004</v>
      </c>
      <c r="BI162" s="2066">
        <v>12.171599999999998</v>
      </c>
      <c r="BJ162" s="2005"/>
      <c r="BZ162" s="27"/>
    </row>
    <row r="163" spans="1:78" ht="17.100000000000001" customHeight="1" thickBot="1">
      <c r="T163" s="1199"/>
      <c r="U163" s="1234" t="s">
        <v>386</v>
      </c>
      <c r="V163" s="1234"/>
      <c r="W163" s="1546"/>
      <c r="X163" s="1546"/>
      <c r="Y163" s="1546"/>
      <c r="Z163" s="1546"/>
      <c r="AA163" s="1546">
        <v>25.359166729306338</v>
      </c>
      <c r="AB163" s="2056">
        <v>25.359166729306338</v>
      </c>
      <c r="AC163" s="2056">
        <v>25.359166729306338</v>
      </c>
      <c r="AD163" s="2056">
        <v>33.812222305741777</v>
      </c>
      <c r="AE163" s="2056">
        <v>59.171389035048115</v>
      </c>
      <c r="AF163" s="1551">
        <v>156.38152816405571</v>
      </c>
      <c r="AG163" s="1551">
        <v>148.32540966801653</v>
      </c>
      <c r="AH163" s="1551">
        <v>132.38545405226307</v>
      </c>
      <c r="AI163" s="1551">
        <v>132.79213307839257</v>
      </c>
      <c r="AJ163" s="1551">
        <v>227.00148878025644</v>
      </c>
      <c r="AK163" s="1551">
        <v>145.47810110127045</v>
      </c>
      <c r="AL163" s="1551">
        <v>152.28538343032184</v>
      </c>
      <c r="AM163" s="1551">
        <v>187.23760116091174</v>
      </c>
      <c r="AN163" s="1551">
        <v>248.48584676483074</v>
      </c>
      <c r="AO163" s="1551">
        <v>307.55230017126314</v>
      </c>
      <c r="AP163" s="1551">
        <v>201.74496717186011</v>
      </c>
      <c r="AQ163" s="1551">
        <v>242.28417391753072</v>
      </c>
      <c r="AR163" s="1551">
        <v>312.82799720000378</v>
      </c>
      <c r="AS163" s="1551">
        <v>220.33647676539445</v>
      </c>
      <c r="AT163" s="1551">
        <v>175.02405395672562</v>
      </c>
      <c r="AU163" s="1551">
        <v>185.32989294070444</v>
      </c>
      <c r="AV163" s="1551">
        <v>169.96514658958804</v>
      </c>
      <c r="AW163" s="1551">
        <v>168.55300387274133</v>
      </c>
      <c r="AX163" s="1551">
        <v>113.24525352134054</v>
      </c>
      <c r="AY163" s="1551">
        <v>138.8272394246884</v>
      </c>
      <c r="AZ163" s="1551">
        <v>146.08295489889136</v>
      </c>
      <c r="BA163" s="1551">
        <v>177.41760228299529</v>
      </c>
      <c r="BB163" s="1551">
        <v>187.72516135845854</v>
      </c>
      <c r="BC163" s="1551">
        <v>221.8045437955069</v>
      </c>
      <c r="BD163" s="1551">
        <v>238.80007907416774</v>
      </c>
      <c r="BE163" s="1551">
        <v>278.64739766766786</v>
      </c>
      <c r="BF163" s="1551">
        <v>309.16981938079834</v>
      </c>
      <c r="BG163" s="1550">
        <v>317.14402931050927</v>
      </c>
      <c r="BH163" s="1550">
        <v>192.56757438430054</v>
      </c>
      <c r="BI163" s="1550">
        <v>167.47736456860437</v>
      </c>
      <c r="BJ163" s="2004"/>
      <c r="BZ163" s="27"/>
    </row>
    <row r="164" spans="1:78" s="27" customFormat="1" ht="17.100000000000001" customHeight="1">
      <c r="W164" s="1231"/>
      <c r="X164" s="1231"/>
      <c r="Y164" s="1231"/>
      <c r="Z164" s="1231"/>
      <c r="AA164" s="1231"/>
      <c r="AB164" s="1231"/>
      <c r="AC164" s="1231"/>
      <c r="AD164" s="1231"/>
      <c r="AE164" s="1231"/>
      <c r="AF164" s="1231"/>
      <c r="AG164" s="1231"/>
      <c r="AH164" s="1231"/>
      <c r="AI164" s="1231"/>
      <c r="AJ164" s="1231"/>
      <c r="AK164" s="1231"/>
      <c r="AL164" s="1231"/>
      <c r="AM164" s="1231"/>
      <c r="AN164" s="1231"/>
      <c r="AO164" s="1231"/>
      <c r="AP164" s="1231"/>
      <c r="AQ164" s="1231"/>
      <c r="AR164" s="1231"/>
      <c r="AS164" s="1231"/>
      <c r="AT164" s="1231"/>
      <c r="AU164" s="1231"/>
      <c r="AV164" s="1231"/>
      <c r="AW164" s="1231"/>
      <c r="AX164" s="1231"/>
      <c r="AY164" s="1231"/>
      <c r="AZ164" s="1231"/>
      <c r="BA164" s="1231"/>
      <c r="BB164" s="1231"/>
      <c r="BC164" s="1231"/>
      <c r="BD164" s="1231"/>
      <c r="BE164" s="1231"/>
      <c r="BF164" s="1231"/>
      <c r="BG164" s="1231"/>
      <c r="BH164" s="1231"/>
      <c r="BI164" s="1231"/>
      <c r="BJ164" s="163"/>
    </row>
    <row r="166" spans="1:78" ht="19.5" thickBot="1">
      <c r="T166" s="1245" t="s">
        <v>511</v>
      </c>
      <c r="U166" s="27"/>
      <c r="V166" s="27"/>
    </row>
    <row r="167" spans="1:78" ht="15.75" thickBot="1">
      <c r="T167" s="32" t="s">
        <v>152</v>
      </c>
      <c r="U167" s="1006"/>
      <c r="V167" s="827"/>
      <c r="W167" s="978"/>
      <c r="X167" s="978"/>
      <c r="Y167" s="978"/>
      <c r="Z167" s="978"/>
      <c r="AA167" s="978">
        <v>1990</v>
      </c>
      <c r="AB167" s="264">
        <f t="shared" ref="AB167:BI167" si="52">AA167+1</f>
        <v>1991</v>
      </c>
      <c r="AC167" s="264">
        <f t="shared" si="52"/>
        <v>1992</v>
      </c>
      <c r="AD167" s="264">
        <f t="shared" si="52"/>
        <v>1993</v>
      </c>
      <c r="AE167" s="264">
        <f t="shared" si="52"/>
        <v>1994</v>
      </c>
      <c r="AF167" s="264">
        <f t="shared" si="52"/>
        <v>1995</v>
      </c>
      <c r="AG167" s="264">
        <f t="shared" si="52"/>
        <v>1996</v>
      </c>
      <c r="AH167" s="264">
        <f t="shared" si="52"/>
        <v>1997</v>
      </c>
      <c r="AI167" s="264">
        <f t="shared" si="52"/>
        <v>1998</v>
      </c>
      <c r="AJ167" s="264">
        <f t="shared" si="52"/>
        <v>1999</v>
      </c>
      <c r="AK167" s="264">
        <f t="shared" si="52"/>
        <v>2000</v>
      </c>
      <c r="AL167" s="264">
        <f t="shared" si="52"/>
        <v>2001</v>
      </c>
      <c r="AM167" s="264">
        <f t="shared" si="52"/>
        <v>2002</v>
      </c>
      <c r="AN167" s="264">
        <f t="shared" si="52"/>
        <v>2003</v>
      </c>
      <c r="AO167" s="264">
        <f t="shared" si="52"/>
        <v>2004</v>
      </c>
      <c r="AP167" s="264">
        <f t="shared" si="52"/>
        <v>2005</v>
      </c>
      <c r="AQ167" s="264">
        <f t="shared" si="52"/>
        <v>2006</v>
      </c>
      <c r="AR167" s="264">
        <f t="shared" si="52"/>
        <v>2007</v>
      </c>
      <c r="AS167" s="264">
        <f t="shared" si="52"/>
        <v>2008</v>
      </c>
      <c r="AT167" s="264">
        <f t="shared" si="52"/>
        <v>2009</v>
      </c>
      <c r="AU167" s="264">
        <f t="shared" si="52"/>
        <v>2010</v>
      </c>
      <c r="AV167" s="264">
        <f t="shared" si="52"/>
        <v>2011</v>
      </c>
      <c r="AW167" s="264">
        <f t="shared" si="52"/>
        <v>2012</v>
      </c>
      <c r="AX167" s="264">
        <f t="shared" si="52"/>
        <v>2013</v>
      </c>
      <c r="AY167" s="264">
        <f t="shared" si="52"/>
        <v>2014</v>
      </c>
      <c r="AZ167" s="264">
        <f t="shared" si="52"/>
        <v>2015</v>
      </c>
      <c r="BA167" s="264">
        <f t="shared" si="52"/>
        <v>2016</v>
      </c>
      <c r="BB167" s="264">
        <f t="shared" si="52"/>
        <v>2017</v>
      </c>
      <c r="BC167" s="264">
        <f t="shared" si="52"/>
        <v>2018</v>
      </c>
      <c r="BD167" s="264">
        <f t="shared" si="52"/>
        <v>2019</v>
      </c>
      <c r="BE167" s="264">
        <f t="shared" si="52"/>
        <v>2020</v>
      </c>
      <c r="BF167" s="264">
        <f t="shared" si="52"/>
        <v>2021</v>
      </c>
      <c r="BG167" s="265">
        <f t="shared" si="52"/>
        <v>2022</v>
      </c>
      <c r="BH167" s="265">
        <f t="shared" si="52"/>
        <v>2023</v>
      </c>
      <c r="BI167" s="266">
        <f t="shared" si="52"/>
        <v>2024</v>
      </c>
      <c r="BJ167" s="1934" t="s">
        <v>16</v>
      </c>
      <c r="BY167" s="27"/>
    </row>
    <row r="168" spans="1:78" s="21" customFormat="1" ht="15" customHeight="1">
      <c r="A168" s="27"/>
      <c r="B168" s="261"/>
      <c r="C168" s="261"/>
      <c r="D168" s="261"/>
      <c r="E168" s="261"/>
      <c r="F168" s="261"/>
      <c r="G168" s="261"/>
      <c r="H168" s="261"/>
      <c r="I168" s="261"/>
      <c r="J168" s="261"/>
      <c r="K168" s="261"/>
      <c r="L168" s="261"/>
      <c r="M168" s="261"/>
      <c r="N168" s="261"/>
      <c r="O168" s="261"/>
      <c r="P168" s="261"/>
      <c r="Q168" s="261"/>
      <c r="R168" s="261"/>
      <c r="S168" s="261"/>
      <c r="T168" s="1246" t="s">
        <v>475</v>
      </c>
      <c r="U168" s="1227"/>
      <c r="V168" s="1228"/>
      <c r="W168" s="1247"/>
      <c r="X168" s="1247"/>
      <c r="Y168" s="1247"/>
      <c r="Z168" s="1247"/>
      <c r="AA168" s="1247">
        <f t="shared" ref="AA168:BI168" si="53">SUM(AA7,AA29,AA64,AA99)</f>
        <v>1090892.3830796469</v>
      </c>
      <c r="AB168" s="1247">
        <f t="shared" si="53"/>
        <v>1101281.7878349393</v>
      </c>
      <c r="AC168" s="1247">
        <f t="shared" si="53"/>
        <v>1108658.0604975908</v>
      </c>
      <c r="AD168" s="1247">
        <f t="shared" si="53"/>
        <v>1103230.2086856037</v>
      </c>
      <c r="AE168" s="1247">
        <f t="shared" si="53"/>
        <v>1153454.9712538847</v>
      </c>
      <c r="AF168" s="1247">
        <f t="shared" si="53"/>
        <v>1165474.2415457265</v>
      </c>
      <c r="AG168" s="1247">
        <f t="shared" si="53"/>
        <v>1177037.6317993389</v>
      </c>
      <c r="AH168" s="1247">
        <f t="shared" si="53"/>
        <v>1171169.899689296</v>
      </c>
      <c r="AI168" s="1247">
        <f t="shared" si="53"/>
        <v>1137209.1706334963</v>
      </c>
      <c r="AJ168" s="1247">
        <f t="shared" si="53"/>
        <v>1173908.7871836131</v>
      </c>
      <c r="AK168" s="1247">
        <f t="shared" si="53"/>
        <v>1195478.4499059352</v>
      </c>
      <c r="AL168" s="1247">
        <f t="shared" si="53"/>
        <v>1183229.3305228467</v>
      </c>
      <c r="AM168" s="1247">
        <f t="shared" si="53"/>
        <v>1214706.9241548441</v>
      </c>
      <c r="AN168" s="1247">
        <f t="shared" si="53"/>
        <v>1223398.4590405698</v>
      </c>
      <c r="AO168" s="1247">
        <f t="shared" si="53"/>
        <v>1219106.90990887</v>
      </c>
      <c r="AP168" s="1247">
        <f t="shared" si="53"/>
        <v>1225890.3399607216</v>
      </c>
      <c r="AQ168" s="1247">
        <f t="shared" si="53"/>
        <v>1203230.3572602819</v>
      </c>
      <c r="AR168" s="1247">
        <f t="shared" si="53"/>
        <v>1239252.6173173732</v>
      </c>
      <c r="AS168" s="1247">
        <f t="shared" si="53"/>
        <v>1171773.4002618359</v>
      </c>
      <c r="AT168" s="1247">
        <f t="shared" si="53"/>
        <v>1110636.1297591149</v>
      </c>
      <c r="AU168" s="1247">
        <f t="shared" si="53"/>
        <v>1160362.0974651054</v>
      </c>
      <c r="AV168" s="1247">
        <f t="shared" si="53"/>
        <v>1211091.3398772292</v>
      </c>
      <c r="AW168" s="1247">
        <f t="shared" si="53"/>
        <v>1251332.9934047649</v>
      </c>
      <c r="AX168" s="1247">
        <f t="shared" si="53"/>
        <v>1258901.590564657</v>
      </c>
      <c r="AY168" s="1247">
        <f t="shared" si="53"/>
        <v>1208357.996909972</v>
      </c>
      <c r="AZ168" s="1247">
        <f t="shared" si="53"/>
        <v>1169267.096713136</v>
      </c>
      <c r="BA168" s="1247">
        <f t="shared" si="53"/>
        <v>1150410.96515054</v>
      </c>
      <c r="BB168" s="1247">
        <f t="shared" si="53"/>
        <v>1134493.9739151241</v>
      </c>
      <c r="BC168" s="1247">
        <f t="shared" si="53"/>
        <v>1088213.9198251332</v>
      </c>
      <c r="BD168" s="1247">
        <f t="shared" si="53"/>
        <v>1052987.9552622479</v>
      </c>
      <c r="BE168" s="1247">
        <f t="shared" si="53"/>
        <v>991511.40907688253</v>
      </c>
      <c r="BF168" s="1247">
        <f t="shared" si="53"/>
        <v>1010787.5717185073</v>
      </c>
      <c r="BG168" s="1258">
        <f t="shared" si="53"/>
        <v>984549.86329457094</v>
      </c>
      <c r="BH168" s="1284">
        <f t="shared" si="53"/>
        <v>944090.51199562859</v>
      </c>
      <c r="BI168" s="1262">
        <f t="shared" si="53"/>
        <v>930921.9484782028</v>
      </c>
      <c r="BJ168" s="2006"/>
    </row>
    <row r="169" spans="1:78" ht="17.100000000000001" customHeight="1">
      <c r="B169" s="1096"/>
      <c r="C169" s="1096"/>
      <c r="D169" s="1096"/>
      <c r="E169" s="1096"/>
      <c r="F169" s="1096"/>
      <c r="G169" s="1096"/>
      <c r="H169" s="1096"/>
      <c r="I169" s="1096"/>
      <c r="J169" s="1096"/>
      <c r="K169" s="1096"/>
      <c r="L169" s="1096"/>
      <c r="M169" s="1096"/>
      <c r="N169" s="1096"/>
      <c r="O169" s="1096"/>
      <c r="P169" s="1096"/>
      <c r="Q169" s="1096"/>
      <c r="R169" s="1096"/>
      <c r="S169" s="1096"/>
      <c r="T169" s="1248" t="s">
        <v>481</v>
      </c>
      <c r="U169" s="1249"/>
      <c r="V169" s="1249"/>
      <c r="W169" s="1250"/>
      <c r="X169" s="1250"/>
      <c r="Y169" s="1250"/>
      <c r="Z169" s="1250"/>
      <c r="AA169" s="1250">
        <f t="shared" ref="AA169:BH169" si="54">SUM(AA30,AA73,AA106,AA132,AA142,AA152,AA161)</f>
        <v>107397.45039152841</v>
      </c>
      <c r="AB169" s="1251">
        <f t="shared" si="54"/>
        <v>111799.64265347726</v>
      </c>
      <c r="AC169" s="1251">
        <f t="shared" si="54"/>
        <v>113731.31061454966</v>
      </c>
      <c r="AD169" s="1251">
        <f t="shared" si="54"/>
        <v>115716.5022346225</v>
      </c>
      <c r="AE169" s="1251">
        <f t="shared" si="54"/>
        <v>122509.50429600765</v>
      </c>
      <c r="AF169" s="1251">
        <f t="shared" si="54"/>
        <v>131770.32440696139</v>
      </c>
      <c r="AG169" s="1251">
        <f t="shared" si="54"/>
        <v>133936.94920828351</v>
      </c>
      <c r="AH169" s="1251">
        <f t="shared" si="54"/>
        <v>130934.83347408738</v>
      </c>
      <c r="AI169" s="1251">
        <f t="shared" si="54"/>
        <v>118673.96209761933</v>
      </c>
      <c r="AJ169" s="1251">
        <f t="shared" si="54"/>
        <v>106767.25283474025</v>
      </c>
      <c r="AK169" s="1251">
        <f t="shared" si="54"/>
        <v>104835.05853597584</v>
      </c>
      <c r="AL169" s="1251">
        <f t="shared" si="54"/>
        <v>94674.384832684416</v>
      </c>
      <c r="AM169" s="1251">
        <f t="shared" si="54"/>
        <v>88743.853130453892</v>
      </c>
      <c r="AN169" s="1251">
        <f t="shared" si="54"/>
        <v>87549.320374156567</v>
      </c>
      <c r="AO169" s="1251">
        <f t="shared" si="54"/>
        <v>84718.205627587828</v>
      </c>
      <c r="AP169" s="1251">
        <f t="shared" si="54"/>
        <v>85385.490096767506</v>
      </c>
      <c r="AQ169" s="1251">
        <f t="shared" si="54"/>
        <v>87166.382310862449</v>
      </c>
      <c r="AR169" s="1251">
        <f t="shared" si="54"/>
        <v>85385.123421144017</v>
      </c>
      <c r="AS169" s="1251">
        <f t="shared" si="54"/>
        <v>79980.924613862779</v>
      </c>
      <c r="AT169" s="1251">
        <f t="shared" si="54"/>
        <v>71750.910678161163</v>
      </c>
      <c r="AU169" s="1251">
        <f t="shared" si="54"/>
        <v>74325.832452794901</v>
      </c>
      <c r="AV169" s="1251">
        <f t="shared" si="54"/>
        <v>75067.063790381508</v>
      </c>
      <c r="AW169" s="1251">
        <f t="shared" si="54"/>
        <v>76337.293477548286</v>
      </c>
      <c r="AX169" s="1251">
        <f t="shared" si="54"/>
        <v>79616.363941737218</v>
      </c>
      <c r="AY169" s="1251">
        <f t="shared" si="54"/>
        <v>80835.487534431202</v>
      </c>
      <c r="AZ169" s="1251">
        <f t="shared" si="54"/>
        <v>81136.35078092599</v>
      </c>
      <c r="BA169" s="1251">
        <f t="shared" si="54"/>
        <v>82450.362849365745</v>
      </c>
      <c r="BB169" s="1251">
        <f t="shared" si="54"/>
        <v>84015.434443183578</v>
      </c>
      <c r="BC169" s="1251">
        <f t="shared" si="54"/>
        <v>84005.526972077176</v>
      </c>
      <c r="BD169" s="1251">
        <f t="shared" si="54"/>
        <v>83830.659128415093</v>
      </c>
      <c r="BE169" s="1251">
        <f t="shared" si="54"/>
        <v>82320.654467629691</v>
      </c>
      <c r="BF169" s="1251">
        <f t="shared" si="54"/>
        <v>83944.130684835676</v>
      </c>
      <c r="BG169" s="1259">
        <f t="shared" si="54"/>
        <v>80055.9401385776</v>
      </c>
      <c r="BH169" s="1259">
        <f t="shared" si="54"/>
        <v>76458.648869151832</v>
      </c>
      <c r="BI169" s="1263">
        <f t="shared" ref="BI169" si="55">SUM(BI30,BI73,BI106,BI132,BI142,BI152,BI161)</f>
        <v>74123.587686272673</v>
      </c>
      <c r="BJ169" s="1978"/>
      <c r="BY169" s="27"/>
    </row>
    <row r="170" spans="1:78" s="21" customFormat="1">
      <c r="A170" s="27"/>
      <c r="B170" s="261"/>
      <c r="C170" s="261"/>
      <c r="D170" s="261"/>
      <c r="E170" s="261"/>
      <c r="F170" s="261"/>
      <c r="G170" s="261"/>
      <c r="H170" s="261"/>
      <c r="I170" s="261"/>
      <c r="J170" s="261"/>
      <c r="K170" s="261"/>
      <c r="L170" s="261"/>
      <c r="M170" s="261"/>
      <c r="N170" s="261"/>
      <c r="O170" s="261"/>
      <c r="P170" s="261"/>
      <c r="Q170" s="261"/>
      <c r="R170" s="261"/>
      <c r="S170" s="261"/>
      <c r="T170" s="1252" t="s">
        <v>155</v>
      </c>
      <c r="U170" s="1211"/>
      <c r="V170" s="954"/>
      <c r="W170" s="1253"/>
      <c r="X170" s="1253"/>
      <c r="Y170" s="1253"/>
      <c r="Z170" s="1253"/>
      <c r="AA170" s="1253">
        <f t="shared" ref="AA170:BH170" si="56">SUM(AA36,AA76,AA110)</f>
        <v>39293.040541826893</v>
      </c>
      <c r="AB170" s="1253">
        <f t="shared" si="56"/>
        <v>38909.494429892256</v>
      </c>
      <c r="AC170" s="1253">
        <f t="shared" si="56"/>
        <v>39779.226213509937</v>
      </c>
      <c r="AD170" s="1253">
        <f t="shared" si="56"/>
        <v>39794.046229008702</v>
      </c>
      <c r="AE170" s="1253">
        <f t="shared" si="56"/>
        <v>39973.809575282256</v>
      </c>
      <c r="AF170" s="1253">
        <f t="shared" si="56"/>
        <v>39046.764300811032</v>
      </c>
      <c r="AG170" s="1253">
        <f t="shared" si="56"/>
        <v>38161.74429255852</v>
      </c>
      <c r="AH170" s="1253">
        <f t="shared" si="56"/>
        <v>38238.945515024388</v>
      </c>
      <c r="AI170" s="1253">
        <f t="shared" si="56"/>
        <v>36983.799238249492</v>
      </c>
      <c r="AJ170" s="1253">
        <f t="shared" si="56"/>
        <v>37018.775187579551</v>
      </c>
      <c r="AK170" s="1253">
        <f t="shared" si="56"/>
        <v>36958.339536320935</v>
      </c>
      <c r="AL170" s="1253">
        <f t="shared" si="56"/>
        <v>36167.63897996545</v>
      </c>
      <c r="AM170" s="1253">
        <f t="shared" si="56"/>
        <v>36354.341798623049</v>
      </c>
      <c r="AN170" s="1253">
        <f t="shared" si="56"/>
        <v>35853.192369421202</v>
      </c>
      <c r="AO170" s="1253">
        <f t="shared" si="56"/>
        <v>35728.221951142492</v>
      </c>
      <c r="AP170" s="1253">
        <f t="shared" si="56"/>
        <v>36172.09122742241</v>
      </c>
      <c r="AQ170" s="1253">
        <f t="shared" si="56"/>
        <v>36010.612792275635</v>
      </c>
      <c r="AR170" s="1253">
        <f t="shared" si="56"/>
        <v>36374.69605076778</v>
      </c>
      <c r="AS170" s="1253">
        <f t="shared" si="56"/>
        <v>35249.991129289388</v>
      </c>
      <c r="AT170" s="1253">
        <f t="shared" si="56"/>
        <v>35062.229718273345</v>
      </c>
      <c r="AU170" s="1253">
        <f t="shared" si="56"/>
        <v>35315.063204194885</v>
      </c>
      <c r="AV170" s="1253">
        <f t="shared" si="56"/>
        <v>34540.360318988489</v>
      </c>
      <c r="AW170" s="1253">
        <f t="shared" si="56"/>
        <v>34150.152114620345</v>
      </c>
      <c r="AX170" s="1253">
        <f t="shared" si="56"/>
        <v>34451.898179520293</v>
      </c>
      <c r="AY170" s="1253">
        <f t="shared" si="56"/>
        <v>34071.926704740064</v>
      </c>
      <c r="AZ170" s="1253">
        <f t="shared" si="56"/>
        <v>33869.713276662551</v>
      </c>
      <c r="BA170" s="1253">
        <f t="shared" si="56"/>
        <v>33919.212543739617</v>
      </c>
      <c r="BB170" s="1253">
        <f t="shared" si="56"/>
        <v>33719.772854562354</v>
      </c>
      <c r="BC170" s="1253">
        <f t="shared" si="56"/>
        <v>33234.045737316206</v>
      </c>
      <c r="BD170" s="1253">
        <f t="shared" si="56"/>
        <v>33224.379143610538</v>
      </c>
      <c r="BE170" s="1253">
        <f t="shared" si="56"/>
        <v>33240.805376125143</v>
      </c>
      <c r="BF170" s="1253">
        <f t="shared" si="56"/>
        <v>33396.772639305927</v>
      </c>
      <c r="BG170" s="1260">
        <f t="shared" si="56"/>
        <v>32706.286985485251</v>
      </c>
      <c r="BH170" s="1269">
        <f t="shared" si="56"/>
        <v>32105.866515880454</v>
      </c>
      <c r="BI170" s="1264">
        <f t="shared" ref="BI170" si="57">SUM(BI36,BI76,BI110)</f>
        <v>31739.293609664943</v>
      </c>
      <c r="BJ170" s="1978"/>
    </row>
    <row r="171" spans="1:78" ht="15" customHeight="1">
      <c r="B171" s="1096"/>
      <c r="C171" s="1096"/>
      <c r="D171" s="1096"/>
      <c r="E171" s="1096"/>
      <c r="F171" s="1096"/>
      <c r="G171" s="1096"/>
      <c r="H171" s="1096"/>
      <c r="I171" s="1096"/>
      <c r="J171" s="1096"/>
      <c r="K171" s="1096"/>
      <c r="L171" s="1096"/>
      <c r="M171" s="1096"/>
      <c r="N171" s="1096"/>
      <c r="O171" s="1096"/>
      <c r="P171" s="1096"/>
      <c r="Q171" s="1096"/>
      <c r="R171" s="1096"/>
      <c r="S171" s="1096"/>
      <c r="T171" s="1254" t="s">
        <v>223</v>
      </c>
      <c r="U171" s="1255"/>
      <c r="V171" s="1256"/>
      <c r="W171" s="1874"/>
      <c r="X171" s="1874"/>
      <c r="Y171" s="1874"/>
      <c r="Z171" s="1874"/>
      <c r="AA171" s="1874"/>
      <c r="AB171" s="1874"/>
      <c r="AC171" s="1874"/>
      <c r="AD171" s="1874"/>
      <c r="AE171" s="1874"/>
      <c r="AF171" s="1874"/>
      <c r="AG171" s="1874"/>
      <c r="AH171" s="1874"/>
      <c r="AI171" s="1874"/>
      <c r="AJ171" s="1874"/>
      <c r="AK171" s="1874"/>
      <c r="AL171" s="1874"/>
      <c r="AM171" s="1874"/>
      <c r="AN171" s="1874"/>
      <c r="AO171" s="1874"/>
      <c r="AP171" s="1874"/>
      <c r="AQ171" s="1874"/>
      <c r="AR171" s="1874"/>
      <c r="AS171" s="1874"/>
      <c r="AT171" s="1874"/>
      <c r="AU171" s="1874"/>
      <c r="AV171" s="1874"/>
      <c r="AW171" s="1874"/>
      <c r="AX171" s="1874"/>
      <c r="AY171" s="1874"/>
      <c r="AZ171" s="1874"/>
      <c r="BA171" s="1874"/>
      <c r="BB171" s="1874"/>
      <c r="BC171" s="1874"/>
      <c r="BD171" s="1874"/>
      <c r="BE171" s="1874"/>
      <c r="BF171" s="1874"/>
      <c r="BG171" s="1884"/>
      <c r="BH171" s="1885"/>
      <c r="BI171" s="1876"/>
      <c r="BJ171" s="1999"/>
    </row>
    <row r="172" spans="1:78" s="21" customFormat="1">
      <c r="A172" s="27"/>
      <c r="B172" s="261"/>
      <c r="C172" s="261"/>
      <c r="D172" s="261"/>
      <c r="E172" s="261"/>
      <c r="F172" s="261"/>
      <c r="G172" s="261"/>
      <c r="H172" s="261"/>
      <c r="I172" s="261"/>
      <c r="J172" s="261"/>
      <c r="K172" s="261"/>
      <c r="L172" s="261"/>
      <c r="M172" s="261"/>
      <c r="N172" s="261"/>
      <c r="O172" s="261"/>
      <c r="P172" s="261"/>
      <c r="Q172" s="261"/>
      <c r="R172" s="261"/>
      <c r="S172" s="261"/>
      <c r="T172" s="52" t="s">
        <v>165</v>
      </c>
      <c r="U172" s="1211"/>
      <c r="V172" s="954"/>
      <c r="W172" s="1253"/>
      <c r="X172" s="1253"/>
      <c r="Y172" s="1253"/>
      <c r="Z172" s="1253"/>
      <c r="AA172" s="1253">
        <f t="shared" ref="AA172:BH172" si="58">SUM(AA48,AA86,AA120)</f>
        <v>29397.047690003896</v>
      </c>
      <c r="AB172" s="1253">
        <f t="shared" si="58"/>
        <v>29177.859023026554</v>
      </c>
      <c r="AC172" s="1253">
        <f t="shared" si="58"/>
        <v>29890.108251298978</v>
      </c>
      <c r="AD172" s="1253">
        <f t="shared" si="58"/>
        <v>29672.125058561443</v>
      </c>
      <c r="AE172" s="1253">
        <f t="shared" si="58"/>
        <v>31455.149010892892</v>
      </c>
      <c r="AF172" s="1253">
        <f t="shared" si="58"/>
        <v>31755.118794420196</v>
      </c>
      <c r="AG172" s="1253">
        <f t="shared" si="58"/>
        <v>31938.455850707822</v>
      </c>
      <c r="AH172" s="1253">
        <f t="shared" si="58"/>
        <v>32035.66814874109</v>
      </c>
      <c r="AI172" s="1253">
        <f t="shared" si="58"/>
        <v>31618.826363112763</v>
      </c>
      <c r="AJ172" s="1253">
        <f t="shared" si="58"/>
        <v>30821.379478081428</v>
      </c>
      <c r="AK172" s="1253">
        <f t="shared" si="58"/>
        <v>30160.288891058612</v>
      </c>
      <c r="AL172" s="1253">
        <f t="shared" si="58"/>
        <v>28643.873824264821</v>
      </c>
      <c r="AM172" s="1253">
        <f t="shared" si="58"/>
        <v>27347.098383873286</v>
      </c>
      <c r="AN172" s="1253">
        <f t="shared" si="58"/>
        <v>27268.247784473519</v>
      </c>
      <c r="AO172" s="1253">
        <f t="shared" si="58"/>
        <v>26508.981969843226</v>
      </c>
      <c r="AP172" s="1253">
        <f t="shared" si="58"/>
        <v>25568.849524716577</v>
      </c>
      <c r="AQ172" s="1253">
        <f t="shared" si="58"/>
        <v>24282.000338400881</v>
      </c>
      <c r="AR172" s="1253">
        <f t="shared" si="58"/>
        <v>23911.272812099025</v>
      </c>
      <c r="AS172" s="1253">
        <f t="shared" si="58"/>
        <v>24522.150487364404</v>
      </c>
      <c r="AT172" s="1253">
        <f t="shared" si="58"/>
        <v>21594.184379872822</v>
      </c>
      <c r="AU172" s="1253">
        <f t="shared" si="58"/>
        <v>20970.467212204472</v>
      </c>
      <c r="AV172" s="1253">
        <f t="shared" si="58"/>
        <v>19956.496902884966</v>
      </c>
      <c r="AW172" s="1253">
        <f t="shared" si="58"/>
        <v>19998.401902911624</v>
      </c>
      <c r="AX172" s="1253">
        <f t="shared" si="58"/>
        <v>20097.205441905993</v>
      </c>
      <c r="AY172" s="1253">
        <f t="shared" si="58"/>
        <v>18934.106793018735</v>
      </c>
      <c r="AZ172" s="1253">
        <f t="shared" si="58"/>
        <v>18960.374031883079</v>
      </c>
      <c r="BA172" s="1253">
        <f t="shared" si="58"/>
        <v>17715.559660906329</v>
      </c>
      <c r="BB172" s="1253">
        <f t="shared" si="58"/>
        <v>17301.861343239743</v>
      </c>
      <c r="BC172" s="1253">
        <f t="shared" si="58"/>
        <v>17967.876512657815</v>
      </c>
      <c r="BD172" s="1253">
        <f t="shared" si="58"/>
        <v>17640.416470215248</v>
      </c>
      <c r="BE172" s="1253">
        <f t="shared" si="58"/>
        <v>16461.828181842771</v>
      </c>
      <c r="BF172" s="1253">
        <f t="shared" si="58"/>
        <v>16771.557459511649</v>
      </c>
      <c r="BG172" s="1260">
        <f t="shared" si="58"/>
        <v>16667.326225504188</v>
      </c>
      <c r="BH172" s="1269">
        <f t="shared" si="58"/>
        <v>15896.690759880517</v>
      </c>
      <c r="BI172" s="1264">
        <f t="shared" ref="BI172" si="59">SUM(BI48,BI86,BI120)</f>
        <v>15752.620561675751</v>
      </c>
      <c r="BJ172" s="2007"/>
    </row>
    <row r="173" spans="1:78" ht="15" customHeight="1" thickBot="1">
      <c r="B173" s="1096"/>
      <c r="C173" s="1096"/>
      <c r="D173" s="1096"/>
      <c r="E173" s="1096"/>
      <c r="F173" s="1096"/>
      <c r="G173" s="1096"/>
      <c r="H173" s="1096"/>
      <c r="I173" s="1096"/>
      <c r="J173" s="1096"/>
      <c r="K173" s="1096"/>
      <c r="L173" s="1096"/>
      <c r="M173" s="1096"/>
      <c r="N173" s="1096"/>
      <c r="O173" s="1096"/>
      <c r="P173" s="1096"/>
      <c r="Q173" s="1096"/>
      <c r="R173" s="1096"/>
      <c r="S173" s="1096"/>
      <c r="T173" s="57" t="s">
        <v>224</v>
      </c>
      <c r="U173" s="58"/>
      <c r="V173" s="1049"/>
      <c r="W173" s="1059"/>
      <c r="X173" s="1059"/>
      <c r="Y173" s="1059"/>
      <c r="Z173" s="1059"/>
      <c r="AA173" s="1059">
        <f t="shared" ref="AA173:BH173" si="60">AA51</f>
        <v>5510.3803279747335</v>
      </c>
      <c r="AB173" s="1059">
        <f t="shared" si="60"/>
        <v>5332.4353751341951</v>
      </c>
      <c r="AC173" s="1059">
        <f t="shared" si="60"/>
        <v>5054.57710672342</v>
      </c>
      <c r="AD173" s="1059">
        <f t="shared" si="60"/>
        <v>4821.4662459707679</v>
      </c>
      <c r="AE173" s="1059">
        <f t="shared" si="60"/>
        <v>4812.5582183949409</v>
      </c>
      <c r="AF173" s="1059">
        <f t="shared" si="60"/>
        <v>4714.1619406957307</v>
      </c>
      <c r="AG173" s="1059">
        <f t="shared" si="60"/>
        <v>4749.2908955039456</v>
      </c>
      <c r="AH173" s="1059">
        <f t="shared" si="60"/>
        <v>4577.5877321101816</v>
      </c>
      <c r="AI173" s="1059">
        <f t="shared" si="60"/>
        <v>4195.9994175107695</v>
      </c>
      <c r="AJ173" s="1059">
        <f t="shared" si="60"/>
        <v>4191.4961500703448</v>
      </c>
      <c r="AK173" s="1059">
        <f t="shared" si="60"/>
        <v>4262.4108575621722</v>
      </c>
      <c r="AL173" s="1059">
        <f t="shared" si="60"/>
        <v>3825.090164779524</v>
      </c>
      <c r="AM173" s="1059">
        <f t="shared" si="60"/>
        <v>3586.3595951186762</v>
      </c>
      <c r="AN173" s="1059">
        <f t="shared" si="60"/>
        <v>3450.7083062979</v>
      </c>
      <c r="AO173" s="1059">
        <f t="shared" si="60"/>
        <v>3378.4208037257604</v>
      </c>
      <c r="AP173" s="1059">
        <f t="shared" si="60"/>
        <v>3287.4086241289942</v>
      </c>
      <c r="AQ173" s="1059">
        <f t="shared" si="60"/>
        <v>3207.8186315158969</v>
      </c>
      <c r="AR173" s="1059">
        <f t="shared" si="60"/>
        <v>3051.3659538750849</v>
      </c>
      <c r="AS173" s="1059">
        <f t="shared" si="60"/>
        <v>2749.3716011063989</v>
      </c>
      <c r="AT173" s="1059">
        <f t="shared" si="60"/>
        <v>2534.2815497324573</v>
      </c>
      <c r="AU173" s="1059">
        <f t="shared" si="60"/>
        <v>2455.338068244806</v>
      </c>
      <c r="AV173" s="1059">
        <f t="shared" si="60"/>
        <v>2366.9424188751591</v>
      </c>
      <c r="AW173" s="1059">
        <f t="shared" si="60"/>
        <v>2295.8933126936672</v>
      </c>
      <c r="AX173" s="1059">
        <f t="shared" si="60"/>
        <v>2301.0702338958963</v>
      </c>
      <c r="AY173" s="1059">
        <f t="shared" si="60"/>
        <v>2229.4038001164636</v>
      </c>
      <c r="AZ173" s="1059">
        <f t="shared" si="60"/>
        <v>2205.3153122868507</v>
      </c>
      <c r="BA173" s="1059">
        <f t="shared" si="60"/>
        <v>2167.5468283415184</v>
      </c>
      <c r="BB173" s="1059">
        <f t="shared" si="60"/>
        <v>2130.2118791289158</v>
      </c>
      <c r="BC173" s="1059">
        <f t="shared" si="60"/>
        <v>2079.8505913728609</v>
      </c>
      <c r="BD173" s="1059">
        <f t="shared" si="60"/>
        <v>2023.4925180441705</v>
      </c>
      <c r="BE173" s="1059">
        <f t="shared" si="60"/>
        <v>1880.4184019322001</v>
      </c>
      <c r="BF173" s="1059">
        <f t="shared" si="60"/>
        <v>1851.7088262145767</v>
      </c>
      <c r="BG173" s="1261">
        <f t="shared" si="60"/>
        <v>1847.100335296866</v>
      </c>
      <c r="BH173" s="1067">
        <f t="shared" si="60"/>
        <v>1838.5846553362908</v>
      </c>
      <c r="BI173" s="1265">
        <f t="shared" ref="BI173" si="61">BI51</f>
        <v>1816.8315699763825</v>
      </c>
      <c r="BJ173" s="1961"/>
    </row>
    <row r="174" spans="1:78" ht="15" customHeight="1" thickTop="1">
      <c r="T174" s="37" t="s">
        <v>482</v>
      </c>
      <c r="U174" s="1545"/>
      <c r="V174" s="1544"/>
      <c r="W174" s="1543"/>
      <c r="X174" s="1543"/>
      <c r="Y174" s="1543"/>
      <c r="Z174" s="1543"/>
      <c r="AA174" s="1543">
        <f t="shared" ref="AA174:BH174" si="62">SUM(AA168:AA170,AA172)</f>
        <v>1266979.9217030061</v>
      </c>
      <c r="AB174" s="1543">
        <f t="shared" si="62"/>
        <v>1281168.7839413353</v>
      </c>
      <c r="AC174" s="1543">
        <f t="shared" si="62"/>
        <v>1292058.7055769493</v>
      </c>
      <c r="AD174" s="1543">
        <f t="shared" si="62"/>
        <v>1288412.8822077962</v>
      </c>
      <c r="AE174" s="1543">
        <f t="shared" si="62"/>
        <v>1347393.4341360675</v>
      </c>
      <c r="AF174" s="1543">
        <f t="shared" si="62"/>
        <v>1368046.4490479194</v>
      </c>
      <c r="AG174" s="1543">
        <f t="shared" si="62"/>
        <v>1381074.7811508887</v>
      </c>
      <c r="AH174" s="1543">
        <f t="shared" si="62"/>
        <v>1372379.3468271489</v>
      </c>
      <c r="AI174" s="1543">
        <f t="shared" si="62"/>
        <v>1324485.7583324779</v>
      </c>
      <c r="AJ174" s="1543">
        <f t="shared" si="62"/>
        <v>1348516.1946840142</v>
      </c>
      <c r="AK174" s="1543">
        <f t="shared" si="62"/>
        <v>1367432.1368692906</v>
      </c>
      <c r="AL174" s="1543">
        <f t="shared" si="62"/>
        <v>1342715.2281597613</v>
      </c>
      <c r="AM174" s="1543">
        <f t="shared" si="62"/>
        <v>1367152.2174677944</v>
      </c>
      <c r="AN174" s="1543">
        <f t="shared" si="62"/>
        <v>1374069.2195686211</v>
      </c>
      <c r="AO174" s="1543">
        <f t="shared" si="62"/>
        <v>1366062.3194574434</v>
      </c>
      <c r="AP174" s="1543">
        <f t="shared" si="62"/>
        <v>1373016.7708096281</v>
      </c>
      <c r="AQ174" s="1543">
        <f t="shared" si="62"/>
        <v>1350689.3527018209</v>
      </c>
      <c r="AR174" s="1543">
        <f t="shared" si="62"/>
        <v>1384923.7096013839</v>
      </c>
      <c r="AS174" s="1543">
        <f t="shared" si="62"/>
        <v>1311526.4664923525</v>
      </c>
      <c r="AT174" s="1543">
        <f t="shared" si="62"/>
        <v>1239043.4545354221</v>
      </c>
      <c r="AU174" s="1543">
        <f t="shared" si="62"/>
        <v>1290973.4603342996</v>
      </c>
      <c r="AV174" s="1543">
        <f t="shared" si="62"/>
        <v>1340655.2608894841</v>
      </c>
      <c r="AW174" s="1543">
        <f t="shared" si="62"/>
        <v>1381818.8408998454</v>
      </c>
      <c r="AX174" s="1543">
        <f t="shared" si="62"/>
        <v>1393067.0581278205</v>
      </c>
      <c r="AY174" s="1543">
        <f t="shared" si="62"/>
        <v>1342199.5179421622</v>
      </c>
      <c r="AZ174" s="1543">
        <f t="shared" si="62"/>
        <v>1303233.5348026075</v>
      </c>
      <c r="BA174" s="1543">
        <f t="shared" si="62"/>
        <v>1284496.1002045518</v>
      </c>
      <c r="BB174" s="1543">
        <f t="shared" si="62"/>
        <v>1269531.0425561096</v>
      </c>
      <c r="BC174" s="1543">
        <f t="shared" si="62"/>
        <v>1223421.3690471842</v>
      </c>
      <c r="BD174" s="1543">
        <f t="shared" si="62"/>
        <v>1187683.4100044889</v>
      </c>
      <c r="BE174" s="1543">
        <f t="shared" si="62"/>
        <v>1123534.6971024801</v>
      </c>
      <c r="BF174" s="1543">
        <f t="shared" si="62"/>
        <v>1144900.0325021606</v>
      </c>
      <c r="BG174" s="1542">
        <f t="shared" si="62"/>
        <v>1113979.4166441383</v>
      </c>
      <c r="BH174" s="1658">
        <f t="shared" si="62"/>
        <v>1068551.7181405413</v>
      </c>
      <c r="BI174" s="1541">
        <f t="shared" ref="BI174" si="63">SUM(BI168:BI170,BI172)</f>
        <v>1052537.450335816</v>
      </c>
      <c r="BJ174" s="2008"/>
    </row>
    <row r="175" spans="1:78" ht="15" customHeight="1">
      <c r="T175" s="1539" t="s">
        <v>225</v>
      </c>
      <c r="U175" s="1538"/>
      <c r="V175" s="1537"/>
      <c r="W175" s="1862"/>
      <c r="X175" s="1862"/>
      <c r="Y175" s="1862"/>
      <c r="Z175" s="1862"/>
      <c r="AA175" s="1862"/>
      <c r="AB175" s="1862"/>
      <c r="AC175" s="1862"/>
      <c r="AD175" s="1862"/>
      <c r="AE175" s="1862"/>
      <c r="AF175" s="1862"/>
      <c r="AG175" s="1862"/>
      <c r="AH175" s="1862"/>
      <c r="AI175" s="1862"/>
      <c r="AJ175" s="1862"/>
      <c r="AK175" s="1862"/>
      <c r="AL175" s="1862"/>
      <c r="AM175" s="1862"/>
      <c r="AN175" s="1862"/>
      <c r="AO175" s="1862"/>
      <c r="AP175" s="1862"/>
      <c r="AQ175" s="1862"/>
      <c r="AR175" s="1862"/>
      <c r="AS175" s="1862"/>
      <c r="AT175" s="1862"/>
      <c r="AU175" s="1862"/>
      <c r="AV175" s="1862"/>
      <c r="AW175" s="1862"/>
      <c r="AX175" s="1862"/>
      <c r="AY175" s="1862"/>
      <c r="AZ175" s="1862"/>
      <c r="BA175" s="1862"/>
      <c r="BB175" s="1862"/>
      <c r="BC175" s="1862"/>
      <c r="BD175" s="1862"/>
      <c r="BE175" s="1862"/>
      <c r="BF175" s="1862"/>
      <c r="BG175" s="1886"/>
      <c r="BH175" s="1864"/>
      <c r="BI175" s="1887"/>
      <c r="BJ175" s="1963"/>
    </row>
    <row r="176" spans="1:78" ht="15" customHeight="1">
      <c r="T176" s="1540" t="s">
        <v>226</v>
      </c>
      <c r="U176" s="1538"/>
      <c r="V176" s="1537"/>
      <c r="W176" s="1536"/>
      <c r="X176" s="1536"/>
      <c r="Y176" s="1536"/>
      <c r="Z176" s="1536"/>
      <c r="AA176" s="1536">
        <f t="shared" ref="AA176:BH176" si="64">SUM(AA168:AA170,AA172:AA173)</f>
        <v>1272490.3020309808</v>
      </c>
      <c r="AB176" s="1536">
        <f t="shared" si="64"/>
        <v>1286501.2193164695</v>
      </c>
      <c r="AC176" s="1536">
        <f t="shared" si="64"/>
        <v>1297113.2826836726</v>
      </c>
      <c r="AD176" s="1536">
        <f t="shared" si="64"/>
        <v>1293234.3484537669</v>
      </c>
      <c r="AE176" s="1536">
        <f t="shared" si="64"/>
        <v>1352205.9923544624</v>
      </c>
      <c r="AF176" s="1536">
        <f t="shared" si="64"/>
        <v>1372760.6109886151</v>
      </c>
      <c r="AG176" s="1536">
        <f t="shared" si="64"/>
        <v>1385824.0720463926</v>
      </c>
      <c r="AH176" s="1536">
        <f t="shared" si="64"/>
        <v>1376956.9345592591</v>
      </c>
      <c r="AI176" s="1536">
        <f t="shared" si="64"/>
        <v>1328681.7577499887</v>
      </c>
      <c r="AJ176" s="1536">
        <f t="shared" si="64"/>
        <v>1352707.6908340845</v>
      </c>
      <c r="AK176" s="1536">
        <f t="shared" si="64"/>
        <v>1371694.5477268528</v>
      </c>
      <c r="AL176" s="1536">
        <f t="shared" si="64"/>
        <v>1346540.3183245407</v>
      </c>
      <c r="AM176" s="1536">
        <f t="shared" si="64"/>
        <v>1370738.5770629132</v>
      </c>
      <c r="AN176" s="1536">
        <f t="shared" si="64"/>
        <v>1377519.927874919</v>
      </c>
      <c r="AO176" s="1536">
        <f t="shared" si="64"/>
        <v>1369440.7402611692</v>
      </c>
      <c r="AP176" s="1536">
        <f t="shared" si="64"/>
        <v>1376304.179433757</v>
      </c>
      <c r="AQ176" s="1536">
        <f t="shared" si="64"/>
        <v>1353897.1713333367</v>
      </c>
      <c r="AR176" s="1536">
        <f t="shared" si="64"/>
        <v>1387975.0755552589</v>
      </c>
      <c r="AS176" s="1536">
        <f t="shared" si="64"/>
        <v>1314275.8380934589</v>
      </c>
      <c r="AT176" s="1536">
        <f t="shared" si="64"/>
        <v>1241577.7360851546</v>
      </c>
      <c r="AU176" s="1536">
        <f t="shared" si="64"/>
        <v>1293428.7984025443</v>
      </c>
      <c r="AV176" s="1536">
        <f t="shared" si="64"/>
        <v>1343022.2033083593</v>
      </c>
      <c r="AW176" s="1536">
        <f t="shared" si="64"/>
        <v>1384114.7342125389</v>
      </c>
      <c r="AX176" s="1536">
        <f t="shared" si="64"/>
        <v>1395368.1283617164</v>
      </c>
      <c r="AY176" s="1536">
        <f t="shared" si="64"/>
        <v>1344428.9217422786</v>
      </c>
      <c r="AZ176" s="1536">
        <f t="shared" si="64"/>
        <v>1305438.8501148943</v>
      </c>
      <c r="BA176" s="1536">
        <f t="shared" si="64"/>
        <v>1286663.6470328933</v>
      </c>
      <c r="BB176" s="1536">
        <f t="shared" si="64"/>
        <v>1271661.2544352384</v>
      </c>
      <c r="BC176" s="1536">
        <f t="shared" si="64"/>
        <v>1225501.2196385572</v>
      </c>
      <c r="BD176" s="1536">
        <f t="shared" si="64"/>
        <v>1189706.902522533</v>
      </c>
      <c r="BE176" s="1536">
        <f t="shared" si="64"/>
        <v>1125415.1155044122</v>
      </c>
      <c r="BF176" s="1536">
        <f t="shared" si="64"/>
        <v>1146751.7413283752</v>
      </c>
      <c r="BG176" s="1535">
        <f t="shared" si="64"/>
        <v>1115826.5169794352</v>
      </c>
      <c r="BH176" s="1581">
        <f t="shared" si="64"/>
        <v>1070390.3027958777</v>
      </c>
      <c r="BI176" s="1534">
        <f t="shared" ref="BI176" si="65">SUM(BI168:BI170,BI172:BI173)</f>
        <v>1054354.2819057924</v>
      </c>
      <c r="BJ176" s="1964"/>
    </row>
    <row r="177" spans="1:62" ht="15" customHeight="1" thickBot="1">
      <c r="T177" s="1533" t="s">
        <v>227</v>
      </c>
      <c r="U177" s="1532"/>
      <c r="V177" s="1531"/>
      <c r="W177" s="1865"/>
      <c r="X177" s="1865"/>
      <c r="Y177" s="1865"/>
      <c r="Z177" s="1865"/>
      <c r="AA177" s="1865"/>
      <c r="AB177" s="1865"/>
      <c r="AC177" s="1865"/>
      <c r="AD177" s="1865"/>
      <c r="AE177" s="1865"/>
      <c r="AF177" s="1865"/>
      <c r="AG177" s="1865"/>
      <c r="AH177" s="1865"/>
      <c r="AI177" s="1865"/>
      <c r="AJ177" s="1865"/>
      <c r="AK177" s="1865"/>
      <c r="AL177" s="1865"/>
      <c r="AM177" s="1865"/>
      <c r="AN177" s="1865"/>
      <c r="AO177" s="1865"/>
      <c r="AP177" s="1865"/>
      <c r="AQ177" s="1865"/>
      <c r="AR177" s="1865"/>
      <c r="AS177" s="1865"/>
      <c r="AT177" s="1865"/>
      <c r="AU177" s="1865"/>
      <c r="AV177" s="1865"/>
      <c r="AW177" s="1865"/>
      <c r="AX177" s="1865"/>
      <c r="AY177" s="1865"/>
      <c r="AZ177" s="1865"/>
      <c r="BA177" s="1865"/>
      <c r="BB177" s="1865"/>
      <c r="BC177" s="1865"/>
      <c r="BD177" s="1865"/>
      <c r="BE177" s="1865"/>
      <c r="BF177" s="1865"/>
      <c r="BG177" s="1888"/>
      <c r="BH177" s="1867"/>
      <c r="BI177" s="1889"/>
      <c r="BJ177" s="1965"/>
    </row>
    <row r="180" spans="1:62" s="71" customFormat="1" ht="20.25">
      <c r="A180" s="27"/>
      <c r="T180" s="1235" t="s">
        <v>470</v>
      </c>
    </row>
    <row r="181" spans="1:62" s="73" customFormat="1" ht="18.75">
      <c r="A181" s="27"/>
      <c r="T181" s="1236" t="s">
        <v>471</v>
      </c>
      <c r="U181" s="72"/>
    </row>
    <row r="182" spans="1:62" s="73" customFormat="1" ht="24" thickBot="1">
      <c r="A182" s="27"/>
      <c r="T182" s="630" t="s">
        <v>472</v>
      </c>
      <c r="U182" s="72"/>
      <c r="AJ182" s="74"/>
      <c r="AK182" s="74"/>
      <c r="AR182" s="74"/>
      <c r="AU182" s="74"/>
      <c r="AV182" s="74"/>
    </row>
    <row r="183" spans="1:62" s="73" customFormat="1" ht="15.75" thickBot="1">
      <c r="A183" s="27"/>
      <c r="T183" s="1497" t="s">
        <v>508</v>
      </c>
      <c r="U183" s="1006"/>
      <c r="V183" s="827"/>
      <c r="W183" s="1237"/>
      <c r="X183" s="1237"/>
      <c r="Y183" s="1237"/>
      <c r="Z183" s="1237"/>
      <c r="AA183" s="1237">
        <v>1990</v>
      </c>
      <c r="AB183" s="1050">
        <f t="shared" ref="AB183:BI183" si="66">AA183+1</f>
        <v>1991</v>
      </c>
      <c r="AC183" s="1050">
        <f t="shared" si="66"/>
        <v>1992</v>
      </c>
      <c r="AD183" s="1050">
        <f t="shared" si="66"/>
        <v>1993</v>
      </c>
      <c r="AE183" s="1050">
        <f t="shared" si="66"/>
        <v>1994</v>
      </c>
      <c r="AF183" s="1050">
        <f t="shared" si="66"/>
        <v>1995</v>
      </c>
      <c r="AG183" s="1050">
        <f t="shared" si="66"/>
        <v>1996</v>
      </c>
      <c r="AH183" s="1050">
        <f t="shared" si="66"/>
        <v>1997</v>
      </c>
      <c r="AI183" s="1050">
        <f t="shared" si="66"/>
        <v>1998</v>
      </c>
      <c r="AJ183" s="1050">
        <f t="shared" si="66"/>
        <v>1999</v>
      </c>
      <c r="AK183" s="1050">
        <f t="shared" si="66"/>
        <v>2000</v>
      </c>
      <c r="AL183" s="1050">
        <f t="shared" si="66"/>
        <v>2001</v>
      </c>
      <c r="AM183" s="1050">
        <f t="shared" si="66"/>
        <v>2002</v>
      </c>
      <c r="AN183" s="1050">
        <f t="shared" si="66"/>
        <v>2003</v>
      </c>
      <c r="AO183" s="1050">
        <f t="shared" si="66"/>
        <v>2004</v>
      </c>
      <c r="AP183" s="1050">
        <f t="shared" si="66"/>
        <v>2005</v>
      </c>
      <c r="AQ183" s="1050">
        <f t="shared" si="66"/>
        <v>2006</v>
      </c>
      <c r="AR183" s="1050">
        <f t="shared" si="66"/>
        <v>2007</v>
      </c>
      <c r="AS183" s="1050">
        <f t="shared" si="66"/>
        <v>2008</v>
      </c>
      <c r="AT183" s="1050">
        <f t="shared" si="66"/>
        <v>2009</v>
      </c>
      <c r="AU183" s="1050">
        <f t="shared" si="66"/>
        <v>2010</v>
      </c>
      <c r="AV183" s="1050">
        <f t="shared" si="66"/>
        <v>2011</v>
      </c>
      <c r="AW183" s="1050">
        <f t="shared" si="66"/>
        <v>2012</v>
      </c>
      <c r="AX183" s="1050">
        <f t="shared" si="66"/>
        <v>2013</v>
      </c>
      <c r="AY183" s="1050">
        <f t="shared" si="66"/>
        <v>2014</v>
      </c>
      <c r="AZ183" s="1050">
        <f t="shared" si="66"/>
        <v>2015</v>
      </c>
      <c r="BA183" s="1050">
        <f t="shared" si="66"/>
        <v>2016</v>
      </c>
      <c r="BB183" s="1050">
        <f t="shared" si="66"/>
        <v>2017</v>
      </c>
      <c r="BC183" s="1050">
        <f t="shared" si="66"/>
        <v>2018</v>
      </c>
      <c r="BD183" s="1050">
        <f t="shared" si="66"/>
        <v>2019</v>
      </c>
      <c r="BE183" s="1050">
        <f t="shared" si="66"/>
        <v>2020</v>
      </c>
      <c r="BF183" s="1050">
        <f t="shared" si="66"/>
        <v>2021</v>
      </c>
      <c r="BG183" s="1163">
        <f t="shared" si="66"/>
        <v>2022</v>
      </c>
      <c r="BH183" s="1163">
        <f t="shared" si="66"/>
        <v>2023</v>
      </c>
      <c r="BI183" s="1051">
        <f t="shared" si="66"/>
        <v>2024</v>
      </c>
      <c r="BJ183" s="1934" t="s">
        <v>16</v>
      </c>
    </row>
    <row r="184" spans="1:62" s="71" customFormat="1" ht="18" customHeight="1">
      <c r="A184" s="27"/>
      <c r="T184" s="1530" t="s">
        <v>208</v>
      </c>
      <c r="U184" s="1529"/>
      <c r="V184" s="1528"/>
      <c r="W184" s="1527"/>
      <c r="X184" s="1527"/>
      <c r="Y184" s="1527"/>
      <c r="Z184" s="1527"/>
      <c r="AA184" s="1527">
        <v>13290.850109814339</v>
      </c>
      <c r="AB184" s="1525">
        <v>14026.26652675876</v>
      </c>
      <c r="AC184" s="1525">
        <v>14326.198002534244</v>
      </c>
      <c r="AD184" s="1525">
        <v>13962.849571167542</v>
      </c>
      <c r="AE184" s="1525">
        <v>15182.466110365995</v>
      </c>
      <c r="AF184" s="1525">
        <v>17053.262604536456</v>
      </c>
      <c r="AG184" s="1525">
        <v>18583.868364438069</v>
      </c>
      <c r="AH184" s="1525">
        <v>19281.656911387967</v>
      </c>
      <c r="AI184" s="1525">
        <v>20155.516886150108</v>
      </c>
      <c r="AJ184" s="1525">
        <v>19727.154926395149</v>
      </c>
      <c r="AK184" s="1525">
        <v>19693.039969980106</v>
      </c>
      <c r="AL184" s="1525">
        <v>18865.453114834254</v>
      </c>
      <c r="AM184" s="1525">
        <v>21312.120021342762</v>
      </c>
      <c r="AN184" s="1525">
        <v>20544.579189966611</v>
      </c>
      <c r="AO184" s="1525">
        <v>21353.316003247612</v>
      </c>
      <c r="AP184" s="1525">
        <v>21500.568299464536</v>
      </c>
      <c r="AQ184" s="1525">
        <v>20118.295623352435</v>
      </c>
      <c r="AR184" s="1525">
        <v>18499.903330366575</v>
      </c>
      <c r="AS184" s="1525">
        <v>17652.838264152517</v>
      </c>
      <c r="AT184" s="1525">
        <v>15491.069678742881</v>
      </c>
      <c r="AU184" s="1525">
        <v>16420.767548342625</v>
      </c>
      <c r="AV184" s="1525">
        <v>18390.174833241261</v>
      </c>
      <c r="AW184" s="1525">
        <v>19287.433846549611</v>
      </c>
      <c r="AX184" s="1525">
        <v>19644.728009419876</v>
      </c>
      <c r="AY184" s="1525">
        <v>19167.037249259181</v>
      </c>
      <c r="AZ184" s="1525">
        <v>19282.20131902882</v>
      </c>
      <c r="BA184" s="1525">
        <v>20202.046267259328</v>
      </c>
      <c r="BB184" s="1525">
        <v>21214.89377635056</v>
      </c>
      <c r="BC184" s="1525">
        <v>21829.482474853714</v>
      </c>
      <c r="BD184" s="1525">
        <v>21871.737249802423</v>
      </c>
      <c r="BE184" s="1525">
        <v>8597.6656714670098</v>
      </c>
      <c r="BF184" s="1525">
        <v>12004.177652875691</v>
      </c>
      <c r="BG184" s="1526">
        <v>14742.992444611898</v>
      </c>
      <c r="BH184" s="1526">
        <v>22823.999675157273</v>
      </c>
      <c r="BI184" s="1524">
        <v>24715.14347174103</v>
      </c>
      <c r="BJ184" s="2009"/>
    </row>
    <row r="185" spans="1:62" s="71" customFormat="1" ht="18" customHeight="1" thickBot="1">
      <c r="A185" s="27"/>
      <c r="T185" s="1523" t="s">
        <v>209</v>
      </c>
      <c r="U185" s="1522"/>
      <c r="V185" s="1521"/>
      <c r="W185" s="1520"/>
      <c r="X185" s="1520"/>
      <c r="Y185" s="1520"/>
      <c r="Z185" s="1520"/>
      <c r="AA185" s="1520">
        <v>17630.349169975671</v>
      </c>
      <c r="AB185" s="1518">
        <v>18658.693946962867</v>
      </c>
      <c r="AC185" s="1518">
        <v>18721.978987193354</v>
      </c>
      <c r="AD185" s="1518">
        <v>21053.583245850332</v>
      </c>
      <c r="AE185" s="1518">
        <v>21011.818725731187</v>
      </c>
      <c r="AF185" s="1518">
        <v>21201.943339484882</v>
      </c>
      <c r="AG185" s="1518">
        <v>12524.135784910333</v>
      </c>
      <c r="AH185" s="1518">
        <v>16307.469259582107</v>
      </c>
      <c r="AI185" s="1518">
        <v>17319.229484871754</v>
      </c>
      <c r="AJ185" s="1518">
        <v>16415.659000079209</v>
      </c>
      <c r="AK185" s="1518">
        <v>16896.77827733802</v>
      </c>
      <c r="AL185" s="1518">
        <v>14612.155883370011</v>
      </c>
      <c r="AM185" s="1518">
        <v>15273.264816128129</v>
      </c>
      <c r="AN185" s="1518">
        <v>16842.952186007431</v>
      </c>
      <c r="AO185" s="1518">
        <v>17576.845531445273</v>
      </c>
      <c r="AP185" s="1518">
        <v>19739.898402395582</v>
      </c>
      <c r="AQ185" s="1518">
        <v>18600.433123981602</v>
      </c>
      <c r="AR185" s="1518">
        <v>18471.498708572897</v>
      </c>
      <c r="AS185" s="1518">
        <v>16906.782276678685</v>
      </c>
      <c r="AT185" s="1518">
        <v>15007.449484261788</v>
      </c>
      <c r="AU185" s="1518">
        <v>14579.533347786739</v>
      </c>
      <c r="AV185" s="1518">
        <v>12972.192988726152</v>
      </c>
      <c r="AW185" s="1518">
        <v>13014.483399419205</v>
      </c>
      <c r="AX185" s="1518">
        <v>13620.552873362707</v>
      </c>
      <c r="AY185" s="1518">
        <v>12799.351301771481</v>
      </c>
      <c r="AZ185" s="1518">
        <v>14489.850956067026</v>
      </c>
      <c r="BA185" s="1518">
        <v>15095.194370871537</v>
      </c>
      <c r="BB185" s="1518">
        <v>14178.119137475003</v>
      </c>
      <c r="BC185" s="1518">
        <v>14953.368355307555</v>
      </c>
      <c r="BD185" s="1518">
        <v>15020.450116232483</v>
      </c>
      <c r="BE185" s="1518">
        <v>16358.044947309392</v>
      </c>
      <c r="BF185" s="1518">
        <v>16272.079580099124</v>
      </c>
      <c r="BG185" s="1519">
        <v>15936.707157087481</v>
      </c>
      <c r="BH185" s="1519">
        <v>14652.3921718559</v>
      </c>
      <c r="BI185" s="1517">
        <v>13797.698334299279</v>
      </c>
      <c r="BJ185" s="2010"/>
    </row>
    <row r="186" spans="1:62" s="71" customFormat="1" ht="18" customHeight="1" thickTop="1" thickBot="1">
      <c r="A186" s="27"/>
      <c r="T186" s="1238" t="s">
        <v>27</v>
      </c>
      <c r="U186" s="1239"/>
      <c r="V186" s="1240"/>
      <c r="W186" s="1241"/>
      <c r="X186" s="1241"/>
      <c r="Y186" s="1241"/>
      <c r="Z186" s="1241"/>
      <c r="AA186" s="1241">
        <f t="shared" ref="AA186:BH186" si="67">SUM(AA184:AA185)</f>
        <v>30921.199279790009</v>
      </c>
      <c r="AB186" s="1242">
        <f t="shared" si="67"/>
        <v>32684.960473721629</v>
      </c>
      <c r="AC186" s="1242">
        <f t="shared" si="67"/>
        <v>33048.176989727595</v>
      </c>
      <c r="AD186" s="1242">
        <f t="shared" si="67"/>
        <v>35016.432817017878</v>
      </c>
      <c r="AE186" s="1242">
        <f t="shared" si="67"/>
        <v>36194.284836097184</v>
      </c>
      <c r="AF186" s="1242">
        <f t="shared" si="67"/>
        <v>38255.205944021334</v>
      </c>
      <c r="AG186" s="1242">
        <f t="shared" si="67"/>
        <v>31108.004149348402</v>
      </c>
      <c r="AH186" s="1242">
        <f t="shared" si="67"/>
        <v>35589.126170970078</v>
      </c>
      <c r="AI186" s="1242">
        <f t="shared" si="67"/>
        <v>37474.746371021858</v>
      </c>
      <c r="AJ186" s="1242">
        <f t="shared" si="67"/>
        <v>36142.813926474359</v>
      </c>
      <c r="AK186" s="1242">
        <f t="shared" si="67"/>
        <v>36589.818247318122</v>
      </c>
      <c r="AL186" s="1242">
        <f t="shared" si="67"/>
        <v>33477.608998204261</v>
      </c>
      <c r="AM186" s="1242">
        <f t="shared" si="67"/>
        <v>36585.38483747089</v>
      </c>
      <c r="AN186" s="1242">
        <f t="shared" si="67"/>
        <v>37387.531375974038</v>
      </c>
      <c r="AO186" s="1242">
        <f t="shared" si="67"/>
        <v>38930.161534692888</v>
      </c>
      <c r="AP186" s="1242">
        <f t="shared" si="67"/>
        <v>41240.466701860118</v>
      </c>
      <c r="AQ186" s="1242">
        <f t="shared" si="67"/>
        <v>38718.72874733404</v>
      </c>
      <c r="AR186" s="1242">
        <f t="shared" si="67"/>
        <v>36971.402038939472</v>
      </c>
      <c r="AS186" s="1242">
        <f t="shared" si="67"/>
        <v>34559.620540831202</v>
      </c>
      <c r="AT186" s="1242">
        <f t="shared" si="67"/>
        <v>30498.519163004668</v>
      </c>
      <c r="AU186" s="1242">
        <f t="shared" si="67"/>
        <v>31000.300896129364</v>
      </c>
      <c r="AV186" s="1242">
        <f t="shared" si="67"/>
        <v>31362.367821967411</v>
      </c>
      <c r="AW186" s="1242">
        <f t="shared" si="67"/>
        <v>32301.917245968816</v>
      </c>
      <c r="AX186" s="1242">
        <f t="shared" si="67"/>
        <v>33265.280882782579</v>
      </c>
      <c r="AY186" s="1242">
        <f t="shared" si="67"/>
        <v>31966.388551030665</v>
      </c>
      <c r="AZ186" s="1242">
        <f t="shared" si="67"/>
        <v>33772.052275095848</v>
      </c>
      <c r="BA186" s="1242">
        <f t="shared" si="67"/>
        <v>35297.240638130868</v>
      </c>
      <c r="BB186" s="1242">
        <f t="shared" si="67"/>
        <v>35393.012913825565</v>
      </c>
      <c r="BC186" s="1242">
        <f t="shared" si="67"/>
        <v>36782.850830161267</v>
      </c>
      <c r="BD186" s="1242">
        <f t="shared" si="67"/>
        <v>36892.187366034908</v>
      </c>
      <c r="BE186" s="1242">
        <f t="shared" si="67"/>
        <v>24955.7106187764</v>
      </c>
      <c r="BF186" s="1242">
        <f t="shared" si="67"/>
        <v>28276.257232974815</v>
      </c>
      <c r="BG186" s="1244">
        <f t="shared" si="67"/>
        <v>30679.69960169938</v>
      </c>
      <c r="BH186" s="1244">
        <f t="shared" si="67"/>
        <v>37476.391847013176</v>
      </c>
      <c r="BI186" s="1243">
        <f t="shared" ref="BI186" si="68">SUM(BI184:BI185)</f>
        <v>38512.841806040306</v>
      </c>
      <c r="BJ186" s="2011"/>
    </row>
    <row r="187" spans="1:62" s="75" customFormat="1" ht="18" customHeight="1" thickBot="1">
      <c r="A187" s="27"/>
      <c r="W187" s="1287"/>
      <c r="X187" s="1287"/>
      <c r="Y187" s="1287"/>
      <c r="Z187" s="1287"/>
      <c r="AA187" s="1287"/>
      <c r="AB187" s="1287"/>
      <c r="AC187" s="1287"/>
      <c r="AD187" s="1287"/>
      <c r="AE187" s="1287"/>
      <c r="AF187" s="1287"/>
      <c r="AG187" s="1287"/>
      <c r="AH187" s="1287"/>
      <c r="AI187" s="1287"/>
      <c r="AJ187" s="1287"/>
      <c r="AK187" s="1287"/>
      <c r="AL187" s="1287"/>
      <c r="AM187" s="1287"/>
      <c r="AN187" s="1287"/>
      <c r="AO187" s="1287"/>
      <c r="AP187" s="1287"/>
      <c r="AQ187" s="1287"/>
      <c r="AR187" s="1287"/>
      <c r="AS187" s="1287"/>
      <c r="AT187" s="1287"/>
      <c r="AU187" s="1287"/>
      <c r="AV187" s="1287"/>
      <c r="AW187" s="1287"/>
      <c r="AX187" s="1287"/>
      <c r="AY187" s="1287"/>
      <c r="AZ187" s="1287"/>
      <c r="BA187" s="1287"/>
      <c r="BB187" s="1287"/>
      <c r="BC187" s="1287"/>
      <c r="BD187" s="1287"/>
      <c r="BE187" s="1287"/>
      <c r="BF187" s="1287"/>
      <c r="BG187" s="1287"/>
      <c r="BH187" s="1287"/>
      <c r="BI187" s="1287"/>
      <c r="BJ187" s="1287"/>
    </row>
    <row r="188" spans="1:62" s="73" customFormat="1" ht="18" customHeight="1">
      <c r="A188" s="27"/>
      <c r="T188" s="1288" t="s">
        <v>569</v>
      </c>
      <c r="U188" s="1289"/>
      <c r="V188" s="1290"/>
      <c r="W188" s="1299"/>
      <c r="X188" s="1299"/>
      <c r="Y188" s="1299"/>
      <c r="Z188" s="1299"/>
      <c r="AA188" s="1299">
        <f t="shared" ref="AA188:BH188" si="69">AA176</f>
        <v>1272490.3020309808</v>
      </c>
      <c r="AB188" s="1291">
        <f t="shared" si="69"/>
        <v>1286501.2193164695</v>
      </c>
      <c r="AC188" s="1291">
        <f t="shared" si="69"/>
        <v>1297113.2826836726</v>
      </c>
      <c r="AD188" s="1291">
        <f t="shared" si="69"/>
        <v>1293234.3484537669</v>
      </c>
      <c r="AE188" s="1291">
        <f t="shared" si="69"/>
        <v>1352205.9923544624</v>
      </c>
      <c r="AF188" s="1291">
        <f t="shared" si="69"/>
        <v>1372760.6109886151</v>
      </c>
      <c r="AG188" s="1291">
        <f t="shared" si="69"/>
        <v>1385824.0720463926</v>
      </c>
      <c r="AH188" s="1291">
        <f t="shared" si="69"/>
        <v>1376956.9345592591</v>
      </c>
      <c r="AI188" s="1291">
        <f t="shared" si="69"/>
        <v>1328681.7577499887</v>
      </c>
      <c r="AJ188" s="1291">
        <f t="shared" si="69"/>
        <v>1352707.6908340845</v>
      </c>
      <c r="AK188" s="1291">
        <f t="shared" si="69"/>
        <v>1371694.5477268528</v>
      </c>
      <c r="AL188" s="1291">
        <f t="shared" si="69"/>
        <v>1346540.3183245407</v>
      </c>
      <c r="AM188" s="1291">
        <f t="shared" si="69"/>
        <v>1370738.5770629132</v>
      </c>
      <c r="AN188" s="1291">
        <f t="shared" si="69"/>
        <v>1377519.927874919</v>
      </c>
      <c r="AO188" s="1291">
        <f t="shared" si="69"/>
        <v>1369440.7402611692</v>
      </c>
      <c r="AP188" s="1291">
        <f t="shared" si="69"/>
        <v>1376304.179433757</v>
      </c>
      <c r="AQ188" s="1291">
        <f t="shared" si="69"/>
        <v>1353897.1713333367</v>
      </c>
      <c r="AR188" s="1291">
        <f t="shared" si="69"/>
        <v>1387975.0755552589</v>
      </c>
      <c r="AS188" s="1291">
        <f t="shared" si="69"/>
        <v>1314275.8380934589</v>
      </c>
      <c r="AT188" s="1291">
        <f t="shared" si="69"/>
        <v>1241577.7360851546</v>
      </c>
      <c r="AU188" s="1291">
        <f t="shared" si="69"/>
        <v>1293428.7984025443</v>
      </c>
      <c r="AV188" s="1291">
        <f t="shared" si="69"/>
        <v>1343022.2033083593</v>
      </c>
      <c r="AW188" s="1291">
        <f t="shared" si="69"/>
        <v>1384114.7342125389</v>
      </c>
      <c r="AX188" s="1291">
        <f t="shared" si="69"/>
        <v>1395368.1283617164</v>
      </c>
      <c r="AY188" s="1291">
        <f t="shared" si="69"/>
        <v>1344428.9217422786</v>
      </c>
      <c r="AZ188" s="1291">
        <f t="shared" si="69"/>
        <v>1305438.8501148943</v>
      </c>
      <c r="BA188" s="1291">
        <f t="shared" si="69"/>
        <v>1286663.6470328933</v>
      </c>
      <c r="BB188" s="1291">
        <f t="shared" si="69"/>
        <v>1271661.2544352384</v>
      </c>
      <c r="BC188" s="1291">
        <f t="shared" si="69"/>
        <v>1225501.2196385572</v>
      </c>
      <c r="BD188" s="1291">
        <f t="shared" si="69"/>
        <v>1189706.902522533</v>
      </c>
      <c r="BE188" s="1291">
        <f t="shared" si="69"/>
        <v>1125415.1155044122</v>
      </c>
      <c r="BF188" s="1291">
        <f t="shared" si="69"/>
        <v>1146751.7413283752</v>
      </c>
      <c r="BG188" s="1300">
        <f t="shared" si="69"/>
        <v>1115826.5169794352</v>
      </c>
      <c r="BH188" s="1300">
        <f t="shared" si="69"/>
        <v>1070390.3027958777</v>
      </c>
      <c r="BI188" s="1292">
        <f t="shared" ref="BI188" si="70">BI176</f>
        <v>1054354.2819057924</v>
      </c>
      <c r="BJ188" s="2012"/>
    </row>
    <row r="189" spans="1:62" s="73" customFormat="1" ht="18" customHeight="1" thickBot="1">
      <c r="A189" s="27"/>
      <c r="T189" s="1293" t="s">
        <v>207</v>
      </c>
      <c r="U189" s="1294"/>
      <c r="V189" s="1295"/>
      <c r="W189" s="1296"/>
      <c r="X189" s="1296"/>
      <c r="Y189" s="1296"/>
      <c r="Z189" s="1296"/>
      <c r="AA189" s="1296">
        <f>AA186/AA188</f>
        <v>2.4299752407101003E-2</v>
      </c>
      <c r="AB189" s="1297">
        <f t="shared" ref="AB189:BH189" si="71">AB186/AB188</f>
        <v>2.5406085888583504E-2</v>
      </c>
      <c r="AC189" s="1297">
        <f t="shared" si="71"/>
        <v>2.5478250381764891E-2</v>
      </c>
      <c r="AD189" s="1297">
        <f t="shared" si="71"/>
        <v>2.7076633758517678E-2</v>
      </c>
      <c r="AE189" s="1297">
        <f t="shared" si="71"/>
        <v>2.6766842508274689E-2</v>
      </c>
      <c r="AF189" s="1297">
        <f t="shared" si="71"/>
        <v>2.7867354029389908E-2</v>
      </c>
      <c r="AG189" s="1297">
        <f t="shared" si="71"/>
        <v>2.2447296721734976E-2</v>
      </c>
      <c r="AH189" s="1297">
        <f t="shared" si="71"/>
        <v>2.5846215867572912E-2</v>
      </c>
      <c r="AI189" s="1297">
        <f t="shared" si="71"/>
        <v>2.8204456147935833E-2</v>
      </c>
      <c r="AJ189" s="1297">
        <f t="shared" si="71"/>
        <v>2.671886481564141E-2</v>
      </c>
      <c r="AK189" s="1297">
        <f t="shared" si="71"/>
        <v>2.6674902446724821E-2</v>
      </c>
      <c r="AL189" s="1297">
        <f t="shared" si="71"/>
        <v>2.486194326498848E-2</v>
      </c>
      <c r="AM189" s="1297">
        <f t="shared" si="71"/>
        <v>2.6690271543872744E-2</v>
      </c>
      <c r="AN189" s="1297">
        <f t="shared" si="71"/>
        <v>2.7141190932643181E-2</v>
      </c>
      <c r="AO189" s="1297">
        <f t="shared" si="71"/>
        <v>2.8427781057009032E-2</v>
      </c>
      <c r="AP189" s="1297">
        <f t="shared" si="71"/>
        <v>2.9964645401881575E-2</v>
      </c>
      <c r="AQ189" s="1297">
        <f t="shared" si="71"/>
        <v>2.8597983338131433E-2</v>
      </c>
      <c r="AR189" s="1297">
        <f t="shared" si="71"/>
        <v>2.6636935122303314E-2</v>
      </c>
      <c r="AS189" s="1297">
        <f t="shared" si="71"/>
        <v>2.6295561052818842E-2</v>
      </c>
      <c r="AT189" s="1297">
        <f t="shared" si="71"/>
        <v>2.4564325113601185E-2</v>
      </c>
      <c r="AU189" s="1297">
        <f t="shared" si="71"/>
        <v>2.3967535696140706E-2</v>
      </c>
      <c r="AV189" s="1297">
        <f t="shared" si="71"/>
        <v>2.3352084384539829E-2</v>
      </c>
      <c r="AW189" s="1297">
        <f t="shared" si="71"/>
        <v>2.333760088490516E-2</v>
      </c>
      <c r="AX189" s="1297">
        <f t="shared" si="71"/>
        <v>2.3839788373150612E-2</v>
      </c>
      <c r="AY189" s="1297">
        <f t="shared" si="71"/>
        <v>2.377692716518225E-2</v>
      </c>
      <c r="AZ189" s="1297">
        <f t="shared" si="71"/>
        <v>2.5870267513582502E-2</v>
      </c>
      <c r="BA189" s="1297">
        <f t="shared" si="71"/>
        <v>2.7433152960781911E-2</v>
      </c>
      <c r="BB189" s="1297">
        <f t="shared" si="71"/>
        <v>2.7832107639030074E-2</v>
      </c>
      <c r="BC189" s="1297">
        <f t="shared" si="71"/>
        <v>3.0014536289902517E-2</v>
      </c>
      <c r="BD189" s="1297">
        <f t="shared" si="71"/>
        <v>3.1009475769042345E-2</v>
      </c>
      <c r="BE189" s="1297">
        <f t="shared" si="71"/>
        <v>2.2174671616696052E-2</v>
      </c>
      <c r="BF189" s="1297">
        <f t="shared" si="71"/>
        <v>2.4657697227666853E-2</v>
      </c>
      <c r="BG189" s="1301">
        <f t="shared" si="71"/>
        <v>2.7495044377283614E-2</v>
      </c>
      <c r="BH189" s="1301">
        <f t="shared" si="71"/>
        <v>3.5011894025127284E-2</v>
      </c>
      <c r="BI189" s="1298">
        <f t="shared" ref="BI189" si="72">BI186/BI188</f>
        <v>3.6527420115776102E-2</v>
      </c>
      <c r="BJ189" s="2013"/>
    </row>
    <row r="190" spans="1:62" s="73" customFormat="1" ht="33" customHeight="1">
      <c r="A190" s="27"/>
      <c r="T190" s="2180" t="s">
        <v>231</v>
      </c>
      <c r="U190" s="2181"/>
      <c r="V190" s="2181"/>
    </row>
    <row r="191" spans="1:62" s="73" customFormat="1">
      <c r="A191" s="27"/>
    </row>
  </sheetData>
  <mergeCells count="10">
    <mergeCell ref="T57:V57"/>
    <mergeCell ref="T1:V1"/>
    <mergeCell ref="T56:V56"/>
    <mergeCell ref="T190:V190"/>
    <mergeCell ref="T94:V94"/>
    <mergeCell ref="U126:V126"/>
    <mergeCell ref="U127:V127"/>
    <mergeCell ref="T58:V58"/>
    <mergeCell ref="T59:V59"/>
    <mergeCell ref="T93:V93"/>
  </mergeCells>
  <phoneticPr fontId="10"/>
  <pageMargins left="0.7" right="0.7" top="0.75" bottom="0.75" header="0.3" footer="0.3"/>
  <pageSetup paperSize="9" orientation="portrait" verticalDpi="0" r:id="rId1"/>
  <ignoredErrors>
    <ignoredError sqref="AA48:BI48 AA100:BI10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D85"/>
  <sheetViews>
    <sheetView zoomScaleNormal="100" workbookViewId="0"/>
  </sheetViews>
  <sheetFormatPr defaultColWidth="9" defaultRowHeight="15"/>
  <cols>
    <col min="1" max="1" width="2.875" style="771" customWidth="1"/>
    <col min="2" max="2" width="3.5" style="784" customWidth="1"/>
    <col min="3" max="3" width="8.125" style="771" customWidth="1"/>
    <col min="4" max="4" width="20" style="771" customWidth="1"/>
    <col min="5" max="7" width="10.125" style="771" customWidth="1"/>
    <col min="8" max="8" width="9" style="771" customWidth="1"/>
    <col min="9" max="15" width="9" style="771"/>
    <col min="16" max="17" width="9" style="770"/>
    <col min="18" max="18" width="1.625" style="1100" customWidth="1"/>
    <col min="19" max="30" width="9" style="771"/>
    <col min="31" max="16384" width="9" style="770"/>
  </cols>
  <sheetData>
    <row r="1" spans="1:30" s="767" customFormat="1" ht="9" customHeight="1">
      <c r="A1" s="768"/>
      <c r="B1" s="779"/>
      <c r="C1" s="768"/>
      <c r="D1" s="768"/>
      <c r="E1" s="768"/>
      <c r="F1" s="768"/>
      <c r="G1" s="768"/>
      <c r="H1" s="768"/>
      <c r="I1" s="768"/>
      <c r="J1" s="768"/>
      <c r="K1" s="768"/>
      <c r="L1" s="768"/>
      <c r="M1" s="768"/>
      <c r="N1" s="768"/>
      <c r="O1" s="768"/>
      <c r="R1" s="1099"/>
      <c r="S1" s="768"/>
      <c r="T1" s="768"/>
      <c r="U1" s="768"/>
      <c r="V1" s="768"/>
      <c r="W1" s="768"/>
      <c r="X1" s="768"/>
      <c r="Y1" s="768"/>
      <c r="Z1" s="768"/>
      <c r="AA1" s="768"/>
      <c r="AB1" s="768"/>
      <c r="AC1" s="768"/>
      <c r="AD1" s="768"/>
    </row>
    <row r="2" spans="1:30" s="767" customFormat="1" ht="6" customHeight="1">
      <c r="A2" s="768"/>
      <c r="B2" s="779"/>
      <c r="C2" s="768"/>
      <c r="D2" s="768"/>
      <c r="E2" s="768"/>
      <c r="F2" s="768"/>
      <c r="G2" s="768"/>
      <c r="H2" s="768"/>
      <c r="I2" s="768"/>
      <c r="J2" s="768"/>
      <c r="K2" s="768"/>
      <c r="L2" s="768"/>
      <c r="M2" s="768"/>
      <c r="N2" s="768"/>
      <c r="O2" s="768"/>
      <c r="R2" s="1099"/>
      <c r="S2" s="768"/>
      <c r="T2" s="768"/>
      <c r="U2" s="768"/>
      <c r="V2" s="768"/>
      <c r="W2" s="768"/>
      <c r="X2" s="768"/>
      <c r="Y2" s="768"/>
      <c r="Z2" s="768"/>
      <c r="AA2" s="768"/>
      <c r="AB2" s="768"/>
      <c r="AC2" s="768"/>
      <c r="AD2" s="768"/>
    </row>
    <row r="3" spans="1:30" s="767" customFormat="1" ht="16.5" customHeight="1">
      <c r="A3" s="768"/>
      <c r="B3" s="779" t="s">
        <v>308</v>
      </c>
      <c r="C3" s="768"/>
      <c r="D3" s="768"/>
      <c r="E3" s="768"/>
      <c r="F3" s="768"/>
      <c r="G3" s="768"/>
      <c r="H3" s="768"/>
      <c r="I3" s="768"/>
      <c r="J3" s="768"/>
      <c r="K3" s="768"/>
      <c r="L3" s="768"/>
      <c r="M3" s="768"/>
      <c r="N3" s="768"/>
      <c r="O3" s="768"/>
      <c r="R3" s="1099"/>
      <c r="S3" s="768"/>
      <c r="T3" s="768"/>
      <c r="U3" s="768"/>
      <c r="V3" s="768"/>
      <c r="W3" s="768"/>
      <c r="X3" s="1412"/>
      <c r="Y3" s="768"/>
      <c r="Z3" s="768"/>
      <c r="AA3" s="768"/>
      <c r="AB3" s="768"/>
      <c r="AC3" s="768"/>
      <c r="AD3" s="768"/>
    </row>
    <row r="4" spans="1:30" s="767" customFormat="1" ht="16.5" customHeight="1">
      <c r="A4" s="768"/>
      <c r="B4" s="779" t="s">
        <v>309</v>
      </c>
      <c r="C4" s="768" t="s">
        <v>310</v>
      </c>
      <c r="D4" s="768"/>
      <c r="E4" s="768"/>
      <c r="F4" s="768"/>
      <c r="G4" s="768"/>
      <c r="H4" s="768"/>
      <c r="I4" s="768"/>
      <c r="J4" s="768"/>
      <c r="K4" s="768"/>
      <c r="L4" s="768"/>
      <c r="M4" s="768"/>
      <c r="N4" s="768"/>
      <c r="O4" s="768"/>
      <c r="R4" s="1099"/>
      <c r="S4" s="768"/>
      <c r="T4" s="768"/>
      <c r="U4" s="768"/>
      <c r="V4" s="768"/>
      <c r="W4" s="768"/>
      <c r="X4" s="768"/>
      <c r="Y4" s="768"/>
      <c r="Z4" s="768"/>
      <c r="AA4" s="768"/>
      <c r="AB4" s="768"/>
      <c r="AC4" s="768"/>
      <c r="AD4" s="768"/>
    </row>
    <row r="5" spans="1:30" s="767" customFormat="1" ht="16.5" customHeight="1">
      <c r="A5" s="768"/>
      <c r="B5" s="779"/>
      <c r="C5" s="768" t="s">
        <v>311</v>
      </c>
      <c r="D5" s="768"/>
      <c r="E5" s="768"/>
      <c r="F5" s="768"/>
      <c r="G5" s="768"/>
      <c r="H5" s="768"/>
      <c r="I5" s="768"/>
      <c r="J5" s="768"/>
      <c r="K5" s="768"/>
      <c r="L5" s="768"/>
      <c r="M5" s="768"/>
      <c r="N5" s="768"/>
      <c r="O5" s="768"/>
      <c r="R5" s="1099"/>
      <c r="S5" s="768"/>
      <c r="T5" s="768"/>
      <c r="U5" s="768"/>
      <c r="V5" s="768"/>
      <c r="W5" s="768"/>
      <c r="X5" s="768"/>
      <c r="Y5" s="768"/>
      <c r="Z5" s="768"/>
      <c r="AA5" s="768"/>
      <c r="AB5" s="768"/>
      <c r="AC5" s="768"/>
      <c r="AD5" s="768"/>
    </row>
    <row r="6" spans="1:30" s="767" customFormat="1" ht="16.5" customHeight="1">
      <c r="A6" s="768"/>
      <c r="B6" s="779"/>
      <c r="C6" s="768" t="s">
        <v>375</v>
      </c>
      <c r="D6" s="768"/>
      <c r="E6" s="768"/>
      <c r="F6" s="768"/>
      <c r="G6" s="768"/>
      <c r="H6" s="768"/>
      <c r="I6" s="768"/>
      <c r="J6" s="768"/>
      <c r="K6" s="768"/>
      <c r="L6" s="768"/>
      <c r="M6" s="768"/>
      <c r="N6" s="768"/>
      <c r="O6" s="768"/>
      <c r="R6" s="1099"/>
      <c r="S6" s="768"/>
      <c r="T6" s="768"/>
      <c r="U6" s="768"/>
      <c r="V6" s="768"/>
      <c r="W6" s="768"/>
      <c r="X6" s="768"/>
      <c r="Y6" s="768"/>
      <c r="Z6" s="768"/>
      <c r="AA6" s="768"/>
      <c r="AB6" s="768"/>
      <c r="AC6" s="768"/>
      <c r="AD6" s="768"/>
    </row>
    <row r="7" spans="1:30" s="767" customFormat="1" ht="17.25" customHeight="1">
      <c r="A7" s="768"/>
      <c r="B7" s="779"/>
      <c r="C7" s="768" t="s">
        <v>312</v>
      </c>
      <c r="D7" s="768"/>
      <c r="E7" s="768"/>
      <c r="F7" s="768"/>
      <c r="G7" s="768"/>
      <c r="H7" s="768"/>
      <c r="I7" s="768"/>
      <c r="J7" s="768"/>
      <c r="K7" s="768"/>
      <c r="L7" s="768"/>
      <c r="M7" s="768"/>
      <c r="N7" s="768"/>
      <c r="O7" s="768"/>
      <c r="R7" s="1099"/>
      <c r="S7" s="768"/>
      <c r="T7" s="768"/>
      <c r="U7" s="768"/>
      <c r="V7" s="768"/>
      <c r="W7" s="768"/>
      <c r="X7" s="768"/>
      <c r="Y7" s="768"/>
      <c r="Z7" s="768"/>
      <c r="AA7" s="768"/>
      <c r="AB7" s="768"/>
      <c r="AC7" s="768"/>
      <c r="AD7" s="768"/>
    </row>
    <row r="8" spans="1:30" s="767" customFormat="1" ht="17.25" customHeight="1">
      <c r="A8" s="768"/>
      <c r="B8" s="779"/>
      <c r="C8" s="768" t="s">
        <v>376</v>
      </c>
      <c r="D8" s="768"/>
      <c r="E8" s="768"/>
      <c r="F8" s="768"/>
      <c r="G8" s="768"/>
      <c r="H8" s="768"/>
      <c r="I8" s="768"/>
      <c r="J8" s="768"/>
      <c r="K8" s="768"/>
      <c r="L8" s="768"/>
      <c r="M8" s="768"/>
      <c r="N8" s="768"/>
      <c r="O8" s="768"/>
      <c r="R8" s="1099"/>
      <c r="S8" s="768"/>
      <c r="T8" s="768"/>
      <c r="U8" s="768"/>
      <c r="V8" s="768"/>
      <c r="W8" s="768"/>
      <c r="X8" s="768"/>
      <c r="Y8" s="768"/>
      <c r="Z8" s="768"/>
      <c r="AA8" s="768"/>
      <c r="AB8" s="768"/>
      <c r="AC8" s="768"/>
      <c r="AD8" s="768"/>
    </row>
    <row r="9" spans="1:30" s="767" customFormat="1" ht="17.25" customHeight="1">
      <c r="A9" s="768"/>
      <c r="B9" s="779"/>
      <c r="C9" s="768" t="s">
        <v>313</v>
      </c>
      <c r="D9" s="768"/>
      <c r="E9" s="768"/>
      <c r="F9" s="768"/>
      <c r="G9" s="768"/>
      <c r="H9" s="768"/>
      <c r="I9" s="768"/>
      <c r="J9" s="768"/>
      <c r="K9" s="768"/>
      <c r="L9" s="768"/>
      <c r="M9" s="768"/>
      <c r="N9" s="768"/>
      <c r="O9" s="768"/>
      <c r="R9" s="1099"/>
      <c r="S9" s="768"/>
      <c r="T9" s="768"/>
      <c r="U9" s="768"/>
      <c r="V9" s="768"/>
      <c r="W9" s="768"/>
      <c r="X9" s="768"/>
      <c r="Y9" s="768"/>
      <c r="Z9" s="768"/>
      <c r="AA9" s="768"/>
      <c r="AB9" s="768"/>
      <c r="AC9" s="768"/>
      <c r="AD9" s="768"/>
    </row>
    <row r="10" spans="1:30" s="767" customFormat="1" ht="17.25" customHeight="1">
      <c r="A10" s="768"/>
      <c r="B10" s="779"/>
      <c r="C10" s="768" t="s">
        <v>377</v>
      </c>
      <c r="D10" s="768"/>
      <c r="E10" s="768"/>
      <c r="F10" s="768"/>
      <c r="G10" s="768"/>
      <c r="H10" s="768"/>
      <c r="I10" s="768"/>
      <c r="J10" s="768"/>
      <c r="K10" s="768"/>
      <c r="L10" s="768"/>
      <c r="M10" s="768"/>
      <c r="N10" s="768"/>
      <c r="O10" s="768"/>
      <c r="R10" s="1099"/>
      <c r="S10" s="768"/>
      <c r="T10" s="768"/>
      <c r="U10" s="768"/>
      <c r="V10" s="768"/>
      <c r="W10" s="768"/>
      <c r="X10" s="768"/>
      <c r="Y10" s="768"/>
      <c r="Z10" s="768"/>
      <c r="AA10" s="768"/>
      <c r="AB10" s="768"/>
      <c r="AC10" s="768"/>
      <c r="AD10" s="768"/>
    </row>
    <row r="11" spans="1:30" s="767" customFormat="1" ht="16.5" customHeight="1">
      <c r="A11" s="768"/>
      <c r="B11" s="779"/>
      <c r="C11" s="768" t="s">
        <v>378</v>
      </c>
      <c r="D11" s="768"/>
      <c r="E11" s="768"/>
      <c r="F11" s="768"/>
      <c r="G11" s="768"/>
      <c r="H11" s="768"/>
      <c r="I11" s="768"/>
      <c r="J11" s="768"/>
      <c r="K11" s="768"/>
      <c r="L11" s="768"/>
      <c r="M11" s="768"/>
      <c r="N11" s="768"/>
      <c r="O11" s="768"/>
      <c r="R11" s="1099"/>
      <c r="S11" s="768"/>
      <c r="T11" s="768"/>
      <c r="U11" s="768"/>
      <c r="V11" s="768"/>
      <c r="W11" s="768"/>
      <c r="X11" s="768"/>
      <c r="Y11" s="768"/>
      <c r="Z11" s="768"/>
      <c r="AA11" s="768"/>
      <c r="AB11" s="768"/>
      <c r="AC11" s="768"/>
      <c r="AD11" s="768"/>
    </row>
    <row r="12" spans="1:30" s="767" customFormat="1" ht="16.5" customHeight="1">
      <c r="A12" s="768"/>
      <c r="B12" s="779"/>
      <c r="C12" s="768"/>
      <c r="D12" s="768"/>
      <c r="E12" s="768"/>
      <c r="F12" s="768"/>
      <c r="G12" s="768"/>
      <c r="H12" s="768"/>
      <c r="I12" s="768"/>
      <c r="J12" s="768"/>
      <c r="K12" s="768"/>
      <c r="L12" s="768"/>
      <c r="M12" s="768"/>
      <c r="N12" s="768"/>
      <c r="O12" s="768"/>
      <c r="R12" s="1099"/>
      <c r="S12" s="768"/>
      <c r="T12" s="768"/>
      <c r="U12" s="768"/>
      <c r="V12" s="768"/>
      <c r="W12" s="768"/>
      <c r="X12" s="768"/>
      <c r="Y12" s="768"/>
      <c r="Z12" s="768"/>
      <c r="AA12" s="768"/>
      <c r="AB12" s="768"/>
      <c r="AC12" s="768"/>
      <c r="AD12" s="768"/>
    </row>
    <row r="13" spans="1:30" s="767" customFormat="1" ht="16.5" customHeight="1">
      <c r="A13" s="768"/>
      <c r="B13" s="779" t="s">
        <v>309</v>
      </c>
      <c r="C13" s="768" t="s">
        <v>314</v>
      </c>
      <c r="D13" s="768"/>
      <c r="E13" s="768"/>
      <c r="F13" s="768"/>
      <c r="G13" s="768"/>
      <c r="H13" s="768"/>
      <c r="I13" s="768"/>
      <c r="J13" s="768"/>
      <c r="K13" s="768"/>
      <c r="L13" s="768"/>
      <c r="M13" s="768"/>
      <c r="N13" s="768"/>
      <c r="O13" s="768"/>
      <c r="R13" s="1099"/>
      <c r="S13" s="768"/>
      <c r="T13" s="768"/>
      <c r="U13" s="768"/>
      <c r="V13" s="768"/>
      <c r="W13" s="768"/>
      <c r="X13" s="768"/>
      <c r="Y13" s="768"/>
      <c r="Z13" s="768"/>
      <c r="AA13" s="768"/>
      <c r="AB13" s="768"/>
      <c r="AC13" s="768"/>
      <c r="AD13" s="768"/>
    </row>
    <row r="14" spans="1:30" s="767" customFormat="1" ht="16.5" customHeight="1">
      <c r="A14" s="768"/>
      <c r="B14" s="779"/>
      <c r="C14" s="768" t="s">
        <v>315</v>
      </c>
      <c r="D14" s="768"/>
      <c r="E14" s="768"/>
      <c r="F14" s="768"/>
      <c r="G14" s="768"/>
      <c r="H14" s="768"/>
      <c r="I14" s="768"/>
      <c r="J14" s="768"/>
      <c r="K14" s="768"/>
      <c r="L14" s="768"/>
      <c r="M14" s="768"/>
      <c r="N14" s="768"/>
      <c r="O14" s="768"/>
      <c r="R14" s="1099"/>
      <c r="S14" s="768"/>
      <c r="T14" s="768"/>
      <c r="U14" s="768"/>
      <c r="V14" s="768"/>
      <c r="W14" s="768"/>
      <c r="X14" s="768"/>
      <c r="Y14" s="768"/>
      <c r="Z14" s="768"/>
      <c r="AA14" s="768"/>
      <c r="AB14" s="768"/>
      <c r="AC14" s="768"/>
      <c r="AD14" s="768"/>
    </row>
    <row r="15" spans="1:30" s="767" customFormat="1" ht="16.5" customHeight="1">
      <c r="A15" s="768"/>
      <c r="B15" s="779"/>
      <c r="C15" s="768" t="s">
        <v>316</v>
      </c>
      <c r="D15" s="768"/>
      <c r="E15" s="768"/>
      <c r="F15" s="768"/>
      <c r="G15" s="768"/>
      <c r="H15" s="768"/>
      <c r="I15" s="768"/>
      <c r="J15" s="768"/>
      <c r="K15" s="768"/>
      <c r="L15" s="768"/>
      <c r="M15" s="768"/>
      <c r="N15" s="768"/>
      <c r="O15" s="768"/>
      <c r="R15" s="1099"/>
      <c r="S15" s="768"/>
      <c r="T15" s="768"/>
      <c r="U15" s="768"/>
      <c r="V15" s="768"/>
      <c r="W15" s="768"/>
      <c r="X15" s="768"/>
      <c r="Y15" s="768"/>
      <c r="Z15" s="768"/>
      <c r="AA15" s="768"/>
      <c r="AB15" s="768"/>
      <c r="AC15" s="768"/>
      <c r="AD15" s="768"/>
    </row>
    <row r="16" spans="1:30" s="767" customFormat="1" ht="16.5">
      <c r="A16" s="768"/>
      <c r="B16" s="779"/>
      <c r="C16" s="780" t="s">
        <v>317</v>
      </c>
      <c r="D16" s="768"/>
      <c r="E16" s="768"/>
      <c r="F16" s="768"/>
      <c r="G16" s="768"/>
      <c r="H16" s="768"/>
      <c r="I16" s="768"/>
      <c r="J16" s="768"/>
      <c r="K16" s="768"/>
      <c r="L16" s="768"/>
      <c r="M16" s="768"/>
      <c r="N16" s="768"/>
      <c r="O16" s="768"/>
      <c r="R16" s="1099"/>
      <c r="S16" s="768"/>
      <c r="T16" s="768"/>
      <c r="U16" s="768"/>
      <c r="V16" s="768"/>
      <c r="W16" s="768"/>
      <c r="X16" s="768"/>
      <c r="Y16" s="768"/>
      <c r="Z16" s="768"/>
      <c r="AA16" s="768"/>
      <c r="AB16" s="768"/>
      <c r="AC16" s="768"/>
      <c r="AD16" s="768"/>
    </row>
    <row r="17" spans="1:30" s="767" customFormat="1" ht="16.5">
      <c r="A17" s="768"/>
      <c r="B17" s="781"/>
      <c r="C17" s="780" t="s">
        <v>318</v>
      </c>
      <c r="D17" s="768"/>
      <c r="E17" s="768"/>
      <c r="F17" s="768"/>
      <c r="G17" s="768"/>
      <c r="H17" s="768"/>
      <c r="I17" s="768"/>
      <c r="J17" s="768"/>
      <c r="K17" s="768"/>
      <c r="L17" s="768"/>
      <c r="M17" s="768"/>
      <c r="N17" s="768"/>
      <c r="O17" s="768"/>
      <c r="R17" s="1099"/>
      <c r="S17" s="768"/>
      <c r="T17" s="768"/>
      <c r="U17" s="768"/>
      <c r="V17" s="768"/>
      <c r="W17" s="768"/>
      <c r="X17" s="768"/>
      <c r="Y17" s="768"/>
      <c r="Z17" s="768"/>
      <c r="AA17" s="768"/>
      <c r="AB17" s="768"/>
      <c r="AC17" s="768"/>
      <c r="AD17" s="768"/>
    </row>
    <row r="18" spans="1:30" s="767" customFormat="1" ht="16.5">
      <c r="A18" s="768"/>
      <c r="B18" s="779"/>
      <c r="C18" s="782" t="s">
        <v>319</v>
      </c>
      <c r="D18" s="768"/>
      <c r="E18" s="768"/>
      <c r="F18" s="768"/>
      <c r="G18" s="768"/>
      <c r="H18" s="768"/>
      <c r="I18" s="768"/>
      <c r="J18" s="768"/>
      <c r="K18" s="768"/>
      <c r="L18" s="768"/>
      <c r="M18" s="768"/>
      <c r="N18" s="768"/>
      <c r="O18" s="768"/>
      <c r="R18" s="1099"/>
      <c r="S18" s="768"/>
      <c r="T18" s="768"/>
      <c r="U18" s="768"/>
      <c r="V18" s="768"/>
      <c r="W18" s="768"/>
      <c r="X18" s="768"/>
      <c r="Y18" s="768"/>
      <c r="Z18" s="768"/>
      <c r="AA18" s="768"/>
      <c r="AB18" s="768"/>
      <c r="AC18" s="768"/>
      <c r="AD18" s="768"/>
    </row>
    <row r="19" spans="1:30" s="767" customFormat="1">
      <c r="A19" s="768"/>
      <c r="B19" s="779"/>
      <c r="C19" s="782" t="s">
        <v>320</v>
      </c>
      <c r="D19" s="768"/>
      <c r="E19" s="768"/>
      <c r="F19" s="768"/>
      <c r="G19" s="768"/>
      <c r="H19" s="768"/>
      <c r="I19" s="768"/>
      <c r="J19" s="768"/>
      <c r="K19" s="768"/>
      <c r="L19" s="768"/>
      <c r="M19" s="768"/>
      <c r="N19" s="768"/>
      <c r="O19" s="768"/>
      <c r="R19" s="1099"/>
      <c r="S19" s="768"/>
      <c r="T19" s="768"/>
      <c r="U19" s="768"/>
      <c r="V19" s="768"/>
      <c r="W19" s="768"/>
      <c r="X19" s="768"/>
      <c r="Y19" s="768"/>
      <c r="Z19" s="768"/>
      <c r="AA19" s="768"/>
      <c r="AB19" s="768"/>
      <c r="AC19" s="768"/>
      <c r="AD19" s="768"/>
    </row>
    <row r="20" spans="1:30" s="767" customFormat="1" ht="16.5">
      <c r="A20" s="768"/>
      <c r="B20" s="781"/>
      <c r="C20" s="780" t="s">
        <v>321</v>
      </c>
      <c r="D20" s="768"/>
      <c r="E20" s="768"/>
      <c r="F20" s="768"/>
      <c r="G20" s="768"/>
      <c r="H20" s="768"/>
      <c r="I20" s="768"/>
      <c r="J20" s="768"/>
      <c r="K20" s="768"/>
      <c r="L20" s="768"/>
      <c r="M20" s="768"/>
      <c r="N20" s="768"/>
      <c r="O20" s="768"/>
      <c r="R20" s="1099"/>
      <c r="S20" s="768"/>
      <c r="T20" s="768"/>
      <c r="U20" s="768"/>
      <c r="V20" s="768"/>
      <c r="W20" s="768"/>
      <c r="X20" s="768"/>
      <c r="Y20" s="768"/>
      <c r="Z20" s="768"/>
      <c r="AA20" s="768"/>
      <c r="AB20" s="768"/>
      <c r="AC20" s="768"/>
      <c r="AD20" s="768"/>
    </row>
    <row r="21" spans="1:30" s="767" customFormat="1">
      <c r="A21" s="768"/>
      <c r="B21" s="781"/>
      <c r="C21" s="768"/>
      <c r="D21" s="768"/>
      <c r="E21" s="768"/>
      <c r="F21" s="768"/>
      <c r="G21" s="768"/>
      <c r="H21" s="768"/>
      <c r="I21" s="768"/>
      <c r="J21" s="768"/>
      <c r="K21" s="768"/>
      <c r="L21" s="768"/>
      <c r="M21" s="768"/>
      <c r="N21" s="768"/>
      <c r="O21" s="768"/>
      <c r="R21" s="1099"/>
      <c r="S21" s="768"/>
      <c r="T21" s="768"/>
      <c r="U21" s="768"/>
      <c r="V21" s="768"/>
      <c r="W21" s="768"/>
      <c r="X21" s="768"/>
      <c r="Y21" s="768"/>
      <c r="Z21" s="768"/>
      <c r="AA21" s="768"/>
      <c r="AB21" s="768"/>
      <c r="AC21" s="768"/>
      <c r="AD21" s="768"/>
    </row>
    <row r="22" spans="1:30" s="767" customFormat="1">
      <c r="A22" s="768"/>
      <c r="B22" s="781"/>
      <c r="C22" s="768"/>
      <c r="D22" s="768"/>
      <c r="E22" s="768"/>
      <c r="F22" s="768"/>
      <c r="G22" s="768"/>
      <c r="H22" s="768"/>
      <c r="I22" s="768"/>
      <c r="J22" s="768"/>
      <c r="K22" s="768"/>
      <c r="L22" s="768"/>
      <c r="M22" s="768"/>
      <c r="N22" s="768"/>
      <c r="O22" s="768"/>
      <c r="R22" s="1099"/>
      <c r="S22" s="768"/>
      <c r="T22" s="768"/>
      <c r="U22" s="768"/>
      <c r="V22" s="768"/>
      <c r="W22" s="768"/>
      <c r="X22" s="768"/>
      <c r="Y22" s="768"/>
      <c r="Z22" s="768"/>
      <c r="AA22" s="768"/>
      <c r="AB22" s="768"/>
      <c r="AC22" s="768"/>
      <c r="AD22" s="768"/>
    </row>
    <row r="23" spans="1:30" s="767" customFormat="1">
      <c r="A23" s="768"/>
      <c r="B23" s="768"/>
      <c r="C23" s="768"/>
      <c r="D23" s="768"/>
      <c r="E23" s="768"/>
      <c r="F23" s="768"/>
      <c r="G23" s="768"/>
      <c r="H23" s="768"/>
      <c r="I23" s="768"/>
      <c r="J23" s="768"/>
      <c r="K23" s="768"/>
      <c r="L23" s="768"/>
      <c r="M23" s="768"/>
      <c r="N23" s="768"/>
      <c r="O23" s="768"/>
      <c r="R23" s="1099"/>
      <c r="S23" s="768"/>
      <c r="T23" s="768"/>
      <c r="U23" s="768"/>
      <c r="V23" s="768"/>
      <c r="W23" s="768"/>
      <c r="X23" s="768"/>
      <c r="Y23" s="768"/>
      <c r="Z23" s="768"/>
      <c r="AA23" s="768"/>
      <c r="AB23" s="768"/>
      <c r="AC23" s="768"/>
      <c r="AD23" s="768"/>
    </row>
    <row r="24" spans="1:30" s="767" customFormat="1">
      <c r="A24" s="768"/>
      <c r="B24" s="779" t="s">
        <v>322</v>
      </c>
      <c r="C24" s="768"/>
      <c r="D24" s="768"/>
      <c r="E24" s="768"/>
      <c r="F24" s="768"/>
      <c r="G24" s="768"/>
      <c r="H24" s="768"/>
      <c r="I24" s="768"/>
      <c r="J24" s="768"/>
      <c r="K24" s="768"/>
      <c r="L24" s="768"/>
      <c r="M24" s="768"/>
      <c r="N24" s="768"/>
      <c r="O24" s="768"/>
      <c r="R24" s="1099"/>
      <c r="S24" s="768"/>
      <c r="T24" s="768"/>
      <c r="U24" s="768"/>
      <c r="V24" s="768"/>
      <c r="W24" s="768"/>
      <c r="X24" s="768"/>
      <c r="Y24" s="768"/>
      <c r="Z24" s="768"/>
      <c r="AA24" s="768"/>
      <c r="AB24" s="768"/>
      <c r="AC24" s="768"/>
      <c r="AD24" s="768"/>
    </row>
    <row r="25" spans="1:30" s="767" customFormat="1" ht="15" customHeight="1">
      <c r="A25" s="768"/>
      <c r="B25" s="779" t="s">
        <v>323</v>
      </c>
      <c r="C25" s="1070" t="s">
        <v>473</v>
      </c>
      <c r="D25" s="768"/>
      <c r="E25" s="768"/>
      <c r="F25" s="768"/>
      <c r="G25" s="768"/>
      <c r="H25" s="768"/>
      <c r="I25" s="768"/>
      <c r="J25" s="768"/>
      <c r="K25" s="768"/>
      <c r="L25" s="768"/>
      <c r="M25" s="768"/>
      <c r="N25" s="768"/>
      <c r="O25" s="768"/>
      <c r="R25" s="1099"/>
      <c r="S25" s="768"/>
      <c r="T25" s="768"/>
      <c r="U25" s="768"/>
      <c r="V25" s="768"/>
      <c r="W25" s="768"/>
      <c r="X25" s="1412"/>
      <c r="Y25" s="768"/>
      <c r="Z25" s="768"/>
      <c r="AA25" s="768"/>
      <c r="AB25" s="768"/>
      <c r="AC25" s="768"/>
      <c r="AD25" s="768"/>
    </row>
    <row r="26" spans="1:30" s="767" customFormat="1">
      <c r="A26" s="768"/>
      <c r="B26" s="779"/>
      <c r="C26" s="768" t="s">
        <v>324</v>
      </c>
      <c r="D26" s="768"/>
      <c r="E26" s="768"/>
      <c r="F26" s="768"/>
      <c r="G26" s="768"/>
      <c r="H26" s="768"/>
      <c r="I26" s="768"/>
      <c r="J26" s="768"/>
      <c r="K26" s="768"/>
      <c r="L26" s="768"/>
      <c r="M26" s="768"/>
      <c r="N26" s="768"/>
      <c r="O26" s="768"/>
      <c r="R26" s="1099"/>
      <c r="S26" s="768"/>
      <c r="T26" s="768"/>
      <c r="U26" s="768"/>
      <c r="V26" s="768"/>
      <c r="W26" s="768"/>
      <c r="X26" s="1412"/>
      <c r="Y26" s="768"/>
      <c r="Z26" s="768"/>
      <c r="AA26" s="768"/>
      <c r="AB26" s="768"/>
      <c r="AC26" s="768"/>
      <c r="AD26" s="768"/>
    </row>
    <row r="27" spans="1:30" s="767" customFormat="1">
      <c r="A27" s="768"/>
      <c r="B27" s="779" t="s">
        <v>325</v>
      </c>
      <c r="C27" s="1070" t="s">
        <v>474</v>
      </c>
      <c r="D27" s="783"/>
      <c r="E27" s="768"/>
      <c r="F27" s="768"/>
      <c r="G27" s="768"/>
      <c r="H27" s="768"/>
      <c r="I27" s="768"/>
      <c r="J27" s="768"/>
      <c r="K27" s="768"/>
      <c r="L27" s="768"/>
      <c r="M27" s="768"/>
      <c r="N27" s="768"/>
      <c r="O27" s="768"/>
      <c r="R27" s="1099"/>
      <c r="S27" s="768"/>
      <c r="T27" s="768"/>
      <c r="U27" s="768"/>
      <c r="V27" s="768"/>
      <c r="W27" s="768"/>
      <c r="X27" s="768"/>
      <c r="Y27" s="768"/>
      <c r="Z27" s="768"/>
      <c r="AA27" s="768"/>
      <c r="AB27" s="768"/>
      <c r="AC27" s="768"/>
      <c r="AD27" s="768"/>
    </row>
    <row r="28" spans="1:30" s="767" customFormat="1">
      <c r="A28" s="768"/>
      <c r="B28" s="779" t="s">
        <v>326</v>
      </c>
      <c r="C28" s="768" t="s">
        <v>327</v>
      </c>
      <c r="D28" s="783"/>
      <c r="E28" s="768"/>
      <c r="F28" s="768"/>
      <c r="G28" s="768"/>
      <c r="H28" s="768"/>
      <c r="I28" s="768"/>
      <c r="J28" s="768"/>
      <c r="K28" s="768"/>
      <c r="L28" s="768"/>
      <c r="M28" s="768"/>
      <c r="N28" s="768"/>
      <c r="O28" s="768"/>
      <c r="R28" s="1099"/>
      <c r="S28" s="768"/>
      <c r="T28" s="768"/>
      <c r="U28" s="768"/>
      <c r="V28" s="768"/>
      <c r="W28" s="768"/>
      <c r="X28" s="768"/>
      <c r="Y28" s="768"/>
      <c r="Z28" s="768"/>
      <c r="AA28" s="768"/>
      <c r="AB28" s="768"/>
      <c r="AC28" s="768"/>
      <c r="AD28" s="768"/>
    </row>
    <row r="29" spans="1:30" s="767" customFormat="1" ht="15" customHeight="1">
      <c r="A29" s="768"/>
      <c r="B29" s="779"/>
      <c r="C29" s="768" t="s">
        <v>328</v>
      </c>
      <c r="D29" s="783"/>
      <c r="E29" s="768"/>
      <c r="F29" s="768"/>
      <c r="G29" s="768"/>
      <c r="H29" s="768"/>
      <c r="I29" s="768"/>
      <c r="J29" s="768"/>
      <c r="K29" s="768"/>
      <c r="L29" s="768"/>
      <c r="M29" s="768"/>
      <c r="N29" s="768"/>
      <c r="O29" s="768"/>
      <c r="R29" s="1099"/>
      <c r="S29" s="768"/>
      <c r="T29" s="768"/>
      <c r="U29" s="768"/>
      <c r="V29" s="768"/>
      <c r="W29" s="768"/>
      <c r="X29" s="768"/>
      <c r="Y29" s="768"/>
      <c r="Z29" s="768"/>
      <c r="AA29" s="768"/>
      <c r="AB29" s="768"/>
      <c r="AC29" s="768"/>
      <c r="AD29" s="768"/>
    </row>
    <row r="30" spans="1:30" s="767" customFormat="1" ht="15" customHeight="1">
      <c r="A30" s="768"/>
      <c r="B30" s="779"/>
      <c r="C30" s="768" t="s">
        <v>369</v>
      </c>
      <c r="D30" s="783"/>
      <c r="E30" s="768"/>
      <c r="F30" s="768"/>
      <c r="G30" s="768"/>
      <c r="H30" s="768"/>
      <c r="I30" s="768"/>
      <c r="J30" s="768"/>
      <c r="K30" s="768"/>
      <c r="L30" s="768"/>
      <c r="M30" s="768"/>
      <c r="N30" s="768"/>
      <c r="O30" s="768"/>
      <c r="R30" s="1099"/>
      <c r="S30" s="768"/>
      <c r="T30" s="768"/>
      <c r="U30" s="768"/>
      <c r="V30" s="768"/>
      <c r="W30" s="768"/>
      <c r="X30" s="768"/>
      <c r="Y30" s="768"/>
      <c r="Z30" s="768"/>
      <c r="AA30" s="768"/>
      <c r="AB30" s="768"/>
      <c r="AC30" s="768"/>
      <c r="AD30" s="768"/>
    </row>
    <row r="31" spans="1:30" s="767" customFormat="1" ht="16.5">
      <c r="A31" s="768"/>
      <c r="B31" s="779"/>
      <c r="C31" s="768" t="s">
        <v>379</v>
      </c>
      <c r="D31" s="783"/>
      <c r="E31" s="768"/>
      <c r="F31" s="768"/>
      <c r="G31" s="768"/>
      <c r="H31" s="768"/>
      <c r="I31" s="768"/>
      <c r="J31" s="768"/>
      <c r="K31" s="768"/>
      <c r="L31" s="768"/>
      <c r="M31" s="768"/>
      <c r="N31" s="768"/>
      <c r="O31" s="768"/>
      <c r="R31" s="1099"/>
      <c r="S31" s="768"/>
      <c r="T31" s="768"/>
      <c r="U31" s="768"/>
      <c r="V31" s="768"/>
      <c r="W31" s="768"/>
      <c r="X31" s="768"/>
      <c r="Y31" s="768"/>
      <c r="Z31" s="768"/>
      <c r="AA31" s="768"/>
      <c r="AB31" s="768"/>
      <c r="AC31" s="768"/>
      <c r="AD31" s="768"/>
    </row>
    <row r="32" spans="1:30" s="767" customFormat="1">
      <c r="A32" s="768"/>
      <c r="B32" s="779"/>
      <c r="C32" s="768" t="s">
        <v>392</v>
      </c>
      <c r="D32" s="783"/>
      <c r="E32" s="768"/>
      <c r="F32" s="768"/>
      <c r="G32" s="768"/>
      <c r="H32" s="768"/>
      <c r="I32" s="768"/>
      <c r="J32" s="768"/>
      <c r="K32" s="768"/>
      <c r="L32" s="768"/>
      <c r="M32" s="768"/>
      <c r="N32" s="768"/>
      <c r="O32" s="768"/>
      <c r="R32" s="1099"/>
      <c r="S32" s="768"/>
      <c r="T32" s="768"/>
      <c r="U32" s="768"/>
      <c r="V32" s="768"/>
      <c r="W32" s="768"/>
      <c r="X32" s="768"/>
      <c r="Y32" s="768"/>
      <c r="Z32" s="768"/>
      <c r="AA32" s="768"/>
      <c r="AB32" s="768"/>
      <c r="AC32" s="768"/>
      <c r="AD32" s="768"/>
    </row>
    <row r="33" spans="1:30" s="767" customFormat="1" ht="16.5">
      <c r="A33" s="768"/>
      <c r="B33" s="779"/>
      <c r="C33" s="768" t="s">
        <v>329</v>
      </c>
      <c r="D33" s="783"/>
      <c r="E33" s="768"/>
      <c r="F33" s="768"/>
      <c r="G33" s="768"/>
      <c r="H33" s="768"/>
      <c r="I33" s="768"/>
      <c r="J33" s="768"/>
      <c r="K33" s="768"/>
      <c r="L33" s="768"/>
      <c r="M33" s="768"/>
      <c r="N33" s="768"/>
      <c r="O33" s="768"/>
      <c r="R33" s="1099"/>
      <c r="S33" s="768"/>
      <c r="T33" s="768"/>
      <c r="U33" s="768"/>
      <c r="V33" s="768"/>
      <c r="W33" s="768"/>
      <c r="X33" s="768"/>
      <c r="Y33" s="768"/>
      <c r="Z33" s="768"/>
      <c r="AA33" s="768"/>
      <c r="AB33" s="768"/>
      <c r="AC33" s="768"/>
      <c r="AD33" s="768"/>
    </row>
    <row r="34" spans="1:30" s="767" customFormat="1">
      <c r="A34" s="768"/>
      <c r="B34" s="779"/>
      <c r="C34" s="768" t="s">
        <v>330</v>
      </c>
      <c r="D34" s="783"/>
      <c r="E34" s="768"/>
      <c r="F34" s="768"/>
      <c r="G34" s="768"/>
      <c r="H34" s="768"/>
      <c r="I34" s="768"/>
      <c r="J34" s="768"/>
      <c r="K34" s="768"/>
      <c r="L34" s="768"/>
      <c r="M34" s="768"/>
      <c r="N34" s="768"/>
      <c r="O34" s="768"/>
      <c r="R34" s="1099"/>
      <c r="S34" s="768"/>
      <c r="T34" s="768"/>
      <c r="U34" s="768"/>
      <c r="V34" s="768"/>
      <c r="W34" s="768"/>
      <c r="X34" s="768"/>
      <c r="Y34" s="768"/>
      <c r="Z34" s="768"/>
      <c r="AA34" s="768"/>
      <c r="AB34" s="768"/>
      <c r="AC34" s="768"/>
      <c r="AD34" s="768"/>
    </row>
    <row r="35" spans="1:30">
      <c r="A35" s="768"/>
      <c r="B35" s="779"/>
      <c r="C35" s="768"/>
      <c r="D35" s="783"/>
      <c r="E35" s="768"/>
      <c r="F35" s="768"/>
      <c r="G35" s="768"/>
      <c r="H35" s="768"/>
      <c r="I35" s="768"/>
      <c r="J35" s="768"/>
      <c r="K35" s="768"/>
      <c r="L35" s="768"/>
      <c r="M35" s="768"/>
      <c r="N35" s="768"/>
      <c r="O35" s="768"/>
      <c r="P35" s="767"/>
      <c r="Q35" s="767"/>
      <c r="R35" s="1099"/>
      <c r="S35" s="768"/>
      <c r="T35" s="768"/>
      <c r="U35" s="768"/>
      <c r="V35" s="768"/>
      <c r="W35" s="768"/>
      <c r="X35" s="768"/>
    </row>
    <row r="36" spans="1:30">
      <c r="A36" s="768"/>
      <c r="B36" s="779"/>
      <c r="C36" s="768"/>
      <c r="D36" s="783"/>
      <c r="E36" s="768"/>
      <c r="F36" s="768"/>
      <c r="G36" s="768"/>
      <c r="H36" s="768"/>
      <c r="I36" s="768"/>
      <c r="J36" s="768"/>
      <c r="K36" s="768"/>
      <c r="L36" s="768"/>
      <c r="M36" s="768"/>
      <c r="N36" s="768"/>
      <c r="O36" s="768"/>
      <c r="P36" s="767"/>
      <c r="Q36" s="767"/>
      <c r="R36" s="1099"/>
      <c r="S36" s="768"/>
      <c r="T36" s="768"/>
      <c r="U36" s="768"/>
      <c r="V36" s="768"/>
      <c r="W36" s="768"/>
      <c r="X36" s="768"/>
    </row>
    <row r="37" spans="1:30" ht="18" customHeight="1">
      <c r="B37" s="779" t="s">
        <v>331</v>
      </c>
      <c r="C37" s="768"/>
      <c r="D37" s="768"/>
      <c r="E37" s="768"/>
      <c r="F37" s="768"/>
      <c r="G37" s="768"/>
      <c r="H37" s="768"/>
      <c r="I37" s="768"/>
      <c r="J37" s="768"/>
      <c r="K37" s="768"/>
      <c r="L37" s="768"/>
      <c r="M37" s="768"/>
      <c r="N37" s="768"/>
      <c r="O37" s="768"/>
      <c r="P37" s="767"/>
      <c r="S37" s="768"/>
    </row>
    <row r="38" spans="1:30" ht="18" customHeight="1">
      <c r="B38" s="779"/>
      <c r="C38" s="768"/>
      <c r="D38" s="768"/>
      <c r="E38" s="768"/>
      <c r="F38" s="768"/>
      <c r="G38" s="768"/>
      <c r="H38" s="768"/>
      <c r="I38" s="768"/>
      <c r="J38" s="768"/>
      <c r="K38" s="768"/>
    </row>
    <row r="39" spans="1:30" ht="18" customHeight="1">
      <c r="C39" s="785" t="s">
        <v>17</v>
      </c>
      <c r="D39" s="786" t="s">
        <v>4</v>
      </c>
      <c r="E39" s="787" t="s">
        <v>332</v>
      </c>
      <c r="F39" s="787" t="s">
        <v>5</v>
      </c>
      <c r="G39" s="787" t="s">
        <v>333</v>
      </c>
      <c r="AA39" s="768"/>
      <c r="AB39" s="768"/>
      <c r="AC39" s="768"/>
      <c r="AD39" s="768"/>
    </row>
    <row r="40" spans="1:30" ht="18" customHeight="1">
      <c r="C40" s="785" t="s">
        <v>18</v>
      </c>
      <c r="D40" s="786" t="s">
        <v>6</v>
      </c>
      <c r="E40" s="787" t="s">
        <v>334</v>
      </c>
      <c r="F40" s="787" t="s">
        <v>7</v>
      </c>
      <c r="G40" s="787" t="s">
        <v>335</v>
      </c>
      <c r="AA40" s="768"/>
      <c r="AB40" s="768"/>
      <c r="AC40" s="768"/>
      <c r="AD40" s="768"/>
    </row>
    <row r="41" spans="1:30" s="767" customFormat="1" ht="18" customHeight="1">
      <c r="A41" s="771"/>
      <c r="B41" s="784"/>
      <c r="C41" s="785" t="s">
        <v>19</v>
      </c>
      <c r="D41" s="786" t="s">
        <v>8</v>
      </c>
      <c r="E41" s="787" t="s">
        <v>336</v>
      </c>
      <c r="F41" s="787" t="s">
        <v>9</v>
      </c>
      <c r="G41" s="787" t="s">
        <v>337</v>
      </c>
      <c r="H41" s="771"/>
      <c r="I41" s="771"/>
      <c r="J41" s="771"/>
      <c r="K41" s="771"/>
      <c r="L41" s="771"/>
      <c r="M41" s="771"/>
      <c r="N41" s="771"/>
      <c r="O41" s="771"/>
      <c r="P41" s="770"/>
      <c r="Q41" s="770"/>
      <c r="R41" s="1100"/>
      <c r="S41" s="771"/>
      <c r="T41" s="771"/>
      <c r="U41" s="771"/>
      <c r="V41" s="771"/>
      <c r="W41" s="771"/>
      <c r="X41" s="771"/>
      <c r="Y41" s="768"/>
      <c r="Z41" s="768"/>
      <c r="AA41" s="768"/>
      <c r="AB41" s="768"/>
      <c r="AC41" s="768"/>
      <c r="AD41" s="768"/>
    </row>
    <row r="42" spans="1:30" s="767" customFormat="1" ht="18" customHeight="1">
      <c r="A42" s="768"/>
      <c r="B42" s="784"/>
      <c r="C42" s="785" t="s">
        <v>20</v>
      </c>
      <c r="D42" s="786" t="s">
        <v>10</v>
      </c>
      <c r="E42" s="787" t="s">
        <v>338</v>
      </c>
      <c r="F42" s="787" t="s">
        <v>11</v>
      </c>
      <c r="G42" s="787" t="s">
        <v>11</v>
      </c>
      <c r="H42" s="771"/>
      <c r="I42" s="771"/>
      <c r="J42" s="771"/>
      <c r="K42" s="771"/>
      <c r="L42" s="771"/>
      <c r="M42" s="771"/>
      <c r="N42" s="771"/>
      <c r="O42" s="771"/>
      <c r="P42" s="770"/>
      <c r="R42" s="1099"/>
      <c r="S42" s="771"/>
      <c r="T42" s="768"/>
      <c r="U42" s="768"/>
      <c r="V42" s="768"/>
      <c r="W42" s="768"/>
      <c r="X42" s="768"/>
      <c r="Y42" s="768"/>
      <c r="Z42" s="768"/>
      <c r="AA42" s="771"/>
      <c r="AB42" s="771"/>
      <c r="AC42" s="771"/>
      <c r="AD42" s="771"/>
    </row>
    <row r="43" spans="1:30" s="767" customFormat="1" ht="17.25" customHeight="1">
      <c r="A43" s="768"/>
      <c r="B43" s="784"/>
      <c r="C43" s="785" t="s">
        <v>12</v>
      </c>
      <c r="D43" s="788" t="s">
        <v>12</v>
      </c>
      <c r="E43" s="787" t="s">
        <v>12</v>
      </c>
      <c r="F43" s="787" t="s">
        <v>11</v>
      </c>
      <c r="G43" s="787" t="s">
        <v>11</v>
      </c>
      <c r="H43" s="771"/>
      <c r="I43" s="771"/>
      <c r="J43" s="771"/>
      <c r="K43" s="771"/>
      <c r="L43" s="768"/>
      <c r="M43" s="768"/>
      <c r="N43" s="768"/>
      <c r="O43" s="768"/>
      <c r="R43" s="1099"/>
      <c r="S43" s="768"/>
      <c r="T43" s="768"/>
      <c r="U43" s="768"/>
      <c r="V43" s="768"/>
      <c r="W43" s="768"/>
      <c r="X43" s="768"/>
      <c r="Y43" s="768"/>
      <c r="Z43" s="768"/>
      <c r="AA43" s="771"/>
      <c r="AB43" s="771"/>
      <c r="AC43" s="771"/>
      <c r="AD43" s="771"/>
    </row>
    <row r="44" spans="1:30" ht="17.25" customHeight="1">
      <c r="A44" s="768"/>
      <c r="B44" s="779"/>
      <c r="C44" s="768"/>
      <c r="D44" s="768"/>
      <c r="E44" s="768"/>
      <c r="F44" s="768"/>
      <c r="G44" s="768"/>
      <c r="H44" s="768"/>
      <c r="I44" s="768"/>
      <c r="J44" s="768"/>
      <c r="K44" s="768"/>
      <c r="L44" s="768"/>
      <c r="M44" s="768"/>
      <c r="N44" s="768"/>
      <c r="O44" s="768"/>
      <c r="P44" s="767"/>
      <c r="Q44" s="767"/>
      <c r="R44" s="1099"/>
      <c r="S44" s="768"/>
      <c r="T44" s="768"/>
      <c r="U44" s="768"/>
      <c r="V44" s="768"/>
      <c r="W44" s="768"/>
      <c r="X44" s="768"/>
    </row>
    <row r="45" spans="1:30" ht="18" customHeight="1">
      <c r="B45" s="779" t="s">
        <v>339</v>
      </c>
      <c r="C45" s="768"/>
      <c r="D45" s="768"/>
      <c r="E45" s="768"/>
      <c r="F45" s="768"/>
      <c r="G45" s="768"/>
      <c r="H45" s="768"/>
      <c r="I45" s="768"/>
      <c r="J45" s="768"/>
      <c r="K45" s="768"/>
      <c r="L45" s="768"/>
      <c r="M45" s="768"/>
      <c r="N45" s="768"/>
      <c r="O45" s="768"/>
      <c r="P45" s="767"/>
      <c r="S45" s="768"/>
    </row>
    <row r="46" spans="1:30" ht="18" customHeight="1">
      <c r="B46" s="779"/>
      <c r="C46" s="768"/>
      <c r="D46" s="768"/>
      <c r="E46" s="768"/>
      <c r="F46" s="769"/>
      <c r="G46" s="768"/>
      <c r="H46" s="768"/>
      <c r="I46" s="768"/>
      <c r="J46" s="768"/>
      <c r="K46" s="768"/>
    </row>
    <row r="47" spans="1:30" ht="18" customHeight="1">
      <c r="C47" s="785" t="s">
        <v>340</v>
      </c>
      <c r="D47" s="789">
        <v>1</v>
      </c>
      <c r="E47" s="790"/>
    </row>
    <row r="48" spans="1:30" ht="18" customHeight="1">
      <c r="C48" s="785" t="s">
        <v>341</v>
      </c>
      <c r="D48" s="789">
        <v>28</v>
      </c>
      <c r="E48" s="790"/>
    </row>
    <row r="49" spans="2:6" ht="18" customHeight="1">
      <c r="C49" s="785" t="s">
        <v>342</v>
      </c>
      <c r="D49" s="789">
        <v>265</v>
      </c>
      <c r="E49" s="790"/>
    </row>
    <row r="50" spans="2:6" ht="18" customHeight="1">
      <c r="C50" s="785" t="s">
        <v>13</v>
      </c>
      <c r="D50" s="777" t="s">
        <v>559</v>
      </c>
      <c r="E50" s="790"/>
    </row>
    <row r="51" spans="2:6" ht="18" customHeight="1">
      <c r="C51" s="785" t="s">
        <v>14</v>
      </c>
      <c r="D51" s="777" t="s">
        <v>560</v>
      </c>
      <c r="E51" s="790"/>
    </row>
    <row r="52" spans="2:6" ht="16.5">
      <c r="C52" s="785" t="s">
        <v>218</v>
      </c>
      <c r="D52" s="791">
        <v>23500</v>
      </c>
      <c r="E52" s="792"/>
      <c r="F52" s="793"/>
    </row>
    <row r="53" spans="2:6" ht="16.5" customHeight="1">
      <c r="C53" s="785" t="s">
        <v>219</v>
      </c>
      <c r="D53" s="791">
        <v>16100</v>
      </c>
      <c r="E53" s="790"/>
    </row>
    <row r="54" spans="2:6" ht="16.5" customHeight="1">
      <c r="C54" s="794" t="s">
        <v>343</v>
      </c>
      <c r="D54" s="795"/>
      <c r="E54" s="796"/>
      <c r="F54" s="796"/>
    </row>
    <row r="55" spans="2:6">
      <c r="C55" s="768" t="s">
        <v>305</v>
      </c>
    </row>
    <row r="56" spans="2:6">
      <c r="C56" s="768"/>
    </row>
    <row r="57" spans="2:6">
      <c r="D57" s="2"/>
    </row>
    <row r="58" spans="2:6">
      <c r="B58" s="779"/>
    </row>
    <row r="60" spans="2:6">
      <c r="C60" s="2"/>
      <c r="D60" s="2"/>
    </row>
    <row r="61" spans="2:6">
      <c r="C61" s="2"/>
      <c r="D61" s="2"/>
    </row>
    <row r="62" spans="2:6">
      <c r="C62" s="2"/>
      <c r="D62" s="2"/>
    </row>
    <row r="64" spans="2:6">
      <c r="C64" s="797"/>
    </row>
    <row r="78" spans="2:2">
      <c r="B78" s="771"/>
    </row>
    <row r="79" spans="2:2">
      <c r="B79" s="771"/>
    </row>
    <row r="80" spans="2:2">
      <c r="B80" s="771"/>
    </row>
    <row r="81" spans="2:2">
      <c r="B81" s="771"/>
    </row>
    <row r="83" spans="2:2">
      <c r="B83" s="771"/>
    </row>
    <row r="84" spans="2:2">
      <c r="B84" s="771"/>
    </row>
    <row r="85" spans="2:2">
      <c r="B85" s="771"/>
    </row>
  </sheetData>
  <phoneticPr fontId="10"/>
  <pageMargins left="0.70866141732283472" right="0.70866141732283472" top="0.74803149606299213" bottom="0.74803149606299213" header="0.31496062992125984" footer="0.31496062992125984"/>
  <pageSetup paperSize="9" orientation="landscape" r:id="rId1"/>
  <headerFooter alignWithMargins="0"/>
  <ignoredErrors>
    <ignoredError sqref="B25 B27:B2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F62"/>
  <sheetViews>
    <sheetView zoomScaleNormal="100" workbookViewId="0">
      <pane xSplit="21" ySplit="4" topLeftCell="AA5" activePane="bottomRight" state="frozen"/>
      <selection activeCell="D28" sqref="D28"/>
      <selection pane="topRight" activeCell="D28" sqref="D28"/>
      <selection pane="bottomLeft" activeCell="D28" sqref="D28"/>
      <selection pane="bottomRight" activeCell="AY14" sqref="AY14"/>
    </sheetView>
  </sheetViews>
  <sheetFormatPr defaultColWidth="9" defaultRowHeight="15"/>
  <cols>
    <col min="1" max="1" width="1.5" style="170" customWidth="1"/>
    <col min="2" max="17" width="1.625" style="617" hidden="1" customWidth="1"/>
    <col min="18" max="18" width="1.5" style="671" customWidth="1"/>
    <col min="19" max="19" width="2.625" style="671" customWidth="1"/>
    <col min="20" max="20" width="26.75" style="22" customWidth="1"/>
    <col min="21" max="21" width="15.625" style="671" customWidth="1"/>
    <col min="22" max="25" width="15.625" style="671" hidden="1" customWidth="1"/>
    <col min="26" max="26" width="9.375" style="671" hidden="1" customWidth="1"/>
    <col min="27" max="61" width="8.125" style="617" customWidth="1"/>
    <col min="62" max="62" width="12" style="170" customWidth="1"/>
    <col min="63" max="63" width="7.75" style="617" customWidth="1"/>
    <col min="64" max="64" width="7.875" style="617" bestFit="1" customWidth="1"/>
    <col min="65" max="65" width="12.125" style="617" bestFit="1" customWidth="1"/>
    <col min="66" max="66" width="7.5" style="617" customWidth="1"/>
    <col min="67" max="71" width="9" style="617"/>
    <col min="72" max="83" width="13.875" style="617" bestFit="1" customWidth="1"/>
    <col min="84" max="84" width="13.375" style="617" bestFit="1" customWidth="1"/>
    <col min="85" max="16384" width="9" style="617"/>
  </cols>
  <sheetData>
    <row r="1" spans="1:66" s="22" customFormat="1" ht="41.25" customHeight="1">
      <c r="S1" s="2098" t="s">
        <v>510</v>
      </c>
      <c r="T1" s="2099"/>
      <c r="U1" s="2099"/>
      <c r="V1" s="1742"/>
      <c r="W1" s="1742"/>
      <c r="X1" s="1742"/>
      <c r="Y1" s="1742"/>
      <c r="Z1" s="283"/>
      <c r="BJ1" s="27"/>
    </row>
    <row r="2" spans="1:66" s="22" customFormat="1">
      <c r="A2" s="27"/>
      <c r="R2" s="283"/>
      <c r="S2" s="31" t="str">
        <f>'0.Contents'!$B$2</f>
        <v>＜暫定データ＞</v>
      </c>
      <c r="U2" s="283"/>
      <c r="V2" s="283"/>
      <c r="W2" s="283"/>
      <c r="X2" s="283"/>
      <c r="Y2" s="283"/>
      <c r="Z2" s="283"/>
      <c r="BJ2" s="27"/>
    </row>
    <row r="3" spans="1:66" s="22" customFormat="1" ht="18.75" customHeight="1" thickBot="1">
      <c r="A3" s="27"/>
      <c r="S3" s="667" t="s">
        <v>295</v>
      </c>
      <c r="U3" s="283"/>
      <c r="V3" s="283"/>
      <c r="W3" s="283"/>
      <c r="X3" s="283"/>
      <c r="Y3" s="283"/>
      <c r="Z3" s="283"/>
      <c r="AM3" s="668"/>
      <c r="AN3" s="668"/>
      <c r="AP3" s="669"/>
      <c r="AQ3" s="669"/>
      <c r="AR3" s="668"/>
      <c r="AT3" s="668"/>
      <c r="AW3" s="668"/>
      <c r="AX3" s="668"/>
      <c r="AY3" s="668"/>
      <c r="AZ3" s="668"/>
      <c r="BA3" s="668"/>
      <c r="BB3" s="668"/>
      <c r="BC3" s="668"/>
      <c r="BD3" s="668"/>
      <c r="BE3" s="668"/>
      <c r="BF3" s="668"/>
      <c r="BG3" s="668"/>
      <c r="BH3" s="668"/>
      <c r="BI3" s="668"/>
      <c r="BJ3" s="670"/>
      <c r="BK3" s="668"/>
      <c r="BL3" s="668"/>
      <c r="BM3" s="668"/>
      <c r="BN3" s="668"/>
    </row>
    <row r="4" spans="1:66" s="22" customFormat="1" ht="28.5" customHeight="1" thickBot="1">
      <c r="A4" s="27"/>
      <c r="S4" s="906" t="s">
        <v>31</v>
      </c>
      <c r="T4" s="907"/>
      <c r="U4" s="908" t="s">
        <v>0</v>
      </c>
      <c r="V4" s="1890"/>
      <c r="W4" s="1890"/>
      <c r="X4" s="1890"/>
      <c r="Y4" s="1890"/>
      <c r="Z4" s="872"/>
      <c r="AA4" s="913">
        <v>1990</v>
      </c>
      <c r="AB4" s="913">
        <f>AA4+1</f>
        <v>1991</v>
      </c>
      <c r="AC4" s="913">
        <f t="shared" ref="AC4:BE4" si="0">AB4+1</f>
        <v>1992</v>
      </c>
      <c r="AD4" s="913">
        <f t="shared" si="0"/>
        <v>1993</v>
      </c>
      <c r="AE4" s="913">
        <f t="shared" si="0"/>
        <v>1994</v>
      </c>
      <c r="AF4" s="913">
        <f t="shared" si="0"/>
        <v>1995</v>
      </c>
      <c r="AG4" s="913">
        <f t="shared" si="0"/>
        <v>1996</v>
      </c>
      <c r="AH4" s="913">
        <f t="shared" si="0"/>
        <v>1997</v>
      </c>
      <c r="AI4" s="913">
        <f t="shared" si="0"/>
        <v>1998</v>
      </c>
      <c r="AJ4" s="913">
        <f t="shared" si="0"/>
        <v>1999</v>
      </c>
      <c r="AK4" s="913">
        <f t="shared" si="0"/>
        <v>2000</v>
      </c>
      <c r="AL4" s="913">
        <f t="shared" si="0"/>
        <v>2001</v>
      </c>
      <c r="AM4" s="913">
        <f t="shared" si="0"/>
        <v>2002</v>
      </c>
      <c r="AN4" s="913">
        <f t="shared" si="0"/>
        <v>2003</v>
      </c>
      <c r="AO4" s="913">
        <f t="shared" si="0"/>
        <v>2004</v>
      </c>
      <c r="AP4" s="913">
        <f t="shared" si="0"/>
        <v>2005</v>
      </c>
      <c r="AQ4" s="913">
        <f t="shared" si="0"/>
        <v>2006</v>
      </c>
      <c r="AR4" s="913">
        <f t="shared" si="0"/>
        <v>2007</v>
      </c>
      <c r="AS4" s="913">
        <f t="shared" si="0"/>
        <v>2008</v>
      </c>
      <c r="AT4" s="913">
        <f t="shared" si="0"/>
        <v>2009</v>
      </c>
      <c r="AU4" s="913">
        <f t="shared" si="0"/>
        <v>2010</v>
      </c>
      <c r="AV4" s="913">
        <f t="shared" si="0"/>
        <v>2011</v>
      </c>
      <c r="AW4" s="913">
        <f t="shared" si="0"/>
        <v>2012</v>
      </c>
      <c r="AX4" s="913">
        <f t="shared" si="0"/>
        <v>2013</v>
      </c>
      <c r="AY4" s="913">
        <f t="shared" si="0"/>
        <v>2014</v>
      </c>
      <c r="AZ4" s="913">
        <f t="shared" si="0"/>
        <v>2015</v>
      </c>
      <c r="BA4" s="913">
        <f t="shared" si="0"/>
        <v>2016</v>
      </c>
      <c r="BB4" s="913">
        <f t="shared" si="0"/>
        <v>2017</v>
      </c>
      <c r="BC4" s="913">
        <f t="shared" si="0"/>
        <v>2018</v>
      </c>
      <c r="BD4" s="913">
        <f t="shared" si="0"/>
        <v>2019</v>
      </c>
      <c r="BE4" s="913">
        <f t="shared" si="0"/>
        <v>2020</v>
      </c>
      <c r="BF4" s="914">
        <f t="shared" ref="BF4:BI4" si="1">BE4+1</f>
        <v>2021</v>
      </c>
      <c r="BG4" s="914">
        <f t="shared" si="1"/>
        <v>2022</v>
      </c>
      <c r="BH4" s="914">
        <f t="shared" si="1"/>
        <v>2023</v>
      </c>
      <c r="BI4" s="915">
        <f t="shared" si="1"/>
        <v>2024</v>
      </c>
      <c r="BJ4" s="135"/>
      <c r="BK4" s="283"/>
      <c r="BL4" s="283"/>
      <c r="BM4" s="283"/>
      <c r="BN4" s="283"/>
    </row>
    <row r="5" spans="1:66" ht="34.5" customHeight="1">
      <c r="S5" s="904" t="s">
        <v>296</v>
      </c>
      <c r="T5" s="744"/>
      <c r="U5" s="905">
        <v>1</v>
      </c>
      <c r="V5" s="1891"/>
      <c r="W5" s="1891"/>
      <c r="X5" s="1891"/>
      <c r="Y5" s="1891"/>
      <c r="Z5" s="909"/>
      <c r="AA5" s="910">
        <f>SUM(AA6:AA7)</f>
        <v>1160.3473909524482</v>
      </c>
      <c r="AB5" s="910">
        <f t="shared" ref="AB5:AR5" si="2">SUM(AB6:AB7)</f>
        <v>1171.8681137921917</v>
      </c>
      <c r="AC5" s="910">
        <f t="shared" si="2"/>
        <v>1180.4929723751379</v>
      </c>
      <c r="AD5" s="910">
        <f t="shared" si="2"/>
        <v>1174.1335759045619</v>
      </c>
      <c r="AE5" s="910">
        <f t="shared" si="2"/>
        <v>1227.9547276745664</v>
      </c>
      <c r="AF5" s="910">
        <f t="shared" si="2"/>
        <v>1240.5711549134453</v>
      </c>
      <c r="AG5" s="910">
        <f t="shared" si="2"/>
        <v>1253.4224645947443</v>
      </c>
      <c r="AH5" s="910">
        <f t="shared" si="2"/>
        <v>1245.5417117513039</v>
      </c>
      <c r="AI5" s="910">
        <f t="shared" si="2"/>
        <v>1205.5152051351497</v>
      </c>
      <c r="AJ5" s="910">
        <f t="shared" si="2"/>
        <v>1242.296460153568</v>
      </c>
      <c r="AK5" s="910">
        <f t="shared" si="2"/>
        <v>1264.4497290754007</v>
      </c>
      <c r="AL5" s="910">
        <f t="shared" si="2"/>
        <v>1249.7441343041251</v>
      </c>
      <c r="AM5" s="910">
        <f t="shared" si="2"/>
        <v>1278.9886000451611</v>
      </c>
      <c r="AN5" s="910">
        <f t="shared" si="2"/>
        <v>1287.2746677221462</v>
      </c>
      <c r="AO5" s="910">
        <f t="shared" si="2"/>
        <v>1282.4759208743872</v>
      </c>
      <c r="AP5" s="910">
        <f t="shared" si="2"/>
        <v>1289.6727388146189</v>
      </c>
      <c r="AQ5" s="910">
        <f t="shared" si="2"/>
        <v>1266.6244763432867</v>
      </c>
      <c r="AR5" s="910">
        <f t="shared" si="2"/>
        <v>1302.0043222777604</v>
      </c>
      <c r="AS5" s="910">
        <f>SUM(AS6:AS7)</f>
        <v>1231.4195344308616</v>
      </c>
      <c r="AT5" s="910">
        <f t="shared" ref="AT5:AZ5" si="3">SUM(AT6:AT7)</f>
        <v>1162.7745125648739</v>
      </c>
      <c r="AU5" s="910">
        <f t="shared" si="3"/>
        <v>1213.5381751244981</v>
      </c>
      <c r="AV5" s="910">
        <f t="shared" si="3"/>
        <v>1263.5409689945234</v>
      </c>
      <c r="AW5" s="910">
        <f t="shared" si="3"/>
        <v>1304.401760257352</v>
      </c>
      <c r="AX5" s="910">
        <f t="shared" si="3"/>
        <v>1314.1707275809879</v>
      </c>
      <c r="AY5" s="910">
        <f t="shared" si="3"/>
        <v>1262.4955494402277</v>
      </c>
      <c r="AZ5" s="910">
        <f t="shared" si="3"/>
        <v>1222.1817581500311</v>
      </c>
      <c r="BA5" s="911">
        <f t="shared" ref="BA5:BE5" si="4">SUM(BA6:BA7)</f>
        <v>1202.0928446415535</v>
      </c>
      <c r="BB5" s="910">
        <f t="shared" si="4"/>
        <v>1186.2905049742983</v>
      </c>
      <c r="BC5" s="911">
        <f t="shared" si="4"/>
        <v>1140.6290320232388</v>
      </c>
      <c r="BD5" s="911">
        <f t="shared" si="4"/>
        <v>1104.0843363542663</v>
      </c>
      <c r="BE5" s="910">
        <f t="shared" si="4"/>
        <v>1039.1637034237233</v>
      </c>
      <c r="BF5" s="911">
        <f t="shared" ref="BF5:BG5" si="5">SUM(BF6:BF7)</f>
        <v>1060.2058536524564</v>
      </c>
      <c r="BG5" s="911">
        <f t="shared" si="5"/>
        <v>1031.212935915406</v>
      </c>
      <c r="BH5" s="911">
        <f t="shared" ref="BH5:BI5" si="6">SUM(BH6:BH7)</f>
        <v>987.90612572854172</v>
      </c>
      <c r="BI5" s="912">
        <f t="shared" si="6"/>
        <v>973.63923198634984</v>
      </c>
      <c r="BJ5" s="677"/>
      <c r="BK5" s="135"/>
      <c r="BL5" s="283"/>
      <c r="BM5" s="283"/>
    </row>
    <row r="6" spans="1:66" ht="34.5" customHeight="1">
      <c r="S6" s="678"/>
      <c r="T6" s="679" t="s">
        <v>25</v>
      </c>
      <c r="U6" s="806">
        <v>1</v>
      </c>
      <c r="V6" s="959"/>
      <c r="W6" s="959"/>
      <c r="X6" s="959"/>
      <c r="Y6" s="959"/>
      <c r="Z6" s="680"/>
      <c r="AA6" s="674">
        <v>1067.5619544378437</v>
      </c>
      <c r="AB6" s="674">
        <v>1077.8113134951489</v>
      </c>
      <c r="AC6" s="674">
        <v>1085.8221633882238</v>
      </c>
      <c r="AD6" s="674">
        <v>1081.0016873980737</v>
      </c>
      <c r="AE6" s="674">
        <v>1130.9039713782831</v>
      </c>
      <c r="AF6" s="674">
        <v>1142.1412286336395</v>
      </c>
      <c r="AG6" s="674">
        <v>1153.5496793706229</v>
      </c>
      <c r="AH6" s="674">
        <v>1147.0967966268645</v>
      </c>
      <c r="AI6" s="674">
        <v>1113.1578091833085</v>
      </c>
      <c r="AJ6" s="674">
        <v>1149.4787329300641</v>
      </c>
      <c r="AK6" s="674">
        <v>1170.3002428345185</v>
      </c>
      <c r="AL6" s="674">
        <v>1157.3611552556511</v>
      </c>
      <c r="AM6" s="674">
        <v>1188.9924797455733</v>
      </c>
      <c r="AN6" s="674">
        <v>1197.2982498674171</v>
      </c>
      <c r="AO6" s="674">
        <v>1193.4424477155812</v>
      </c>
      <c r="AP6" s="674">
        <v>1200.5211451346579</v>
      </c>
      <c r="AQ6" s="674">
        <v>1178.6756193085628</v>
      </c>
      <c r="AR6" s="674">
        <v>1214.4658442662508</v>
      </c>
      <c r="AS6" s="674">
        <v>1146.91826166287</v>
      </c>
      <c r="AT6" s="674">
        <v>1087.272069202096</v>
      </c>
      <c r="AU6" s="674">
        <v>1136.944412005553</v>
      </c>
      <c r="AV6" s="674">
        <v>1188.0046866890557</v>
      </c>
      <c r="AW6" s="674">
        <v>1227.2625996148483</v>
      </c>
      <c r="AX6" s="674">
        <v>1235.3729068825385</v>
      </c>
      <c r="AY6" s="674">
        <v>1185.1804579719142</v>
      </c>
      <c r="AZ6" s="674">
        <v>1145.8045035909079</v>
      </c>
      <c r="BA6" s="675">
        <v>1126.1170594839703</v>
      </c>
      <c r="BB6" s="674">
        <v>1109.466853503601</v>
      </c>
      <c r="BC6" s="675">
        <v>1063.969905773122</v>
      </c>
      <c r="BD6" s="675">
        <v>1028.587494398769</v>
      </c>
      <c r="BE6" s="674">
        <v>967.97329311698638</v>
      </c>
      <c r="BF6" s="675">
        <v>987.01321734383009</v>
      </c>
      <c r="BG6" s="675">
        <v>960.97186852685161</v>
      </c>
      <c r="BH6" s="675">
        <v>921.04032818427265</v>
      </c>
      <c r="BI6" s="676">
        <v>907.71927179745012</v>
      </c>
      <c r="BJ6" s="677"/>
      <c r="BK6" s="135"/>
      <c r="BL6" s="283"/>
      <c r="BM6" s="283"/>
    </row>
    <row r="7" spans="1:66" ht="34.5" customHeight="1">
      <c r="S7" s="681"/>
      <c r="T7" s="682" t="s">
        <v>297</v>
      </c>
      <c r="U7" s="806">
        <v>1</v>
      </c>
      <c r="V7" s="959"/>
      <c r="W7" s="959"/>
      <c r="X7" s="959"/>
      <c r="Y7" s="959"/>
      <c r="Z7" s="673"/>
      <c r="AA7" s="683">
        <v>92.785436514604584</v>
      </c>
      <c r="AB7" s="683">
        <v>94.056800297042926</v>
      </c>
      <c r="AC7" s="683">
        <v>94.670808986914253</v>
      </c>
      <c r="AD7" s="683">
        <v>93.131888506488153</v>
      </c>
      <c r="AE7" s="683">
        <v>97.050756296283225</v>
      </c>
      <c r="AF7" s="683">
        <v>98.429926279805727</v>
      </c>
      <c r="AG7" s="683">
        <v>99.872785224121273</v>
      </c>
      <c r="AH7" s="683">
        <v>98.44491512443949</v>
      </c>
      <c r="AI7" s="683">
        <v>92.357395951841241</v>
      </c>
      <c r="AJ7" s="683">
        <v>92.817727223503852</v>
      </c>
      <c r="AK7" s="683">
        <v>94.14948624088214</v>
      </c>
      <c r="AL7" s="683">
        <v>92.382979048474098</v>
      </c>
      <c r="AM7" s="683">
        <v>89.996120299587815</v>
      </c>
      <c r="AN7" s="683">
        <v>89.976417854729192</v>
      </c>
      <c r="AO7" s="683">
        <v>89.033473158805833</v>
      </c>
      <c r="AP7" s="683">
        <v>89.151593679961024</v>
      </c>
      <c r="AQ7" s="683">
        <v>87.948857034723858</v>
      </c>
      <c r="AR7" s="683">
        <v>87.538478011509568</v>
      </c>
      <c r="AS7" s="683">
        <v>84.501272767991637</v>
      </c>
      <c r="AT7" s="683">
        <v>75.502443362777868</v>
      </c>
      <c r="AU7" s="683">
        <v>76.593763118945134</v>
      </c>
      <c r="AV7" s="683">
        <v>75.53628230546768</v>
      </c>
      <c r="AW7" s="683">
        <v>77.139160642503583</v>
      </c>
      <c r="AX7" s="683">
        <v>78.797820698449513</v>
      </c>
      <c r="AY7" s="683">
        <v>77.315091468313639</v>
      </c>
      <c r="AZ7" s="683">
        <v>76.377254559123173</v>
      </c>
      <c r="BA7" s="684">
        <v>75.975785157583303</v>
      </c>
      <c r="BB7" s="683">
        <v>76.823651470697314</v>
      </c>
      <c r="BC7" s="684">
        <v>76.659126250116699</v>
      </c>
      <c r="BD7" s="684">
        <v>75.496841955497274</v>
      </c>
      <c r="BE7" s="683">
        <v>71.190410306736851</v>
      </c>
      <c r="BF7" s="684">
        <v>73.192636308626277</v>
      </c>
      <c r="BG7" s="684">
        <v>70.241067388554441</v>
      </c>
      <c r="BH7" s="684">
        <v>66.865797544269071</v>
      </c>
      <c r="BI7" s="685">
        <v>65.919960188899751</v>
      </c>
      <c r="BJ7" s="677"/>
      <c r="BK7" s="135"/>
      <c r="BL7" s="283"/>
      <c r="BM7" s="283"/>
    </row>
    <row r="8" spans="1:66" ht="33.75" customHeight="1">
      <c r="S8" s="686" t="s">
        <v>298</v>
      </c>
      <c r="T8" s="672"/>
      <c r="U8" s="806">
        <v>28</v>
      </c>
      <c r="V8" s="959"/>
      <c r="W8" s="959"/>
      <c r="X8" s="959"/>
      <c r="Y8" s="959"/>
      <c r="Z8" s="690"/>
      <c r="AA8" s="683">
        <v>49.920709825946425</v>
      </c>
      <c r="AB8" s="683">
        <v>49.19235235906411</v>
      </c>
      <c r="AC8" s="683">
        <v>49.11989596734842</v>
      </c>
      <c r="AD8" s="683">
        <v>48.115060233633457</v>
      </c>
      <c r="AE8" s="683">
        <v>48.151372241581278</v>
      </c>
      <c r="AF8" s="683">
        <v>46.816645670250317</v>
      </c>
      <c r="AG8" s="683">
        <v>45.375661445827497</v>
      </c>
      <c r="AH8" s="683">
        <v>44.825798542613015</v>
      </c>
      <c r="AI8" s="683">
        <v>42.910582012952446</v>
      </c>
      <c r="AJ8" s="683">
        <v>42.459303633221367</v>
      </c>
      <c r="AK8" s="683">
        <v>41.712319497722817</v>
      </c>
      <c r="AL8" s="683">
        <v>40.393219012487215</v>
      </c>
      <c r="AM8" s="683">
        <v>39.47130110541665</v>
      </c>
      <c r="AN8" s="683">
        <v>38.454328190797753</v>
      </c>
      <c r="AO8" s="683">
        <v>38.105670140479546</v>
      </c>
      <c r="AP8" s="683">
        <v>38.091573798992854</v>
      </c>
      <c r="AQ8" s="683">
        <v>37.454684207319559</v>
      </c>
      <c r="AR8" s="683">
        <v>36.764291830599717</v>
      </c>
      <c r="AS8" s="683">
        <v>35.8702300665271</v>
      </c>
      <c r="AT8" s="683">
        <v>35.271361960813493</v>
      </c>
      <c r="AU8" s="683">
        <v>34.777248037815419</v>
      </c>
      <c r="AV8" s="683">
        <v>33.426005719827906</v>
      </c>
      <c r="AW8" s="683">
        <v>32.700667381421212</v>
      </c>
      <c r="AX8" s="683">
        <v>32.640420112395141</v>
      </c>
      <c r="AY8" s="683">
        <v>32.088882743656505</v>
      </c>
      <c r="AZ8" s="683">
        <v>31.686012002006461</v>
      </c>
      <c r="BA8" s="684">
        <v>31.652728236690614</v>
      </c>
      <c r="BB8" s="683">
        <v>31.460404504597001</v>
      </c>
      <c r="BC8" s="684">
        <v>30.964473100041051</v>
      </c>
      <c r="BD8" s="684">
        <v>30.692528187667111</v>
      </c>
      <c r="BE8" s="683">
        <v>30.361847684657601</v>
      </c>
      <c r="BF8" s="684">
        <v>30.347535651657605</v>
      </c>
      <c r="BG8" s="684">
        <v>29.782740394876686</v>
      </c>
      <c r="BH8" s="684">
        <v>29.386974854456426</v>
      </c>
      <c r="BI8" s="685">
        <v>28.949438713793409</v>
      </c>
      <c r="BJ8" s="677"/>
      <c r="BK8" s="135"/>
      <c r="BL8" s="283"/>
      <c r="BM8" s="283"/>
    </row>
    <row r="9" spans="1:66" ht="33.75" customHeight="1">
      <c r="S9" s="686" t="s">
        <v>299</v>
      </c>
      <c r="T9" s="672"/>
      <c r="U9" s="806">
        <v>265</v>
      </c>
      <c r="V9" s="959"/>
      <c r="W9" s="959"/>
      <c r="X9" s="959"/>
      <c r="Y9" s="959"/>
      <c r="Z9" s="690"/>
      <c r="AA9" s="683">
        <v>28.857835026463761</v>
      </c>
      <c r="AB9" s="683">
        <v>28.554438880971109</v>
      </c>
      <c r="AC9" s="683">
        <v>28.632467171698998</v>
      </c>
      <c r="AD9" s="683">
        <v>28.602204535087843</v>
      </c>
      <c r="AE9" s="683">
        <v>29.585275289415119</v>
      </c>
      <c r="AF9" s="683">
        <v>29.817500047805243</v>
      </c>
      <c r="AG9" s="683">
        <v>30.781153565957219</v>
      </c>
      <c r="AH9" s="683">
        <v>31.368899870691667</v>
      </c>
      <c r="AI9" s="683">
        <v>30.095251343319628</v>
      </c>
      <c r="AJ9" s="683">
        <v>24.545169024743402</v>
      </c>
      <c r="AK9" s="683">
        <v>26.807152373219818</v>
      </c>
      <c r="AL9" s="683">
        <v>23.591804660686108</v>
      </c>
      <c r="AM9" s="683">
        <v>22.945227977049147</v>
      </c>
      <c r="AN9" s="683">
        <v>23.079363491878066</v>
      </c>
      <c r="AO9" s="683">
        <v>23.105296067965636</v>
      </c>
      <c r="AP9" s="683">
        <v>22.759201125144529</v>
      </c>
      <c r="AQ9" s="683">
        <v>22.681304211877773</v>
      </c>
      <c r="AR9" s="683">
        <v>22.313708804813317</v>
      </c>
      <c r="AS9" s="683">
        <v>21.328389039361859</v>
      </c>
      <c r="AT9" s="683">
        <v>20.765009795014922</v>
      </c>
      <c r="AU9" s="683">
        <v>20.401202707640557</v>
      </c>
      <c r="AV9" s="683">
        <v>20.042895424413356</v>
      </c>
      <c r="AW9" s="683">
        <v>19.71763982495585</v>
      </c>
      <c r="AX9" s="683">
        <v>19.680619989720199</v>
      </c>
      <c r="AY9" s="683">
        <v>19.188807786259854</v>
      </c>
      <c r="AZ9" s="683">
        <v>18.899850361649452</v>
      </c>
      <c r="BA9" s="684">
        <v>18.432008875333207</v>
      </c>
      <c r="BB9" s="683">
        <v>18.55307291710481</v>
      </c>
      <c r="BC9" s="684">
        <v>17.737452168292069</v>
      </c>
      <c r="BD9" s="684">
        <v>17.333377697183913</v>
      </c>
      <c r="BE9" s="683">
        <v>16.953515868112035</v>
      </c>
      <c r="BF9" s="684">
        <v>16.956149677288259</v>
      </c>
      <c r="BG9" s="684">
        <v>16.311630679546273</v>
      </c>
      <c r="BH9" s="684">
        <v>15.594075753903445</v>
      </c>
      <c r="BI9" s="685">
        <v>15.284591957999536</v>
      </c>
      <c r="BJ9" s="677"/>
      <c r="BK9" s="135"/>
      <c r="BL9" s="283"/>
      <c r="BM9" s="283"/>
    </row>
    <row r="10" spans="1:66" ht="33.75" customHeight="1">
      <c r="S10" s="688" t="s">
        <v>26</v>
      </c>
      <c r="T10" s="689"/>
      <c r="U10" s="806"/>
      <c r="V10" s="959"/>
      <c r="W10" s="959"/>
      <c r="X10" s="959"/>
      <c r="Y10" s="959"/>
      <c r="Z10" s="690"/>
      <c r="AA10" s="683">
        <f>SUM(AA11:AA14)</f>
        <v>33.364366226122023</v>
      </c>
      <c r="AB10" s="683">
        <f t="shared" ref="AB10:AZ10" si="7">SUM(AB11:AB14)</f>
        <v>36.886314284243092</v>
      </c>
      <c r="AC10" s="683">
        <f t="shared" si="7"/>
        <v>38.86794716948723</v>
      </c>
      <c r="AD10" s="683">
        <f t="shared" si="7"/>
        <v>42.383507780483555</v>
      </c>
      <c r="AE10" s="683">
        <f t="shared" si="7"/>
        <v>46.514617148899788</v>
      </c>
      <c r="AF10" s="683">
        <f t="shared" si="7"/>
        <v>55.555310357114386</v>
      </c>
      <c r="AG10" s="683">
        <f t="shared" si="7"/>
        <v>56.24479243986417</v>
      </c>
      <c r="AH10" s="683">
        <f t="shared" si="7"/>
        <v>55.220524394650404</v>
      </c>
      <c r="AI10" s="683">
        <f t="shared" si="7"/>
        <v>50.160719258566964</v>
      </c>
      <c r="AJ10" s="683">
        <f t="shared" si="7"/>
        <v>43.406758022551735</v>
      </c>
      <c r="AK10" s="683">
        <f t="shared" si="7"/>
        <v>38.725346780509959</v>
      </c>
      <c r="AL10" s="683">
        <f t="shared" si="7"/>
        <v>32.811160347242286</v>
      </c>
      <c r="AM10" s="683">
        <f t="shared" si="7"/>
        <v>29.333447935285893</v>
      </c>
      <c r="AN10" s="683">
        <f t="shared" si="7"/>
        <v>28.711568470096978</v>
      </c>
      <c r="AO10" s="683">
        <f t="shared" si="7"/>
        <v>25.753853178337053</v>
      </c>
      <c r="AP10" s="683">
        <f t="shared" si="7"/>
        <v>25.780665695000312</v>
      </c>
      <c r="AQ10" s="683">
        <f t="shared" si="7"/>
        <v>27.136706570852951</v>
      </c>
      <c r="AR10" s="683">
        <f t="shared" si="7"/>
        <v>26.892752642085878</v>
      </c>
      <c r="AS10" s="683">
        <f t="shared" si="7"/>
        <v>25.657684556708347</v>
      </c>
      <c r="AT10" s="683">
        <f t="shared" si="7"/>
        <v>22.766851764452561</v>
      </c>
      <c r="AU10" s="683">
        <f t="shared" si="7"/>
        <v>24.712172532590426</v>
      </c>
      <c r="AV10" s="683">
        <f t="shared" si="7"/>
        <v>26.012333169594903</v>
      </c>
      <c r="AW10" s="683">
        <f t="shared" si="7"/>
        <v>27.294666748809771</v>
      </c>
      <c r="AX10" s="683">
        <f t="shared" si="7"/>
        <v>28.876360678612791</v>
      </c>
      <c r="AY10" s="683">
        <f t="shared" si="7"/>
        <v>30.655681772133953</v>
      </c>
      <c r="AZ10" s="683">
        <f t="shared" si="7"/>
        <v>32.671229601207038</v>
      </c>
      <c r="BA10" s="684">
        <f t="shared" ref="BA10:BE10" si="8">SUM(BA11:BA14)</f>
        <v>34.486065279316279</v>
      </c>
      <c r="BB10" s="683">
        <f t="shared" si="8"/>
        <v>35.357272039238737</v>
      </c>
      <c r="BC10" s="684">
        <f t="shared" si="8"/>
        <v>36.170262346985474</v>
      </c>
      <c r="BD10" s="684">
        <f t="shared" si="8"/>
        <v>37.596660283416178</v>
      </c>
      <c r="BE10" s="683">
        <f t="shared" si="8"/>
        <v>38.936048527919652</v>
      </c>
      <c r="BF10" s="684">
        <f t="shared" ref="BF10:BG10" si="9">SUM(BF11:BF14)</f>
        <v>39.242202346972874</v>
      </c>
      <c r="BG10" s="684">
        <f t="shared" si="9"/>
        <v>38.519209989605926</v>
      </c>
      <c r="BH10" s="684">
        <f t="shared" ref="BH10:BI10" si="10">SUM(BH11:BH14)</f>
        <v>37.503126458976077</v>
      </c>
      <c r="BI10" s="685">
        <f t="shared" si="10"/>
        <v>36.481019247649648</v>
      </c>
      <c r="BJ10" s="677"/>
      <c r="BK10" s="135"/>
      <c r="BL10" s="283"/>
      <c r="BM10" s="283"/>
    </row>
    <row r="11" spans="1:66" ht="30">
      <c r="S11" s="691"/>
      <c r="T11" s="692" t="s">
        <v>300</v>
      </c>
      <c r="U11" s="807" t="s">
        <v>561</v>
      </c>
      <c r="V11" s="1892"/>
      <c r="W11" s="1892"/>
      <c r="X11" s="1892"/>
      <c r="Y11" s="1892"/>
      <c r="Z11" s="673"/>
      <c r="AA11" s="683">
        <v>13.409950442681184</v>
      </c>
      <c r="AB11" s="683">
        <v>14.605139090759387</v>
      </c>
      <c r="AC11" s="683">
        <v>14.969798323589462</v>
      </c>
      <c r="AD11" s="683">
        <v>15.387123428309874</v>
      </c>
      <c r="AE11" s="683">
        <v>17.94934837726732</v>
      </c>
      <c r="AF11" s="683">
        <v>21.548602227782816</v>
      </c>
      <c r="AG11" s="683">
        <v>21.101399048100035</v>
      </c>
      <c r="AH11" s="683">
        <v>21.025107690303869</v>
      </c>
      <c r="AI11" s="683">
        <v>20.470921455792006</v>
      </c>
      <c r="AJ11" s="683">
        <v>21.014211965589823</v>
      </c>
      <c r="AK11" s="683">
        <v>19.794699210012272</v>
      </c>
      <c r="AL11" s="683">
        <v>16.901788263525905</v>
      </c>
      <c r="AM11" s="683">
        <v>14.183287315848558</v>
      </c>
      <c r="AN11" s="683">
        <v>14.140783673039683</v>
      </c>
      <c r="AO11" s="683">
        <v>10.825296415664909</v>
      </c>
      <c r="AP11" s="683">
        <v>10.788332950634143</v>
      </c>
      <c r="AQ11" s="683">
        <v>11.786039835212891</v>
      </c>
      <c r="AR11" s="683">
        <v>12.896071407874869</v>
      </c>
      <c r="AS11" s="683">
        <v>14.396746946663784</v>
      </c>
      <c r="AT11" s="683">
        <v>15.120368203562144</v>
      </c>
      <c r="AU11" s="683">
        <v>16.666858265388434</v>
      </c>
      <c r="AV11" s="683">
        <v>18.417221888496844</v>
      </c>
      <c r="AW11" s="683">
        <v>20.287088186042809</v>
      </c>
      <c r="AX11" s="683">
        <v>22.044881924762016</v>
      </c>
      <c r="AY11" s="683">
        <v>24.258399616204187</v>
      </c>
      <c r="AZ11" s="683">
        <v>26.757064060779033</v>
      </c>
      <c r="BA11" s="684">
        <v>28.421065688868243</v>
      </c>
      <c r="BB11" s="683">
        <v>29.434256475633124</v>
      </c>
      <c r="BC11" s="684">
        <v>30.422759758565501</v>
      </c>
      <c r="BD11" s="684">
        <v>31.979062116603878</v>
      </c>
      <c r="BE11" s="683">
        <v>33.187380574034876</v>
      </c>
      <c r="BF11" s="684">
        <v>33.772243586801025</v>
      </c>
      <c r="BG11" s="684">
        <v>32.989453287589413</v>
      </c>
      <c r="BH11" s="684">
        <v>32.174060734445241</v>
      </c>
      <c r="BI11" s="685">
        <v>31.81350185990172</v>
      </c>
      <c r="BJ11" s="677"/>
      <c r="BK11" s="135"/>
      <c r="BL11" s="283"/>
      <c r="BM11" s="283"/>
    </row>
    <row r="12" spans="1:66" ht="34.5" customHeight="1">
      <c r="S12" s="691"/>
      <c r="T12" s="692" t="s">
        <v>301</v>
      </c>
      <c r="U12" s="807" t="s">
        <v>562</v>
      </c>
      <c r="V12" s="1892"/>
      <c r="W12" s="1892"/>
      <c r="X12" s="1892"/>
      <c r="Y12" s="1892"/>
      <c r="Z12" s="673"/>
      <c r="AA12" s="683">
        <v>6.1626906868954832</v>
      </c>
      <c r="AB12" s="683">
        <v>7.0307685898338184</v>
      </c>
      <c r="AC12" s="683">
        <v>7.1129847887185633</v>
      </c>
      <c r="AD12" s="683">
        <v>10.133720279921263</v>
      </c>
      <c r="AE12" s="683">
        <v>12.408127704069447</v>
      </c>
      <c r="AF12" s="683">
        <v>16.209872738396925</v>
      </c>
      <c r="AG12" s="683">
        <v>16.721201051221936</v>
      </c>
      <c r="AH12" s="683">
        <v>18.239370171503378</v>
      </c>
      <c r="AI12" s="683">
        <v>15.045094792517498</v>
      </c>
      <c r="AJ12" s="683">
        <v>11.795997382279166</v>
      </c>
      <c r="AK12" s="683">
        <v>10.48323562512596</v>
      </c>
      <c r="AL12" s="683">
        <v>8.7111717752019739</v>
      </c>
      <c r="AM12" s="683">
        <v>8.2134960225755798</v>
      </c>
      <c r="AN12" s="683">
        <v>7.9582040790190698</v>
      </c>
      <c r="AO12" s="683">
        <v>8.3260536432026058</v>
      </c>
      <c r="AP12" s="683">
        <v>7.8018504708007219</v>
      </c>
      <c r="AQ12" s="683">
        <v>8.1773695888700555</v>
      </c>
      <c r="AR12" s="683">
        <v>7.1820837738055063</v>
      </c>
      <c r="AS12" s="683">
        <v>5.1986039045662586</v>
      </c>
      <c r="AT12" s="683">
        <v>3.66745735808261</v>
      </c>
      <c r="AU12" s="683">
        <v>3.8428022881747288</v>
      </c>
      <c r="AV12" s="683">
        <v>3.4003638206043383</v>
      </c>
      <c r="AW12" s="683">
        <v>3.1236942093698259</v>
      </c>
      <c r="AX12" s="683">
        <v>2.9846712263424444</v>
      </c>
      <c r="AY12" s="683">
        <v>3.0655847464537369</v>
      </c>
      <c r="AZ12" s="683">
        <v>3.0165629381918975</v>
      </c>
      <c r="BA12" s="684">
        <v>3.0758096309588026</v>
      </c>
      <c r="BB12" s="683">
        <v>3.191878920096396</v>
      </c>
      <c r="BC12" s="684">
        <v>3.200195166365452</v>
      </c>
      <c r="BD12" s="684">
        <v>3.1563455017575821</v>
      </c>
      <c r="BE12" s="683">
        <v>3.2141757339196442</v>
      </c>
      <c r="BF12" s="684">
        <v>2.9048387080504705</v>
      </c>
      <c r="BG12" s="684">
        <v>3.0485233249292114</v>
      </c>
      <c r="BH12" s="684">
        <v>3.0545569587395418</v>
      </c>
      <c r="BI12" s="685">
        <v>2.4813175228519539</v>
      </c>
      <c r="BJ12" s="677"/>
      <c r="BK12" s="135"/>
      <c r="BL12" s="283"/>
      <c r="BM12" s="283"/>
    </row>
    <row r="13" spans="1:66" ht="34.5" customHeight="1">
      <c r="S13" s="691"/>
      <c r="T13" s="694" t="s">
        <v>302</v>
      </c>
      <c r="U13" s="806">
        <v>23500</v>
      </c>
      <c r="V13" s="959"/>
      <c r="W13" s="959"/>
      <c r="X13" s="959"/>
      <c r="Y13" s="959"/>
      <c r="Z13" s="673"/>
      <c r="AA13" s="683">
        <v>13.763755119005243</v>
      </c>
      <c r="AB13" s="683">
        <v>15.22243662610977</v>
      </c>
      <c r="AC13" s="683">
        <v>16.757194079639088</v>
      </c>
      <c r="AD13" s="683">
        <v>16.825370768865593</v>
      </c>
      <c r="AE13" s="683">
        <v>16.091877786636079</v>
      </c>
      <c r="AF13" s="683">
        <v>17.62435386277059</v>
      </c>
      <c r="AG13" s="683">
        <v>18.257766930874176</v>
      </c>
      <c r="AH13" s="683">
        <v>15.80756107879089</v>
      </c>
      <c r="AI13" s="683">
        <v>14.479710877179068</v>
      </c>
      <c r="AJ13" s="683">
        <v>10.321247185902484</v>
      </c>
      <c r="AK13" s="683">
        <v>8.1892338442704524</v>
      </c>
      <c r="AL13" s="683">
        <v>6.9332149250840889</v>
      </c>
      <c r="AM13" s="683">
        <v>6.6045269957008461</v>
      </c>
      <c r="AN13" s="683">
        <v>6.2352948712733935</v>
      </c>
      <c r="AO13" s="683">
        <v>6.1645408192982751</v>
      </c>
      <c r="AP13" s="683">
        <v>5.8279273063935859</v>
      </c>
      <c r="AQ13" s="683">
        <v>5.8796829728524713</v>
      </c>
      <c r="AR13" s="683">
        <v>5.3522294632054974</v>
      </c>
      <c r="AS13" s="683">
        <v>4.697287228712911</v>
      </c>
      <c r="AT13" s="683">
        <v>2.728522148851082</v>
      </c>
      <c r="AU13" s="683">
        <v>2.7790920860865622</v>
      </c>
      <c r="AV13" s="683">
        <v>2.525872313904133</v>
      </c>
      <c r="AW13" s="683">
        <v>2.4852913495243958</v>
      </c>
      <c r="AX13" s="683">
        <v>2.3425222739869898</v>
      </c>
      <c r="AY13" s="683">
        <v>2.289895230051338</v>
      </c>
      <c r="AZ13" s="683">
        <v>2.3731696473372179</v>
      </c>
      <c r="BA13" s="684">
        <v>2.4076623510645736</v>
      </c>
      <c r="BB13" s="683">
        <v>2.3242904780819074</v>
      </c>
      <c r="BC13" s="684">
        <v>2.2712458786620675</v>
      </c>
      <c r="BD13" s="684">
        <v>2.2044205863835939</v>
      </c>
      <c r="BE13" s="683">
        <v>2.2417014554793333</v>
      </c>
      <c r="BF13" s="684">
        <v>2.2335937727405817</v>
      </c>
      <c r="BG13" s="684">
        <v>2.1449303477767936</v>
      </c>
      <c r="BH13" s="684">
        <v>2.0684171914069958</v>
      </c>
      <c r="BI13" s="685">
        <v>2.0065509003273672</v>
      </c>
      <c r="BJ13" s="677"/>
      <c r="BK13" s="135"/>
      <c r="BL13" s="283"/>
      <c r="BM13" s="283"/>
    </row>
    <row r="14" spans="1:66" ht="34.5" customHeight="1" thickBot="1">
      <c r="S14" s="695"/>
      <c r="T14" s="696" t="s">
        <v>303</v>
      </c>
      <c r="U14" s="806">
        <v>16100</v>
      </c>
      <c r="V14" s="710"/>
      <c r="W14" s="710"/>
      <c r="X14" s="710"/>
      <c r="Y14" s="710"/>
      <c r="Z14" s="697"/>
      <c r="AA14" s="698">
        <v>2.7969977540117149E-2</v>
      </c>
      <c r="AB14" s="698">
        <v>2.7969977540117149E-2</v>
      </c>
      <c r="AC14" s="698">
        <v>2.7969977540117149E-2</v>
      </c>
      <c r="AD14" s="698">
        <v>3.7293303386822858E-2</v>
      </c>
      <c r="AE14" s="698">
        <v>6.5263280926940018E-2</v>
      </c>
      <c r="AF14" s="698">
        <v>0.17248152816405571</v>
      </c>
      <c r="AG14" s="698">
        <v>0.16442540966801653</v>
      </c>
      <c r="AH14" s="698">
        <v>0.14848545405226307</v>
      </c>
      <c r="AI14" s="698">
        <v>0.16499213307839256</v>
      </c>
      <c r="AJ14" s="698">
        <v>0.2753014887802564</v>
      </c>
      <c r="AK14" s="698">
        <v>0.25817810110127043</v>
      </c>
      <c r="AL14" s="698">
        <v>0.26498538343032185</v>
      </c>
      <c r="AM14" s="698">
        <v>0.33213760116091179</v>
      </c>
      <c r="AN14" s="698">
        <v>0.37728584676483073</v>
      </c>
      <c r="AO14" s="698">
        <v>0.43796230017126309</v>
      </c>
      <c r="AP14" s="699">
        <v>1.36255496717186</v>
      </c>
      <c r="AQ14" s="699">
        <v>1.2936141739175309</v>
      </c>
      <c r="AR14" s="699">
        <v>1.4623679972000032</v>
      </c>
      <c r="AS14" s="699">
        <v>1.3650464767653945</v>
      </c>
      <c r="AT14" s="699">
        <v>1.2505040539567258</v>
      </c>
      <c r="AU14" s="699">
        <v>1.4234198929407038</v>
      </c>
      <c r="AV14" s="699">
        <v>1.6688751465895884</v>
      </c>
      <c r="AW14" s="699">
        <v>1.3985930038727408</v>
      </c>
      <c r="AX14" s="699">
        <v>1.50428525352134</v>
      </c>
      <c r="AY14" s="699">
        <v>1.0418021794246883</v>
      </c>
      <c r="AZ14" s="698">
        <v>0.5244329548988913</v>
      </c>
      <c r="BA14" s="700">
        <v>0.581527608424658</v>
      </c>
      <c r="BB14" s="698">
        <v>0.40684616542731</v>
      </c>
      <c r="BC14" s="700">
        <v>0.27606154339246031</v>
      </c>
      <c r="BD14" s="700">
        <v>0.25683207867112112</v>
      </c>
      <c r="BE14" s="701">
        <v>0.29279076448579788</v>
      </c>
      <c r="BF14" s="702">
        <v>0.33152627938079832</v>
      </c>
      <c r="BG14" s="702">
        <v>0.33630302931050926</v>
      </c>
      <c r="BH14" s="702">
        <v>0.20609157438430054</v>
      </c>
      <c r="BI14" s="703">
        <v>0.17964896456860435</v>
      </c>
      <c r="BJ14" s="677"/>
      <c r="BK14" s="135"/>
      <c r="BL14" s="283"/>
      <c r="BM14" s="283"/>
    </row>
    <row r="15" spans="1:66" ht="34.5" customHeight="1" thickTop="1" thickBot="1">
      <c r="S15" s="16" t="s">
        <v>32</v>
      </c>
      <c r="T15" s="704"/>
      <c r="U15" s="808"/>
      <c r="V15" s="1893"/>
      <c r="W15" s="1893"/>
      <c r="X15" s="1893"/>
      <c r="Y15" s="1893"/>
      <c r="Z15" s="17"/>
      <c r="AA15" s="705">
        <f>SUM(AA5,AA8:AA10)</f>
        <v>1272.4903020309805</v>
      </c>
      <c r="AB15" s="705">
        <f t="shared" ref="AB15:AY15" si="11">SUM(AB5,AB8:AB10)</f>
        <v>1286.50121931647</v>
      </c>
      <c r="AC15" s="705">
        <f t="shared" si="11"/>
        <v>1297.1132826836727</v>
      </c>
      <c r="AD15" s="705">
        <f t="shared" si="11"/>
        <v>1293.2343484537666</v>
      </c>
      <c r="AE15" s="705">
        <f t="shared" si="11"/>
        <v>1352.2059923544628</v>
      </c>
      <c r="AF15" s="705">
        <f t="shared" si="11"/>
        <v>1372.7606109886153</v>
      </c>
      <c r="AG15" s="705">
        <f t="shared" si="11"/>
        <v>1385.8240720463932</v>
      </c>
      <c r="AH15" s="705">
        <f t="shared" si="11"/>
        <v>1376.956934559259</v>
      </c>
      <c r="AI15" s="705">
        <f t="shared" si="11"/>
        <v>1328.6817577499889</v>
      </c>
      <c r="AJ15" s="705">
        <f t="shared" si="11"/>
        <v>1352.7076908340846</v>
      </c>
      <c r="AK15" s="705">
        <f t="shared" si="11"/>
        <v>1371.6945477268532</v>
      </c>
      <c r="AL15" s="705">
        <f t="shared" si="11"/>
        <v>1346.5403183245407</v>
      </c>
      <c r="AM15" s="705">
        <f t="shared" si="11"/>
        <v>1370.7385770629128</v>
      </c>
      <c r="AN15" s="705">
        <f t="shared" si="11"/>
        <v>1377.5199278749189</v>
      </c>
      <c r="AO15" s="705">
        <f t="shared" si="11"/>
        <v>1369.4407402611694</v>
      </c>
      <c r="AP15" s="705">
        <f t="shared" si="11"/>
        <v>1376.3041794337566</v>
      </c>
      <c r="AQ15" s="705">
        <f t="shared" si="11"/>
        <v>1353.8971713333369</v>
      </c>
      <c r="AR15" s="705">
        <f t="shared" si="11"/>
        <v>1387.9750755552593</v>
      </c>
      <c r="AS15" s="705">
        <f>SUM(AS5,AS8:AS10)</f>
        <v>1314.2758380934588</v>
      </c>
      <c r="AT15" s="705">
        <f>SUM(AT5,AT8:AT10)</f>
        <v>1241.577736085155</v>
      </c>
      <c r="AU15" s="705">
        <f>SUM(AU5,AU8:AU10)</f>
        <v>1293.4287984025445</v>
      </c>
      <c r="AV15" s="705">
        <f t="shared" si="11"/>
        <v>1343.0222033083594</v>
      </c>
      <c r="AW15" s="705">
        <f t="shared" si="11"/>
        <v>1384.1147342125387</v>
      </c>
      <c r="AX15" s="705">
        <f t="shared" si="11"/>
        <v>1395.3681283617161</v>
      </c>
      <c r="AY15" s="705">
        <f t="shared" si="11"/>
        <v>1344.4289217422779</v>
      </c>
      <c r="AZ15" s="705">
        <f t="shared" ref="AZ15:BE15" si="12">SUM(AZ5,AZ8:AZ10)</f>
        <v>1305.438850114894</v>
      </c>
      <c r="BA15" s="706">
        <f t="shared" si="12"/>
        <v>1286.6636470328936</v>
      </c>
      <c r="BB15" s="705">
        <f t="shared" si="12"/>
        <v>1271.6612544352388</v>
      </c>
      <c r="BC15" s="706">
        <f t="shared" si="12"/>
        <v>1225.5012196385574</v>
      </c>
      <c r="BD15" s="706">
        <f t="shared" si="12"/>
        <v>1189.7069025225337</v>
      </c>
      <c r="BE15" s="705">
        <f t="shared" si="12"/>
        <v>1125.4151155044124</v>
      </c>
      <c r="BF15" s="707">
        <f>SUM(BF5,BF8:BF10)</f>
        <v>1146.7517413283751</v>
      </c>
      <c r="BG15" s="1074">
        <f>SUM(BG5,BG8:BG10)</f>
        <v>1115.8265169794349</v>
      </c>
      <c r="BH15" s="1074">
        <f>SUM(BH5,BH8:BH10)</f>
        <v>1070.3903027958777</v>
      </c>
      <c r="BI15" s="708">
        <f>SUM(BI5,BI8:BI10)</f>
        <v>1054.3542819057923</v>
      </c>
      <c r="BJ15" s="27"/>
      <c r="BK15" s="135"/>
      <c r="BL15" s="283"/>
      <c r="BM15" s="283"/>
    </row>
    <row r="16" spans="1:66" ht="18" customHeight="1">
      <c r="S16" s="709"/>
      <c r="T16" s="617"/>
      <c r="U16" s="710"/>
      <c r="V16" s="710"/>
      <c r="W16" s="710"/>
      <c r="X16" s="710"/>
      <c r="Y16" s="710"/>
      <c r="Z16" s="711"/>
      <c r="AA16" s="22"/>
      <c r="AB16" s="22"/>
      <c r="AC16" s="22"/>
      <c r="AD16" s="22"/>
      <c r="AE16" s="22"/>
      <c r="AF16" s="22"/>
      <c r="AG16" s="22"/>
      <c r="AH16" s="22"/>
      <c r="AI16" s="22"/>
      <c r="AJ16" s="22"/>
      <c r="AK16" s="22"/>
      <c r="AL16" s="22"/>
      <c r="AM16" s="22"/>
      <c r="AN16" s="22"/>
      <c r="AO16" s="22"/>
      <c r="AP16" s="22"/>
      <c r="BF16" s="237"/>
      <c r="BG16" s="237"/>
      <c r="BH16" s="237"/>
      <c r="BI16" s="237"/>
      <c r="BJ16" s="237"/>
    </row>
    <row r="17" spans="19:84" ht="15.75">
      <c r="S17" s="712"/>
      <c r="T17" s="617"/>
      <c r="U17" s="713"/>
      <c r="V17" s="713"/>
      <c r="W17" s="713"/>
      <c r="X17" s="713"/>
      <c r="Y17" s="713"/>
      <c r="Z17" s="711"/>
      <c r="AA17" s="714"/>
      <c r="AB17" s="714"/>
      <c r="AC17" s="714"/>
      <c r="AD17" s="714"/>
      <c r="AE17" s="714"/>
      <c r="AF17" s="714"/>
      <c r="AG17" s="714"/>
      <c r="AH17" s="714"/>
      <c r="AI17" s="714"/>
      <c r="AJ17" s="714"/>
      <c r="AK17" s="714"/>
      <c r="AL17" s="714"/>
      <c r="AM17" s="714"/>
      <c r="AN17" s="714"/>
      <c r="AO17" s="714"/>
      <c r="AP17" s="237"/>
      <c r="BF17" s="714"/>
      <c r="BG17" s="714"/>
      <c r="BH17" s="714"/>
      <c r="BI17" s="714"/>
      <c r="BJ17" s="714"/>
    </row>
    <row r="18" spans="19:84" ht="15.75">
      <c r="S18" s="712"/>
      <c r="T18" s="617"/>
      <c r="U18" s="713"/>
      <c r="V18" s="713"/>
      <c r="W18" s="713"/>
      <c r="X18" s="713"/>
      <c r="Y18" s="713"/>
      <c r="Z18" s="711"/>
      <c r="AA18" s="714"/>
      <c r="AB18" s="714"/>
      <c r="AC18" s="714"/>
      <c r="AD18" s="714"/>
      <c r="AE18" s="714"/>
      <c r="AF18" s="714"/>
      <c r="AG18" s="714"/>
      <c r="AH18" s="714"/>
      <c r="AI18" s="714"/>
      <c r="AJ18" s="714"/>
      <c r="AK18" s="714"/>
      <c r="AL18" s="714"/>
      <c r="AM18" s="714"/>
      <c r="AN18" s="714"/>
      <c r="AO18" s="714"/>
      <c r="AP18" s="237"/>
      <c r="BJ18" s="617"/>
    </row>
    <row r="19" spans="19:84" ht="21.75" customHeight="1">
      <c r="S19" s="22" t="s">
        <v>162</v>
      </c>
      <c r="T19" s="617"/>
      <c r="BJ19" s="617"/>
      <c r="BK19" s="628"/>
    </row>
    <row r="20" spans="19:84">
      <c r="S20" s="715" t="s">
        <v>24</v>
      </c>
      <c r="T20" s="716"/>
      <c r="U20" s="717" t="s">
        <v>0</v>
      </c>
      <c r="V20" s="106"/>
      <c r="W20" s="106"/>
      <c r="X20" s="106"/>
      <c r="Y20" s="106"/>
      <c r="Z20" s="134"/>
      <c r="AA20" s="65">
        <v>1990</v>
      </c>
      <c r="AB20" s="65">
        <f t="shared" ref="AB20:BA20" si="13">AA20+1</f>
        <v>1991</v>
      </c>
      <c r="AC20" s="65">
        <f t="shared" si="13"/>
        <v>1992</v>
      </c>
      <c r="AD20" s="65">
        <f t="shared" si="13"/>
        <v>1993</v>
      </c>
      <c r="AE20" s="65">
        <f t="shared" si="13"/>
        <v>1994</v>
      </c>
      <c r="AF20" s="65">
        <f t="shared" si="13"/>
        <v>1995</v>
      </c>
      <c r="AG20" s="65">
        <f t="shared" si="13"/>
        <v>1996</v>
      </c>
      <c r="AH20" s="65">
        <f t="shared" si="13"/>
        <v>1997</v>
      </c>
      <c r="AI20" s="65">
        <f t="shared" si="13"/>
        <v>1998</v>
      </c>
      <c r="AJ20" s="104">
        <f t="shared" si="13"/>
        <v>1999</v>
      </c>
      <c r="AK20" s="104">
        <f t="shared" si="13"/>
        <v>2000</v>
      </c>
      <c r="AL20" s="104">
        <f t="shared" si="13"/>
        <v>2001</v>
      </c>
      <c r="AM20" s="104">
        <f t="shared" si="13"/>
        <v>2002</v>
      </c>
      <c r="AN20" s="65">
        <f t="shared" si="13"/>
        <v>2003</v>
      </c>
      <c r="AO20" s="65">
        <f t="shared" si="13"/>
        <v>2004</v>
      </c>
      <c r="AP20" s="65">
        <f t="shared" si="13"/>
        <v>2005</v>
      </c>
      <c r="AQ20" s="65">
        <f t="shared" si="13"/>
        <v>2006</v>
      </c>
      <c r="AR20" s="106">
        <f t="shared" si="13"/>
        <v>2007</v>
      </c>
      <c r="AS20" s="105">
        <f t="shared" si="13"/>
        <v>2008</v>
      </c>
      <c r="AT20" s="65">
        <f t="shared" si="13"/>
        <v>2009</v>
      </c>
      <c r="AU20" s="105">
        <f t="shared" si="13"/>
        <v>2010</v>
      </c>
      <c r="AV20" s="104">
        <f t="shared" si="13"/>
        <v>2011</v>
      </c>
      <c r="AW20" s="65">
        <f t="shared" si="13"/>
        <v>2012</v>
      </c>
      <c r="AX20" s="65">
        <f t="shared" si="13"/>
        <v>2013</v>
      </c>
      <c r="AY20" s="106">
        <f t="shared" si="13"/>
        <v>2014</v>
      </c>
      <c r="AZ20" s="106">
        <f t="shared" si="13"/>
        <v>2015</v>
      </c>
      <c r="BA20" s="65">
        <f t="shared" si="13"/>
        <v>2016</v>
      </c>
      <c r="BB20" s="65">
        <f t="shared" ref="BB20:BI20" si="14">BA20+1</f>
        <v>2017</v>
      </c>
      <c r="BC20" s="106">
        <f t="shared" si="14"/>
        <v>2018</v>
      </c>
      <c r="BD20" s="106">
        <f t="shared" si="14"/>
        <v>2019</v>
      </c>
      <c r="BE20" s="106">
        <f t="shared" si="14"/>
        <v>2020</v>
      </c>
      <c r="BF20" s="106">
        <f t="shared" si="14"/>
        <v>2021</v>
      </c>
      <c r="BG20" s="106">
        <f t="shared" si="14"/>
        <v>2022</v>
      </c>
      <c r="BH20" s="105">
        <f t="shared" si="14"/>
        <v>2023</v>
      </c>
      <c r="BI20" s="65">
        <f t="shared" si="14"/>
        <v>2024</v>
      </c>
      <c r="BJ20" s="135"/>
      <c r="BL20" s="718"/>
      <c r="BM20" s="718"/>
    </row>
    <row r="21" spans="19:84" ht="18.75">
      <c r="S21" s="719" t="s">
        <v>296</v>
      </c>
      <c r="T21" s="672"/>
      <c r="U21" s="720">
        <v>1</v>
      </c>
      <c r="V21" s="1894"/>
      <c r="W21" s="1894"/>
      <c r="X21" s="1894"/>
      <c r="Y21" s="1894"/>
      <c r="Z21" s="721"/>
      <c r="AA21" s="181">
        <f>AA5/AA$15</f>
        <v>0.91187130393092619</v>
      </c>
      <c r="AB21" s="181">
        <f>AB5/AB$15</f>
        <v>0.91089545520587689</v>
      </c>
      <c r="AC21" s="181">
        <f t="shared" ref="AC21:AP21" si="15">AC5/AC$15</f>
        <v>0.91009242456660977</v>
      </c>
      <c r="AD21" s="181">
        <f t="shared" si="15"/>
        <v>0.90790472531787803</v>
      </c>
      <c r="AE21" s="181">
        <f t="shared" si="15"/>
        <v>0.90811217715168535</v>
      </c>
      <c r="AF21" s="181">
        <f t="shared" si="15"/>
        <v>0.9037053838688075</v>
      </c>
      <c r="AG21" s="181">
        <f t="shared" si="15"/>
        <v>0.90446001760083694</v>
      </c>
      <c r="AH21" s="181">
        <f t="shared" si="15"/>
        <v>0.90456112351108575</v>
      </c>
      <c r="AI21" s="181">
        <f t="shared" si="15"/>
        <v>0.90730169064455923</v>
      </c>
      <c r="AJ21" s="181">
        <f t="shared" si="15"/>
        <v>0.91837761296940901</v>
      </c>
      <c r="AK21" s="181">
        <f t="shared" si="15"/>
        <v>0.92181581618941577</v>
      </c>
      <c r="AL21" s="181">
        <f t="shared" si="15"/>
        <v>0.9281149010518629</v>
      </c>
      <c r="AM21" s="181">
        <f t="shared" si="15"/>
        <v>0.93306529884469669</v>
      </c>
      <c r="AN21" s="181">
        <f t="shared" si="15"/>
        <v>0.93448714728069826</v>
      </c>
      <c r="AO21" s="181">
        <f t="shared" si="15"/>
        <v>0.93649610616214252</v>
      </c>
      <c r="AP21" s="181">
        <f t="shared" si="15"/>
        <v>0.93705501885870901</v>
      </c>
      <c r="AQ21" s="181">
        <f t="shared" ref="AQ21:BA21" si="16">AQ5/AQ$15</f>
        <v>0.93553964301136483</v>
      </c>
      <c r="AR21" s="181">
        <f t="shared" si="16"/>
        <v>0.93806030469019308</v>
      </c>
      <c r="AS21" s="181">
        <f t="shared" si="16"/>
        <v>0.93695668651811193</v>
      </c>
      <c r="AT21" s="181">
        <f t="shared" si="16"/>
        <v>0.93652977076670429</v>
      </c>
      <c r="AU21" s="181">
        <f t="shared" si="16"/>
        <v>0.93823345871321584</v>
      </c>
      <c r="AV21" s="181">
        <f t="shared" si="16"/>
        <v>0.94081912114479982</v>
      </c>
      <c r="AW21" s="181">
        <f t="shared" si="16"/>
        <v>0.94240869489729284</v>
      </c>
      <c r="AX21" s="181">
        <f t="shared" si="16"/>
        <v>0.94180933394540045</v>
      </c>
      <c r="AY21" s="181">
        <f t="shared" si="16"/>
        <v>0.93905711861965091</v>
      </c>
      <c r="AZ21" s="181">
        <f t="shared" si="16"/>
        <v>0.93622290928637886</v>
      </c>
      <c r="BA21" s="181">
        <f t="shared" si="16"/>
        <v>0.93427124284861529</v>
      </c>
      <c r="BB21" s="181">
        <f t="shared" ref="BB21:BE31" si="17">BB5/BB$15</f>
        <v>0.93286675271170805</v>
      </c>
      <c r="BC21" s="181">
        <f t="shared" si="17"/>
        <v>0.93074491787095048</v>
      </c>
      <c r="BD21" s="181">
        <f t="shared" si="17"/>
        <v>0.92803053761668353</v>
      </c>
      <c r="BE21" s="181">
        <f>BE5/BE$15</f>
        <v>0.92336035753169077</v>
      </c>
      <c r="BF21" s="181">
        <f>BF5/BF$15</f>
        <v>0.924529534548022</v>
      </c>
      <c r="BG21" s="181">
        <f>BG5/BG$15</f>
        <v>0.92416959108206209</v>
      </c>
      <c r="BH21" s="1606">
        <f>BH5/BH$15</f>
        <v>0.92294009311193692</v>
      </c>
      <c r="BI21" s="181">
        <f>BI5/BI$15</f>
        <v>0.92344598840766656</v>
      </c>
      <c r="BJ21" s="189"/>
      <c r="BK21" s="283"/>
      <c r="BN21" s="283"/>
    </row>
    <row r="22" spans="19:84" ht="15.75">
      <c r="S22" s="722"/>
      <c r="T22" s="679" t="s">
        <v>25</v>
      </c>
      <c r="U22" s="720">
        <v>1</v>
      </c>
      <c r="V22" s="1894"/>
      <c r="W22" s="1894"/>
      <c r="X22" s="1894"/>
      <c r="Y22" s="1894"/>
      <c r="Z22" s="721"/>
      <c r="AA22" s="181">
        <f t="shared" ref="AA22:AP22" si="18">AA6/AA$15</f>
        <v>0.83895488455506706</v>
      </c>
      <c r="AB22" s="181">
        <f>AB6/AB$15</f>
        <v>0.8377849140848852</v>
      </c>
      <c r="AC22" s="181">
        <f t="shared" si="18"/>
        <v>0.83710665666895612</v>
      </c>
      <c r="AD22" s="181">
        <f t="shared" si="18"/>
        <v>0.83589002154988745</v>
      </c>
      <c r="AE22" s="181">
        <f t="shared" si="18"/>
        <v>0.83634000867660097</v>
      </c>
      <c r="AF22" s="181">
        <f t="shared" si="18"/>
        <v>0.83200320543223361</v>
      </c>
      <c r="AG22" s="181">
        <f t="shared" si="18"/>
        <v>0.83239258332929689</v>
      </c>
      <c r="AH22" s="181">
        <f t="shared" si="18"/>
        <v>0.83306657444158272</v>
      </c>
      <c r="AI22" s="181">
        <f t="shared" si="18"/>
        <v>0.8377911435077936</v>
      </c>
      <c r="AJ22" s="181">
        <f t="shared" si="18"/>
        <v>0.84976136435011418</v>
      </c>
      <c r="AK22" s="181">
        <f t="shared" si="18"/>
        <v>0.85317846073961467</v>
      </c>
      <c r="AL22" s="181">
        <f t="shared" si="18"/>
        <v>0.85950724200796336</v>
      </c>
      <c r="AM22" s="181">
        <f t="shared" si="18"/>
        <v>0.86741009528836077</v>
      </c>
      <c r="AN22" s="181">
        <f t="shared" si="18"/>
        <v>0.86916945856055428</v>
      </c>
      <c r="AO22" s="181">
        <f t="shared" si="18"/>
        <v>0.87148162941901153</v>
      </c>
      <c r="AP22" s="181">
        <f t="shared" si="18"/>
        <v>0.8722789359170442</v>
      </c>
      <c r="AQ22" s="181">
        <f t="shared" ref="AQ22:BA22" si="19">AQ6/AQ$15</f>
        <v>0.87057986696861656</v>
      </c>
      <c r="AR22" s="181">
        <f t="shared" si="19"/>
        <v>0.8749911044190789</v>
      </c>
      <c r="AS22" s="181">
        <f t="shared" si="19"/>
        <v>0.87266175670294266</v>
      </c>
      <c r="AT22" s="181">
        <f t="shared" si="19"/>
        <v>0.87571807837856086</v>
      </c>
      <c r="AU22" s="181">
        <f t="shared" si="19"/>
        <v>0.87901584796143528</v>
      </c>
      <c r="AV22" s="181">
        <f t="shared" si="19"/>
        <v>0.88457561145494223</v>
      </c>
      <c r="AW22" s="181">
        <f t="shared" si="19"/>
        <v>0.88667692733801584</v>
      </c>
      <c r="AX22" s="181">
        <f t="shared" si="19"/>
        <v>0.88533834317469617</v>
      </c>
      <c r="AY22" s="181">
        <f t="shared" si="19"/>
        <v>0.88154936181825827</v>
      </c>
      <c r="AZ22" s="181">
        <f t="shared" si="19"/>
        <v>0.87771595237116129</v>
      </c>
      <c r="BA22" s="181">
        <f t="shared" si="19"/>
        <v>0.87522256658206576</v>
      </c>
      <c r="BB22" s="181">
        <f t="shared" si="17"/>
        <v>0.87245471200294578</v>
      </c>
      <c r="BC22" s="181">
        <f t="shared" si="17"/>
        <v>0.86819163353172635</v>
      </c>
      <c r="BD22" s="181">
        <f t="shared" si="17"/>
        <v>0.86457218346624409</v>
      </c>
      <c r="BE22" s="181">
        <f t="shared" si="17"/>
        <v>0.86010333412230711</v>
      </c>
      <c r="BF22" s="181">
        <f t="shared" ref="BF22:BG22" si="20">BF6/BF$15</f>
        <v>0.86070348251705553</v>
      </c>
      <c r="BG22" s="181">
        <f t="shared" si="20"/>
        <v>0.86121978094607576</v>
      </c>
      <c r="BH22" s="1606">
        <f t="shared" ref="BH22:BI22" si="21">BH6/BH$15</f>
        <v>0.86047148014934327</v>
      </c>
      <c r="BI22" s="181">
        <f t="shared" si="21"/>
        <v>0.86092434713378041</v>
      </c>
      <c r="BJ22" s="189"/>
      <c r="BK22" s="283"/>
      <c r="BL22" s="723"/>
      <c r="BM22" s="724"/>
      <c r="BN22" s="283"/>
    </row>
    <row r="23" spans="19:84" ht="15.75">
      <c r="S23" s="725"/>
      <c r="T23" s="682" t="s">
        <v>297</v>
      </c>
      <c r="U23" s="720">
        <v>1</v>
      </c>
      <c r="V23" s="1894"/>
      <c r="W23" s="1894"/>
      <c r="X23" s="1894"/>
      <c r="Y23" s="1894"/>
      <c r="Z23" s="721"/>
      <c r="AA23" s="181">
        <f t="shared" ref="AA23:AP23" si="22">AA7/AA$15</f>
        <v>7.2916419375859104E-2</v>
      </c>
      <c r="AB23" s="181">
        <f t="shared" si="22"/>
        <v>7.3110541120991843E-2</v>
      </c>
      <c r="AC23" s="181">
        <f t="shared" si="22"/>
        <v>7.2985767897653736E-2</v>
      </c>
      <c r="AD23" s="181">
        <f t="shared" si="22"/>
        <v>7.2014703767990462E-2</v>
      </c>
      <c r="AE23" s="181">
        <f t="shared" si="22"/>
        <v>7.1772168475084427E-2</v>
      </c>
      <c r="AF23" s="181">
        <f t="shared" si="22"/>
        <v>7.1702178436573769E-2</v>
      </c>
      <c r="AG23" s="181">
        <f t="shared" si="22"/>
        <v>7.2067434271539943E-2</v>
      </c>
      <c r="AH23" s="181">
        <f t="shared" si="22"/>
        <v>7.1494549069503088E-2</v>
      </c>
      <c r="AI23" s="181">
        <f t="shared" si="22"/>
        <v>6.9510547136765646E-2</v>
      </c>
      <c r="AJ23" s="181">
        <f t="shared" si="22"/>
        <v>6.8616248619294898E-2</v>
      </c>
      <c r="AK23" s="181">
        <f t="shared" si="22"/>
        <v>6.8637355449801069E-2</v>
      </c>
      <c r="AL23" s="181">
        <f t="shared" si="22"/>
        <v>6.860765904389958E-2</v>
      </c>
      <c r="AM23" s="181">
        <f t="shared" si="22"/>
        <v>6.5655203556335945E-2</v>
      </c>
      <c r="AN23" s="181">
        <f t="shared" si="22"/>
        <v>6.5317688720144013E-2</v>
      </c>
      <c r="AO23" s="181">
        <f t="shared" si="22"/>
        <v>6.5014476743130947E-2</v>
      </c>
      <c r="AP23" s="181">
        <f t="shared" si="22"/>
        <v>6.477608294166487E-2</v>
      </c>
      <c r="AQ23" s="181">
        <f t="shared" ref="AQ23:BA23" si="23">AQ7/AQ$15</f>
        <v>6.4959776042748205E-2</v>
      </c>
      <c r="AR23" s="181">
        <f t="shared" si="23"/>
        <v>6.3069200271114234E-2</v>
      </c>
      <c r="AS23" s="181">
        <f t="shared" si="23"/>
        <v>6.4294929815169224E-2</v>
      </c>
      <c r="AT23" s="181">
        <f t="shared" si="23"/>
        <v>6.0811692388143344E-2</v>
      </c>
      <c r="AU23" s="181">
        <f t="shared" si="23"/>
        <v>5.9217610751780558E-2</v>
      </c>
      <c r="AV23" s="181">
        <f t="shared" si="23"/>
        <v>5.6243509689857647E-2</v>
      </c>
      <c r="AW23" s="181">
        <f t="shared" si="23"/>
        <v>5.5731767559276939E-2</v>
      </c>
      <c r="AX23" s="181">
        <f t="shared" si="23"/>
        <v>5.6470990770704381E-2</v>
      </c>
      <c r="AY23" s="181">
        <f t="shared" si="23"/>
        <v>5.7507756801392779E-2</v>
      </c>
      <c r="AZ23" s="181">
        <f t="shared" si="23"/>
        <v>5.8506956915217498E-2</v>
      </c>
      <c r="BA23" s="181">
        <f t="shared" si="23"/>
        <v>5.9048676266549548E-2</v>
      </c>
      <c r="BB23" s="181">
        <f t="shared" si="17"/>
        <v>6.041204070876225E-2</v>
      </c>
      <c r="BC23" s="181">
        <f t="shared" si="17"/>
        <v>6.2553284339224177E-2</v>
      </c>
      <c r="BD23" s="181">
        <f t="shared" si="17"/>
        <v>6.3458354150439433E-2</v>
      </c>
      <c r="BE23" s="181">
        <f t="shared" si="17"/>
        <v>6.3257023409383675E-2</v>
      </c>
      <c r="BF23" s="181">
        <f t="shared" ref="BF23:BG23" si="24">BF7/BF$15</f>
        <v>6.3826052030966474E-2</v>
      </c>
      <c r="BG23" s="181">
        <f t="shared" si="24"/>
        <v>6.2949810135986412E-2</v>
      </c>
      <c r="BH23" s="1606">
        <f t="shared" ref="BH23:BI23" si="25">BH7/BH$15</f>
        <v>6.2468612962593616E-2</v>
      </c>
      <c r="BI23" s="181">
        <f t="shared" si="25"/>
        <v>6.2521641273886125E-2</v>
      </c>
      <c r="BJ23" s="189"/>
      <c r="BK23" s="283"/>
      <c r="BL23" s="726"/>
      <c r="BM23" s="727"/>
      <c r="BN23" s="283"/>
    </row>
    <row r="24" spans="19:84" ht="18.75">
      <c r="S24" s="728" t="s">
        <v>298</v>
      </c>
      <c r="T24" s="672"/>
      <c r="U24" s="720">
        <v>28</v>
      </c>
      <c r="V24" s="1894"/>
      <c r="W24" s="1894"/>
      <c r="X24" s="1894"/>
      <c r="Y24" s="1894"/>
      <c r="Z24" s="721"/>
      <c r="AA24" s="181">
        <f t="shared" ref="AA24:AP24" si="26">AA8/AA$15</f>
        <v>3.9230719280350976E-2</v>
      </c>
      <c r="AB24" s="181">
        <f t="shared" si="26"/>
        <v>3.8237314990809304E-2</v>
      </c>
      <c r="AC24" s="181">
        <f t="shared" si="26"/>
        <v>3.7868624601331217E-2</v>
      </c>
      <c r="AD24" s="181">
        <f t="shared" si="26"/>
        <v>3.7205213649916892E-2</v>
      </c>
      <c r="AE24" s="181">
        <f t="shared" si="26"/>
        <v>3.5609494791352052E-2</v>
      </c>
      <c r="AF24" s="181">
        <f t="shared" si="26"/>
        <v>3.4104012961542196E-2</v>
      </c>
      <c r="AG24" s="181">
        <f t="shared" si="26"/>
        <v>3.2742728576523425E-2</v>
      </c>
      <c r="AH24" s="181">
        <f t="shared" si="26"/>
        <v>3.2554248733248151E-2</v>
      </c>
      <c r="AI24" s="181">
        <f t="shared" si="26"/>
        <v>3.2295605597549494E-2</v>
      </c>
      <c r="AJ24" s="181">
        <f t="shared" si="26"/>
        <v>3.1388380446806509E-2</v>
      </c>
      <c r="AK24" s="181">
        <f t="shared" si="26"/>
        <v>3.0409335348636983E-2</v>
      </c>
      <c r="AL24" s="181">
        <f t="shared" si="26"/>
        <v>2.9997779095651048E-2</v>
      </c>
      <c r="AM24" s="181">
        <f t="shared" si="26"/>
        <v>2.8795644746492776E-2</v>
      </c>
      <c r="AN24" s="181">
        <f t="shared" si="26"/>
        <v>2.7915623877848877E-2</v>
      </c>
      <c r="AO24" s="181">
        <f t="shared" si="26"/>
        <v>2.7825716747124321E-2</v>
      </c>
      <c r="AP24" s="181">
        <f t="shared" si="26"/>
        <v>2.7676711564346632E-2</v>
      </c>
      <c r="AQ24" s="181">
        <f t="shared" ref="AQ24:BA24" si="27">AQ8/AQ$15</f>
        <v>2.7664349258100348E-2</v>
      </c>
      <c r="AR24" s="181">
        <f t="shared" si="27"/>
        <v>2.6487717595283306E-2</v>
      </c>
      <c r="AS24" s="181">
        <f t="shared" si="27"/>
        <v>2.7292771446336482E-2</v>
      </c>
      <c r="AT24" s="181">
        <f t="shared" si="27"/>
        <v>2.8408500680777646E-2</v>
      </c>
      <c r="AU24" s="181">
        <f t="shared" si="27"/>
        <v>2.6887640108807866E-2</v>
      </c>
      <c r="AV24" s="181">
        <f t="shared" si="27"/>
        <v>2.4888647140372897E-2</v>
      </c>
      <c r="AW24" s="181">
        <f t="shared" si="27"/>
        <v>2.3625691261805352E-2</v>
      </c>
      <c r="AX24" s="181">
        <f t="shared" si="27"/>
        <v>2.3391977678835076E-2</v>
      </c>
      <c r="AY24" s="181">
        <f t="shared" si="27"/>
        <v>2.3868039600094103E-2</v>
      </c>
      <c r="AZ24" s="181">
        <f t="shared" si="27"/>
        <v>2.4272306588100791E-2</v>
      </c>
      <c r="BA24" s="181">
        <f t="shared" si="27"/>
        <v>2.4600623721423454E-2</v>
      </c>
      <c r="BB24" s="181">
        <f t="shared" si="17"/>
        <v>2.4739610800337684E-2</v>
      </c>
      <c r="BC24" s="181">
        <f t="shared" si="17"/>
        <v>2.5266782769235874E-2</v>
      </c>
      <c r="BD24" s="181">
        <f t="shared" si="17"/>
        <v>2.5798394648791051E-2</v>
      </c>
      <c r="BE24" s="181">
        <f t="shared" si="17"/>
        <v>2.6978354268015484E-2</v>
      </c>
      <c r="BF24" s="181">
        <f t="shared" ref="BF24:BG24" si="28">BF8/BF$15</f>
        <v>2.6463910677391782E-2</v>
      </c>
      <c r="BG24" s="181">
        <f t="shared" si="28"/>
        <v>2.6691192530088968E-2</v>
      </c>
      <c r="BH24" s="1606">
        <f t="shared" ref="BH24:BI24" si="29">BH8/BH$15</f>
        <v>2.7454447950151593E-2</v>
      </c>
      <c r="BI24" s="181">
        <f t="shared" si="29"/>
        <v>2.7457031484204732E-2</v>
      </c>
      <c r="BJ24" s="189"/>
      <c r="BK24" s="161"/>
      <c r="BL24" s="726"/>
      <c r="BM24" s="727"/>
      <c r="BN24" s="161"/>
      <c r="BQ24" s="712"/>
      <c r="BR24" s="712"/>
      <c r="BS24" s="729"/>
      <c r="BT24" s="712"/>
      <c r="BU24" s="712"/>
      <c r="BV24" s="712"/>
      <c r="BW24" s="712"/>
      <c r="BX24" s="712"/>
      <c r="BY24" s="712"/>
      <c r="BZ24" s="712"/>
      <c r="CA24" s="712"/>
      <c r="CB24" s="712"/>
      <c r="CC24" s="712"/>
      <c r="CD24" s="712"/>
      <c r="CE24" s="712"/>
      <c r="CF24" s="283"/>
    </row>
    <row r="25" spans="19:84" ht="18.75">
      <c r="S25" s="728" t="s">
        <v>299</v>
      </c>
      <c r="T25" s="672"/>
      <c r="U25" s="720">
        <v>265</v>
      </c>
      <c r="V25" s="1894"/>
      <c r="W25" s="1894"/>
      <c r="X25" s="1894"/>
      <c r="Y25" s="1894"/>
      <c r="Z25" s="721"/>
      <c r="AA25" s="181">
        <f t="shared" ref="AA25:AP25" si="30">AA9/AA$15</f>
        <v>2.2678235724393897E-2</v>
      </c>
      <c r="AB25" s="181">
        <f t="shared" si="30"/>
        <v>2.2195423099670552E-2</v>
      </c>
      <c r="AC25" s="181">
        <f t="shared" si="30"/>
        <v>2.2073991187924337E-2</v>
      </c>
      <c r="AD25" s="181">
        <f t="shared" si="30"/>
        <v>2.2116799301909646E-2</v>
      </c>
      <c r="AE25" s="181">
        <f t="shared" si="30"/>
        <v>2.1879266514638944E-2</v>
      </c>
      <c r="AF25" s="181">
        <f t="shared" si="30"/>
        <v>2.1720830135366208E-2</v>
      </c>
      <c r="AG25" s="181">
        <f t="shared" si="30"/>
        <v>2.2211443852684611E-2</v>
      </c>
      <c r="AH25" s="181">
        <f t="shared" si="30"/>
        <v>2.2781322409863407E-2</v>
      </c>
      <c r="AI25" s="181">
        <f t="shared" si="30"/>
        <v>2.2650458748138012E-2</v>
      </c>
      <c r="AJ25" s="181">
        <f t="shared" si="30"/>
        <v>1.81452128875003E-2</v>
      </c>
      <c r="AK25" s="181">
        <f t="shared" si="30"/>
        <v>1.9543091731059319E-2</v>
      </c>
      <c r="AL25" s="181">
        <f t="shared" si="30"/>
        <v>1.7520310635808271E-2</v>
      </c>
      <c r="AM25" s="181">
        <f t="shared" si="30"/>
        <v>1.6739317300176946E-2</v>
      </c>
      <c r="AN25" s="181">
        <f t="shared" si="30"/>
        <v>1.6754286471544758E-2</v>
      </c>
      <c r="AO25" s="181">
        <f t="shared" si="30"/>
        <v>1.6872067106430008E-2</v>
      </c>
      <c r="AP25" s="181">
        <f t="shared" si="30"/>
        <v>1.6536461536074236E-2</v>
      </c>
      <c r="AQ25" s="181">
        <f t="shared" ref="AQ25:BA25" si="31">AQ9/AQ$15</f>
        <v>1.6752604770967138E-2</v>
      </c>
      <c r="AR25" s="181">
        <f t="shared" si="31"/>
        <v>1.6076447767541302E-2</v>
      </c>
      <c r="AS25" s="181">
        <f t="shared" si="31"/>
        <v>1.6228244042210863E-2</v>
      </c>
      <c r="AT25" s="181">
        <f t="shared" si="31"/>
        <v>1.6724695676719779E-2</v>
      </c>
      <c r="AU25" s="181">
        <f t="shared" si="31"/>
        <v>1.5772961552145089E-2</v>
      </c>
      <c r="AV25" s="181">
        <f t="shared" si="31"/>
        <v>1.4923726037470048E-2</v>
      </c>
      <c r="AW25" s="181">
        <f t="shared" si="31"/>
        <v>1.4245668612272784E-2</v>
      </c>
      <c r="AX25" s="181">
        <f t="shared" si="31"/>
        <v>1.4104249330122628E-2</v>
      </c>
      <c r="AY25" s="181">
        <f t="shared" si="31"/>
        <v>1.4272831739882995E-2</v>
      </c>
      <c r="AZ25" s="181">
        <f t="shared" si="31"/>
        <v>1.4477775316696024E-2</v>
      </c>
      <c r="BA25" s="181">
        <f t="shared" si="31"/>
        <v>1.432542911882082E-2</v>
      </c>
      <c r="BB25" s="181">
        <f t="shared" si="17"/>
        <v>1.4589634505570015E-2</v>
      </c>
      <c r="BC25" s="181">
        <f t="shared" si="17"/>
        <v>1.4473630775760025E-2</v>
      </c>
      <c r="BD25" s="181">
        <f t="shared" si="17"/>
        <v>1.4569452072970224E-2</v>
      </c>
      <c r="BE25" s="181">
        <f t="shared" si="17"/>
        <v>1.5064233307825664E-2</v>
      </c>
      <c r="BF25" s="181">
        <f t="shared" ref="BF25:BG25" si="32">BF9/BF$15</f>
        <v>1.4786242798852507E-2</v>
      </c>
      <c r="BG25" s="181">
        <f t="shared" si="32"/>
        <v>1.4618428968422609E-2</v>
      </c>
      <c r="BH25" s="1606">
        <f t="shared" ref="BH25:BI25" si="33">BH9/BH$15</f>
        <v>1.4568588404782305E-2</v>
      </c>
      <c r="BI25" s="181">
        <f t="shared" si="33"/>
        <v>1.4496637629594444E-2</v>
      </c>
      <c r="BJ25" s="189"/>
      <c r="BK25" s="161"/>
      <c r="BL25" s="726"/>
      <c r="BM25" s="727"/>
      <c r="BN25" s="161"/>
      <c r="BQ25" s="326"/>
      <c r="BR25" s="730"/>
      <c r="BS25" s="711"/>
      <c r="BT25" s="731"/>
      <c r="BU25" s="731"/>
      <c r="BV25" s="731"/>
      <c r="BW25" s="731"/>
      <c r="BX25" s="731"/>
      <c r="BY25" s="731"/>
      <c r="BZ25" s="731"/>
      <c r="CA25" s="731"/>
      <c r="CB25" s="731"/>
      <c r="CC25" s="731"/>
      <c r="CD25" s="731"/>
      <c r="CE25" s="731"/>
    </row>
    <row r="26" spans="19:84" ht="15.75">
      <c r="S26" s="732" t="s">
        <v>26</v>
      </c>
      <c r="T26" s="689"/>
      <c r="U26" s="720"/>
      <c r="V26" s="1894"/>
      <c r="W26" s="1894"/>
      <c r="X26" s="1894"/>
      <c r="Y26" s="1894"/>
      <c r="Z26" s="721"/>
      <c r="AA26" s="181">
        <f>AA10/AA$15</f>
        <v>2.6219741064328929E-2</v>
      </c>
      <c r="AB26" s="181">
        <f t="shared" ref="AB26:BA26" si="34">AB10/AB$15</f>
        <v>2.867180670364318E-2</v>
      </c>
      <c r="AC26" s="181">
        <f t="shared" si="34"/>
        <v>2.996495964413462E-2</v>
      </c>
      <c r="AD26" s="181">
        <f t="shared" si="34"/>
        <v>3.2773261730295572E-2</v>
      </c>
      <c r="AE26" s="181">
        <f t="shared" si="34"/>
        <v>3.43990615423235E-2</v>
      </c>
      <c r="AF26" s="181">
        <f t="shared" si="34"/>
        <v>4.0469773034284069E-2</v>
      </c>
      <c r="AG26" s="181">
        <f t="shared" si="34"/>
        <v>4.058580996995502E-2</v>
      </c>
      <c r="AH26" s="181">
        <f t="shared" si="34"/>
        <v>4.0103305345802677E-2</v>
      </c>
      <c r="AI26" s="181">
        <f t="shared" si="34"/>
        <v>3.7752245009753077E-2</v>
      </c>
      <c r="AJ26" s="181">
        <f t="shared" si="34"/>
        <v>3.2088793696284056E-2</v>
      </c>
      <c r="AK26" s="181">
        <f t="shared" si="34"/>
        <v>2.8231756730888E-2</v>
      </c>
      <c r="AL26" s="181">
        <f t="shared" si="34"/>
        <v>2.4367009216677758E-2</v>
      </c>
      <c r="AM26" s="181">
        <f t="shared" si="34"/>
        <v>2.139973910863353E-2</v>
      </c>
      <c r="AN26" s="181">
        <f t="shared" si="34"/>
        <v>2.0842942369908159E-2</v>
      </c>
      <c r="AO26" s="181">
        <f t="shared" si="34"/>
        <v>1.8806109984303133E-2</v>
      </c>
      <c r="AP26" s="181">
        <f t="shared" si="34"/>
        <v>1.873180804087006E-2</v>
      </c>
      <c r="AQ26" s="181">
        <f t="shared" si="34"/>
        <v>2.0043402959567705E-2</v>
      </c>
      <c r="AR26" s="181">
        <f t="shared" si="34"/>
        <v>1.9375529946982249E-2</v>
      </c>
      <c r="AS26" s="181">
        <f t="shared" si="34"/>
        <v>1.952229799334089E-2</v>
      </c>
      <c r="AT26" s="181">
        <f t="shared" si="34"/>
        <v>1.8337032875798177E-2</v>
      </c>
      <c r="AU26" s="181">
        <f t="shared" si="34"/>
        <v>1.9105939625831212E-2</v>
      </c>
      <c r="AV26" s="181">
        <f t="shared" si="34"/>
        <v>1.9368505677357324E-2</v>
      </c>
      <c r="AW26" s="181">
        <f t="shared" si="34"/>
        <v>1.9719945228629087E-2</v>
      </c>
      <c r="AX26" s="181">
        <f t="shared" si="34"/>
        <v>2.0694439045641781E-2</v>
      </c>
      <c r="AY26" s="181">
        <f t="shared" si="34"/>
        <v>2.2802010040372023E-2</v>
      </c>
      <c r="AZ26" s="181">
        <f t="shared" si="34"/>
        <v>2.5027008808824393E-2</v>
      </c>
      <c r="BA26" s="181">
        <f t="shared" si="34"/>
        <v>2.6802704311140488E-2</v>
      </c>
      <c r="BB26" s="181">
        <f t="shared" si="17"/>
        <v>2.7804001982384342E-2</v>
      </c>
      <c r="BC26" s="181">
        <f t="shared" si="17"/>
        <v>2.9514668584053581E-2</v>
      </c>
      <c r="BD26" s="181">
        <f t="shared" si="17"/>
        <v>3.1601615661554991E-2</v>
      </c>
      <c r="BE26" s="181">
        <f t="shared" si="17"/>
        <v>3.4597054892468254E-2</v>
      </c>
      <c r="BF26" s="181">
        <f t="shared" ref="BF26:BG26" si="35">BF10/BF$15</f>
        <v>3.4220311975733705E-2</v>
      </c>
      <c r="BG26" s="181">
        <f t="shared" si="35"/>
        <v>3.4520787419426283E-2</v>
      </c>
      <c r="BH26" s="1606">
        <f t="shared" ref="BH26:BI26" si="36">BH10/BH$15</f>
        <v>3.503687053312915E-2</v>
      </c>
      <c r="BI26" s="181">
        <f t="shared" si="36"/>
        <v>3.4600342478534427E-2</v>
      </c>
      <c r="BJ26" s="189"/>
      <c r="BK26" s="161"/>
      <c r="BL26" s="726"/>
      <c r="BM26" s="727"/>
      <c r="BN26" s="161"/>
      <c r="BQ26" s="326"/>
      <c r="BR26" s="730"/>
      <c r="BS26" s="711"/>
      <c r="BT26" s="731"/>
      <c r="BU26" s="731"/>
      <c r="BV26" s="731"/>
      <c r="BW26" s="731"/>
      <c r="BX26" s="731"/>
      <c r="BY26" s="731"/>
      <c r="BZ26" s="731"/>
      <c r="CA26" s="731"/>
      <c r="CB26" s="731"/>
      <c r="CC26" s="731"/>
      <c r="CD26" s="731"/>
      <c r="CE26" s="731"/>
    </row>
    <row r="27" spans="19:84" ht="30">
      <c r="S27" s="733"/>
      <c r="T27" s="692" t="s">
        <v>300</v>
      </c>
      <c r="U27" s="693" t="s">
        <v>561</v>
      </c>
      <c r="V27" s="1895"/>
      <c r="W27" s="1895"/>
      <c r="X27" s="1895"/>
      <c r="Y27" s="1895"/>
      <c r="Z27" s="721"/>
      <c r="AA27" s="181">
        <f t="shared" ref="AA27:BA27" si="37">AA11/AA$15</f>
        <v>1.0538351782546395E-2</v>
      </c>
      <c r="AB27" s="181">
        <f t="shared" si="37"/>
        <v>1.1352604157281119E-2</v>
      </c>
      <c r="AC27" s="181">
        <f t="shared" si="37"/>
        <v>1.1540856549258042E-2</v>
      </c>
      <c r="AD27" s="181">
        <f t="shared" si="37"/>
        <v>1.1898171005670567E-2</v>
      </c>
      <c r="AE27" s="181">
        <f t="shared" si="37"/>
        <v>1.3274122788062706E-2</v>
      </c>
      <c r="AF27" s="181">
        <f t="shared" si="37"/>
        <v>1.5697276025616911E-2</v>
      </c>
      <c r="AG27" s="181">
        <f t="shared" si="37"/>
        <v>1.5226607383822111E-2</v>
      </c>
      <c r="AH27" s="181">
        <f t="shared" si="37"/>
        <v>1.5269255822465978E-2</v>
      </c>
      <c r="AI27" s="181">
        <f t="shared" si="37"/>
        <v>1.5406941004787929E-2</v>
      </c>
      <c r="AJ27" s="181">
        <f t="shared" si="37"/>
        <v>1.5534924587168113E-2</v>
      </c>
      <c r="AK27" s="181">
        <f t="shared" si="37"/>
        <v>1.4430836109114584E-2</v>
      </c>
      <c r="AL27" s="181">
        <f t="shared" si="37"/>
        <v>1.2552010536569961E-2</v>
      </c>
      <c r="AM27" s="181">
        <f t="shared" si="37"/>
        <v>1.0347186220029749E-2</v>
      </c>
      <c r="AN27" s="181">
        <f t="shared" si="37"/>
        <v>1.0265393180085951E-2</v>
      </c>
      <c r="AO27" s="181">
        <f t="shared" si="37"/>
        <v>7.9049031457910264E-3</v>
      </c>
      <c r="AP27" s="181">
        <f t="shared" si="37"/>
        <v>7.8386254374906515E-3</v>
      </c>
      <c r="AQ27" s="181">
        <f t="shared" si="37"/>
        <v>8.705269561650561E-3</v>
      </c>
      <c r="AR27" s="181">
        <f t="shared" si="37"/>
        <v>9.2912845734753544E-3</v>
      </c>
      <c r="AS27" s="181">
        <f t="shared" si="37"/>
        <v>1.0954128904589985E-2</v>
      </c>
      <c r="AT27" s="181">
        <f t="shared" si="37"/>
        <v>1.2178349984946168E-2</v>
      </c>
      <c r="AU27" s="181">
        <f t="shared" si="37"/>
        <v>1.2885794939754641E-2</v>
      </c>
      <c r="AV27" s="181">
        <f t="shared" si="37"/>
        <v>1.3713266871633566E-2</v>
      </c>
      <c r="AW27" s="181">
        <f t="shared" si="37"/>
        <v>1.4657085633572636E-2</v>
      </c>
      <c r="AX27" s="181">
        <f t="shared" si="37"/>
        <v>1.5798613625097366E-2</v>
      </c>
      <c r="AY27" s="181">
        <f t="shared" si="37"/>
        <v>1.8043646059597664E-2</v>
      </c>
      <c r="AZ27" s="181">
        <f t="shared" si="37"/>
        <v>2.0496604692302588E-2</v>
      </c>
      <c r="BA27" s="181">
        <f t="shared" si="37"/>
        <v>2.2088962996979471E-2</v>
      </c>
      <c r="BB27" s="181">
        <f t="shared" si="17"/>
        <v>2.3146302816865531E-2</v>
      </c>
      <c r="BC27" s="181">
        <f t="shared" si="17"/>
        <v>2.4824748658788136E-2</v>
      </c>
      <c r="BD27" s="181">
        <f t="shared" si="17"/>
        <v>2.6879781943602011E-2</v>
      </c>
      <c r="BE27" s="181">
        <f t="shared" si="17"/>
        <v>2.9489012646822549E-2</v>
      </c>
      <c r="BF27" s="181">
        <f t="shared" ref="BF27:BG27" si="38">BF11/BF$15</f>
        <v>2.9450353001147317E-2</v>
      </c>
      <c r="BG27" s="181">
        <f t="shared" si="38"/>
        <v>2.9565037920852189E-2</v>
      </c>
      <c r="BH27" s="1606">
        <f t="shared" ref="BH27:BI27" si="39">BH11/BH$15</f>
        <v>3.0058251322350404E-2</v>
      </c>
      <c r="BI27" s="181">
        <f t="shared" si="39"/>
        <v>3.0173445876652959E-2</v>
      </c>
      <c r="BJ27" s="189"/>
      <c r="BK27" s="161"/>
      <c r="BL27" s="726"/>
      <c r="BM27" s="727"/>
      <c r="BN27" s="161"/>
      <c r="BQ27" s="326"/>
      <c r="BR27" s="730"/>
      <c r="BS27" s="731"/>
      <c r="BT27" s="731"/>
      <c r="BU27" s="731"/>
      <c r="BV27" s="731"/>
      <c r="BW27" s="731"/>
      <c r="BX27" s="731"/>
      <c r="BY27" s="731"/>
      <c r="BZ27" s="731"/>
      <c r="CA27" s="731"/>
      <c r="CB27" s="731"/>
      <c r="CC27" s="731"/>
      <c r="CD27" s="731"/>
      <c r="CE27" s="731"/>
    </row>
    <row r="28" spans="19:84" ht="30">
      <c r="S28" s="733"/>
      <c r="T28" s="692" t="s">
        <v>301</v>
      </c>
      <c r="U28" s="693" t="s">
        <v>562</v>
      </c>
      <c r="V28" s="1895"/>
      <c r="W28" s="1895"/>
      <c r="X28" s="1895"/>
      <c r="Y28" s="1895"/>
      <c r="Z28" s="721"/>
      <c r="AA28" s="181">
        <f t="shared" ref="AA28:BA28" si="40">AA12/AA$15</f>
        <v>4.8430158383599561E-3</v>
      </c>
      <c r="AB28" s="181">
        <f t="shared" si="40"/>
        <v>5.4650306461188824E-3</v>
      </c>
      <c r="AC28" s="181">
        <f t="shared" si="40"/>
        <v>5.4837036083711195E-3</v>
      </c>
      <c r="AD28" s="181">
        <f t="shared" si="40"/>
        <v>7.8359504540205498E-3</v>
      </c>
      <c r="AE28" s="181">
        <f t="shared" si="40"/>
        <v>9.1762111499479448E-3</v>
      </c>
      <c r="AF28" s="181">
        <f t="shared" si="40"/>
        <v>1.1808229787947606E-2</v>
      </c>
      <c r="AG28" s="181">
        <f t="shared" si="40"/>
        <v>1.2065890172141677E-2</v>
      </c>
      <c r="AH28" s="181">
        <f t="shared" si="40"/>
        <v>1.3246144242950848E-2</v>
      </c>
      <c r="AI28" s="181">
        <f t="shared" si="40"/>
        <v>1.1323324569455295E-2</v>
      </c>
      <c r="AJ28" s="181">
        <f t="shared" si="40"/>
        <v>8.7202855888294031E-3</v>
      </c>
      <c r="AK28" s="181">
        <f t="shared" si="40"/>
        <v>7.6425437736838599E-3</v>
      </c>
      <c r="AL28" s="181">
        <f t="shared" si="40"/>
        <v>6.469298881477994E-3</v>
      </c>
      <c r="AM28" s="181">
        <f t="shared" si="40"/>
        <v>5.9920222280273692E-3</v>
      </c>
      <c r="AN28" s="181">
        <f t="shared" si="40"/>
        <v>5.7771970611678056E-3</v>
      </c>
      <c r="AO28" s="181">
        <f t="shared" si="40"/>
        <v>6.079893345085326E-3</v>
      </c>
      <c r="AP28" s="181">
        <f t="shared" si="40"/>
        <v>5.6686963444451529E-3</v>
      </c>
      <c r="AQ28" s="181">
        <f t="shared" si="40"/>
        <v>6.0398749343843205E-3</v>
      </c>
      <c r="AR28" s="181">
        <f t="shared" si="40"/>
        <v>5.1745048598457822E-3</v>
      </c>
      <c r="AS28" s="181">
        <f t="shared" si="40"/>
        <v>3.9554892161051689E-3</v>
      </c>
      <c r="AT28" s="181">
        <f t="shared" si="40"/>
        <v>2.9538684944903628E-3</v>
      </c>
      <c r="AU28" s="181">
        <f t="shared" si="40"/>
        <v>2.9710195821531114E-3</v>
      </c>
      <c r="AV28" s="181">
        <f t="shared" si="40"/>
        <v>2.5318746125179369E-3</v>
      </c>
      <c r="AW28" s="181">
        <f t="shared" si="40"/>
        <v>2.2568173953779794E-3</v>
      </c>
      <c r="AX28" s="181">
        <f t="shared" si="40"/>
        <v>2.1389848067167113E-3</v>
      </c>
      <c r="AY28" s="181">
        <f t="shared" si="40"/>
        <v>2.2802133284078505E-3</v>
      </c>
      <c r="AZ28" s="181">
        <f t="shared" si="40"/>
        <v>2.3107654088327496E-3</v>
      </c>
      <c r="BA28" s="181">
        <f t="shared" si="40"/>
        <v>2.3905312301717415E-3</v>
      </c>
      <c r="BB28" s="181">
        <f t="shared" si="17"/>
        <v>2.5100072121910727E-3</v>
      </c>
      <c r="BC28" s="181">
        <f t="shared" si="17"/>
        <v>2.6113357662012771E-3</v>
      </c>
      <c r="BD28" s="181">
        <f t="shared" si="17"/>
        <v>2.6530446239029022E-3</v>
      </c>
      <c r="BE28" s="181">
        <f t="shared" si="17"/>
        <v>2.8559912601485247E-3</v>
      </c>
      <c r="BF28" s="181">
        <f t="shared" ref="BF28:BG28" si="41">BF12/BF$15</f>
        <v>2.5331016325168699E-3</v>
      </c>
      <c r="BG28" s="181">
        <f t="shared" si="41"/>
        <v>2.7320764281365405E-3</v>
      </c>
      <c r="BH28" s="1606">
        <f t="shared" ref="BH28:BI28" si="42">BH12/BH$15</f>
        <v>2.8536851938596483E-3</v>
      </c>
      <c r="BI28" s="181">
        <f t="shared" si="42"/>
        <v>2.3534001477822637E-3</v>
      </c>
      <c r="BJ28" s="189"/>
      <c r="BK28" s="161"/>
      <c r="BL28" s="726"/>
      <c r="BM28" s="727"/>
      <c r="BN28" s="161"/>
      <c r="BQ28" s="326"/>
      <c r="BR28" s="730"/>
      <c r="BS28" s="731"/>
      <c r="BT28" s="731"/>
      <c r="BU28" s="731"/>
      <c r="BV28" s="731"/>
      <c r="BW28" s="731"/>
      <c r="BX28" s="731"/>
      <c r="BY28" s="731"/>
      <c r="BZ28" s="731"/>
      <c r="CA28" s="731"/>
      <c r="CB28" s="731"/>
      <c r="CC28" s="731"/>
      <c r="CD28" s="731"/>
      <c r="CE28" s="731"/>
    </row>
    <row r="29" spans="19:84" ht="18.75" customHeight="1">
      <c r="S29" s="733"/>
      <c r="T29" s="694" t="s">
        <v>302</v>
      </c>
      <c r="U29" s="720">
        <v>23500</v>
      </c>
      <c r="V29" s="1894"/>
      <c r="W29" s="1894"/>
      <c r="X29" s="1894"/>
      <c r="Y29" s="1894"/>
      <c r="Z29" s="721"/>
      <c r="AA29" s="181">
        <f t="shared" ref="AA29:BA29" si="43">AA13/AA$15</f>
        <v>1.0816392939920531E-2</v>
      </c>
      <c r="AB29" s="181">
        <f t="shared" si="43"/>
        <v>1.1832430780125953E-2</v>
      </c>
      <c r="AC29" s="181">
        <f t="shared" si="43"/>
        <v>1.2918836236854471E-2</v>
      </c>
      <c r="AD29" s="181">
        <f t="shared" si="43"/>
        <v>1.3010303035163392E-2</v>
      </c>
      <c r="AE29" s="181">
        <f t="shared" si="43"/>
        <v>1.1900463300430196E-2</v>
      </c>
      <c r="AF29" s="181">
        <f t="shared" si="43"/>
        <v>1.2838621476819715E-2</v>
      </c>
      <c r="AG29" s="181">
        <f t="shared" si="43"/>
        <v>1.3174664302023296E-2</v>
      </c>
      <c r="AH29" s="181">
        <f t="shared" si="43"/>
        <v>1.1480069334086056E-2</v>
      </c>
      <c r="AI29" s="181">
        <f t="shared" si="43"/>
        <v>1.0897802120576444E-2</v>
      </c>
      <c r="AJ29" s="181">
        <f t="shared" si="43"/>
        <v>7.6300646886529972E-3</v>
      </c>
      <c r="AK29" s="181">
        <f t="shared" si="43"/>
        <v>5.9701584859701449E-3</v>
      </c>
      <c r="AL29" s="181">
        <f t="shared" si="43"/>
        <v>5.1489100108869212E-3</v>
      </c>
      <c r="AM29" s="181">
        <f t="shared" si="43"/>
        <v>4.8182250840655503E-3</v>
      </c>
      <c r="AN29" s="181">
        <f t="shared" si="43"/>
        <v>4.5264643691162402E-3</v>
      </c>
      <c r="AO29" s="181">
        <f t="shared" si="43"/>
        <v>4.50150242946812E-3</v>
      </c>
      <c r="AP29" s="181">
        <f t="shared" si="43"/>
        <v>4.2344762106232428E-3</v>
      </c>
      <c r="AQ29" s="181">
        <f t="shared" si="43"/>
        <v>4.3427839996608292E-3</v>
      </c>
      <c r="AR29" s="181">
        <f t="shared" si="43"/>
        <v>3.856142345397909E-3</v>
      </c>
      <c r="AS29" s="181">
        <f t="shared" si="43"/>
        <v>3.5740497485877731E-3</v>
      </c>
      <c r="AT29" s="181">
        <f t="shared" si="43"/>
        <v>2.1976249005998148E-3</v>
      </c>
      <c r="AU29" s="181">
        <f t="shared" si="43"/>
        <v>2.1486239439843101E-3</v>
      </c>
      <c r="AV29" s="181">
        <f t="shared" si="43"/>
        <v>1.8807375691049465E-3</v>
      </c>
      <c r="AW29" s="181">
        <f t="shared" si="43"/>
        <v>1.7955818893426831E-3</v>
      </c>
      <c r="AX29" s="181">
        <f t="shared" si="43"/>
        <v>1.6787844199489602E-3</v>
      </c>
      <c r="AY29" s="181">
        <f t="shared" si="43"/>
        <v>1.7032475224378596E-3</v>
      </c>
      <c r="AZ29" s="181">
        <f t="shared" si="43"/>
        <v>1.8179094693928797E-3</v>
      </c>
      <c r="BA29" s="181">
        <f t="shared" si="43"/>
        <v>1.8712445607807103E-3</v>
      </c>
      <c r="BB29" s="181">
        <f t="shared" si="17"/>
        <v>1.8277591378799655E-3</v>
      </c>
      <c r="BC29" s="181">
        <f t="shared" si="17"/>
        <v>1.8533199659580399E-3</v>
      </c>
      <c r="BD29" s="181">
        <f t="shared" si="17"/>
        <v>1.8529106469077083E-3</v>
      </c>
      <c r="BE29" s="181">
        <f t="shared" si="17"/>
        <v>1.9918885259281416E-3</v>
      </c>
      <c r="BF29" s="181">
        <f t="shared" ref="BF29:BG29" si="44">BF13/BF$15</f>
        <v>1.9477570360200453E-3</v>
      </c>
      <c r="BG29" s="181">
        <f t="shared" si="44"/>
        <v>1.9222794181152493E-3</v>
      </c>
      <c r="BH29" s="1606">
        <f t="shared" ref="BH29:BI29" si="45">BH13/BH$15</f>
        <v>1.9323953010451E-3</v>
      </c>
      <c r="BI29" s="181">
        <f t="shared" si="45"/>
        <v>1.9031087887274828E-3</v>
      </c>
      <c r="BJ29" s="189"/>
      <c r="BK29" s="161"/>
      <c r="BL29" s="726"/>
      <c r="BM29" s="734"/>
      <c r="BN29" s="161"/>
      <c r="BQ29" s="151"/>
      <c r="BR29" s="735"/>
      <c r="BS29" s="711"/>
      <c r="BT29" s="736"/>
      <c r="BU29" s="736"/>
      <c r="BV29" s="736"/>
      <c r="BW29" s="736"/>
      <c r="BX29" s="736"/>
      <c r="BY29" s="731"/>
      <c r="BZ29" s="731"/>
      <c r="CA29" s="731"/>
      <c r="CB29" s="731"/>
      <c r="CC29" s="731"/>
      <c r="CD29" s="731"/>
      <c r="CE29" s="731"/>
    </row>
    <row r="30" spans="19:84" ht="18.75" customHeight="1" thickBot="1">
      <c r="S30" s="737"/>
      <c r="T30" s="696" t="s">
        <v>303</v>
      </c>
      <c r="U30" s="720">
        <v>16100</v>
      </c>
      <c r="V30" s="1896"/>
      <c r="W30" s="1896"/>
      <c r="X30" s="1896"/>
      <c r="Y30" s="1896"/>
      <c r="Z30" s="738"/>
      <c r="AA30" s="739">
        <f>AA14/AA$15</f>
        <v>2.198050350205041E-5</v>
      </c>
      <c r="AB30" s="739">
        <f t="shared" ref="AB30:BA30" si="46">AB14/AB$15</f>
        <v>2.1741120117226049E-5</v>
      </c>
      <c r="AC30" s="739">
        <f t="shared" si="46"/>
        <v>2.1563249650985336E-5</v>
      </c>
      <c r="AD30" s="739">
        <f t="shared" si="46"/>
        <v>2.8837235441056721E-5</v>
      </c>
      <c r="AE30" s="739">
        <f t="shared" si="46"/>
        <v>4.8264303882652905E-5</v>
      </c>
      <c r="AF30" s="740">
        <f t="shared" si="46"/>
        <v>1.2564574389983436E-4</v>
      </c>
      <c r="AG30" s="740">
        <f t="shared" si="46"/>
        <v>1.1864811196793244E-4</v>
      </c>
      <c r="AH30" s="740">
        <f t="shared" si="46"/>
        <v>1.0783594629979535E-4</v>
      </c>
      <c r="AI30" s="740">
        <f t="shared" si="46"/>
        <v>1.2417731493340653E-4</v>
      </c>
      <c r="AJ30" s="740">
        <f t="shared" si="46"/>
        <v>2.0351883163353976E-4</v>
      </c>
      <c r="AK30" s="740">
        <f t="shared" si="46"/>
        <v>1.8821836211940801E-4</v>
      </c>
      <c r="AL30" s="740">
        <f t="shared" si="46"/>
        <v>1.9678978774288403E-4</v>
      </c>
      <c r="AM30" s="740">
        <f t="shared" si="46"/>
        <v>2.4230557651086496E-4</v>
      </c>
      <c r="AN30" s="740">
        <f t="shared" si="46"/>
        <v>2.7388775953816105E-4</v>
      </c>
      <c r="AO30" s="740">
        <f t="shared" si="46"/>
        <v>3.1981106395866262E-4</v>
      </c>
      <c r="AP30" s="741">
        <f t="shared" si="46"/>
        <v>9.9001004831101116E-4</v>
      </c>
      <c r="AQ30" s="741">
        <f t="shared" si="46"/>
        <v>9.5547446387199517E-4</v>
      </c>
      <c r="AR30" s="741">
        <f t="shared" si="46"/>
        <v>1.0535981682632039E-3</v>
      </c>
      <c r="AS30" s="741">
        <f t="shared" si="46"/>
        <v>1.0386301240579647E-3</v>
      </c>
      <c r="AT30" s="741">
        <f t="shared" si="46"/>
        <v>1.0071894957618332E-3</v>
      </c>
      <c r="AU30" s="741">
        <f t="shared" si="46"/>
        <v>1.100501159939152E-3</v>
      </c>
      <c r="AV30" s="741">
        <f t="shared" si="46"/>
        <v>1.242626624100877E-3</v>
      </c>
      <c r="AW30" s="741">
        <f t="shared" si="46"/>
        <v>1.0104603103357895E-3</v>
      </c>
      <c r="AX30" s="741">
        <f t="shared" si="46"/>
        <v>1.0780561938787451E-3</v>
      </c>
      <c r="AY30" s="740">
        <f t="shared" si="46"/>
        <v>7.7490312992864788E-4</v>
      </c>
      <c r="AZ30" s="740">
        <f>AZ14/AZ$15</f>
        <v>4.017292382961753E-4</v>
      </c>
      <c r="BA30" s="740">
        <f t="shared" si="46"/>
        <v>4.5196552320856179E-4</v>
      </c>
      <c r="BB30" s="740">
        <f t="shared" si="17"/>
        <v>3.1993281544777082E-4</v>
      </c>
      <c r="BC30" s="740">
        <f t="shared" si="17"/>
        <v>2.2526419310613203E-4</v>
      </c>
      <c r="BD30" s="740">
        <f t="shared" si="17"/>
        <v>2.1587844714236797E-4</v>
      </c>
      <c r="BE30" s="740">
        <f t="shared" si="17"/>
        <v>2.6016245956903531E-4</v>
      </c>
      <c r="BF30" s="740">
        <f t="shared" ref="BF30:BG30" si="47">BF14/BF$15</f>
        <v>2.8910030604947209E-4</v>
      </c>
      <c r="BG30" s="740">
        <f t="shared" si="47"/>
        <v>3.0139365232230582E-4</v>
      </c>
      <c r="BH30" s="1607">
        <f t="shared" ref="BH30:BI30" si="48">BH14/BH$15</f>
        <v>1.9253871587400021E-4</v>
      </c>
      <c r="BI30" s="740">
        <f t="shared" si="48"/>
        <v>1.7038766537172008E-4</v>
      </c>
      <c r="BJ30" s="742"/>
      <c r="BK30" s="161"/>
      <c r="BN30" s="161"/>
      <c r="BQ30" s="151"/>
      <c r="BR30" s="735"/>
      <c r="BS30" s="711"/>
      <c r="BT30" s="736"/>
      <c r="BU30" s="736"/>
      <c r="BV30" s="736"/>
      <c r="BW30" s="736"/>
      <c r="BX30" s="736"/>
      <c r="BY30" s="731"/>
      <c r="BZ30" s="731"/>
      <c r="CA30" s="731"/>
      <c r="CB30" s="731"/>
      <c r="CC30" s="731"/>
      <c r="CD30" s="731"/>
      <c r="CE30" s="731"/>
    </row>
    <row r="31" spans="19:84" ht="23.25" customHeight="1" thickTop="1">
      <c r="S31" s="743" t="s">
        <v>27</v>
      </c>
      <c r="T31" s="744"/>
      <c r="U31" s="745"/>
      <c r="V31" s="1897"/>
      <c r="W31" s="1897"/>
      <c r="X31" s="1897"/>
      <c r="Y31" s="1897"/>
      <c r="Z31" s="746"/>
      <c r="AA31" s="747">
        <f>AA15/AA$15</f>
        <v>1</v>
      </c>
      <c r="AB31" s="747">
        <f t="shared" ref="AB31:BA31" si="49">AB15/AB$15</f>
        <v>1</v>
      </c>
      <c r="AC31" s="747">
        <f t="shared" si="49"/>
        <v>1</v>
      </c>
      <c r="AD31" s="747">
        <f t="shared" si="49"/>
        <v>1</v>
      </c>
      <c r="AE31" s="747">
        <f t="shared" si="49"/>
        <v>1</v>
      </c>
      <c r="AF31" s="747">
        <f t="shared" si="49"/>
        <v>1</v>
      </c>
      <c r="AG31" s="747">
        <f t="shared" si="49"/>
        <v>1</v>
      </c>
      <c r="AH31" s="747">
        <f t="shared" si="49"/>
        <v>1</v>
      </c>
      <c r="AI31" s="747">
        <f t="shared" si="49"/>
        <v>1</v>
      </c>
      <c r="AJ31" s="747">
        <f t="shared" si="49"/>
        <v>1</v>
      </c>
      <c r="AK31" s="747">
        <f t="shared" si="49"/>
        <v>1</v>
      </c>
      <c r="AL31" s="747">
        <f t="shared" si="49"/>
        <v>1</v>
      </c>
      <c r="AM31" s="747">
        <f t="shared" si="49"/>
        <v>1</v>
      </c>
      <c r="AN31" s="747">
        <f t="shared" si="49"/>
        <v>1</v>
      </c>
      <c r="AO31" s="747">
        <f t="shared" si="49"/>
        <v>1</v>
      </c>
      <c r="AP31" s="747">
        <f t="shared" si="49"/>
        <v>1</v>
      </c>
      <c r="AQ31" s="747">
        <f t="shared" si="49"/>
        <v>1</v>
      </c>
      <c r="AR31" s="747">
        <f t="shared" si="49"/>
        <v>1</v>
      </c>
      <c r="AS31" s="747">
        <f t="shared" si="49"/>
        <v>1</v>
      </c>
      <c r="AT31" s="747">
        <f t="shared" si="49"/>
        <v>1</v>
      </c>
      <c r="AU31" s="747">
        <f t="shared" si="49"/>
        <v>1</v>
      </c>
      <c r="AV31" s="747">
        <f t="shared" si="49"/>
        <v>1</v>
      </c>
      <c r="AW31" s="747">
        <f t="shared" si="49"/>
        <v>1</v>
      </c>
      <c r="AX31" s="747">
        <f t="shared" si="49"/>
        <v>1</v>
      </c>
      <c r="AY31" s="747">
        <f t="shared" si="49"/>
        <v>1</v>
      </c>
      <c r="AZ31" s="747">
        <f>AZ15/AZ$15</f>
        <v>1</v>
      </c>
      <c r="BA31" s="747">
        <f t="shared" si="49"/>
        <v>1</v>
      </c>
      <c r="BB31" s="747">
        <f t="shared" si="17"/>
        <v>1</v>
      </c>
      <c r="BC31" s="747">
        <f t="shared" si="17"/>
        <v>1</v>
      </c>
      <c r="BD31" s="747">
        <f t="shared" si="17"/>
        <v>1</v>
      </c>
      <c r="BE31" s="747">
        <f t="shared" si="17"/>
        <v>1</v>
      </c>
      <c r="BF31" s="747">
        <f t="shared" ref="BF31:BG31" si="50">BF15/BF$15</f>
        <v>1</v>
      </c>
      <c r="BG31" s="747">
        <f t="shared" si="50"/>
        <v>1</v>
      </c>
      <c r="BH31" s="1608">
        <f t="shared" ref="BH31:BI31" si="51">BH15/BH$15</f>
        <v>1</v>
      </c>
      <c r="BI31" s="747">
        <f t="shared" si="51"/>
        <v>1</v>
      </c>
      <c r="BJ31" s="189"/>
      <c r="BK31" s="748"/>
      <c r="BL31" s="749"/>
      <c r="BM31" s="750"/>
      <c r="BN31" s="161"/>
      <c r="BQ31" s="151"/>
      <c r="BR31" s="735"/>
      <c r="BS31" s="711"/>
      <c r="BT31" s="736"/>
      <c r="BU31" s="736"/>
      <c r="BV31" s="736"/>
      <c r="BW31" s="736"/>
      <c r="BX31" s="736"/>
      <c r="BY31" s="731"/>
      <c r="BZ31" s="731"/>
      <c r="CA31" s="731"/>
      <c r="CB31" s="731"/>
      <c r="CC31" s="731"/>
      <c r="CD31" s="731"/>
      <c r="CE31" s="731"/>
    </row>
    <row r="32" spans="19:84" ht="15.75">
      <c r="S32" s="712"/>
      <c r="T32" s="617"/>
      <c r="U32" s="713"/>
      <c r="V32" s="713"/>
      <c r="W32" s="713"/>
      <c r="X32" s="713"/>
      <c r="Y32" s="713"/>
      <c r="Z32" s="711"/>
      <c r="AA32" s="714"/>
      <c r="AB32" s="714"/>
      <c r="AC32" s="714"/>
      <c r="AD32" s="714"/>
      <c r="AE32" s="714"/>
      <c r="AF32" s="714"/>
      <c r="AG32" s="714"/>
      <c r="AH32" s="714"/>
      <c r="AI32" s="714"/>
      <c r="AJ32" s="714"/>
      <c r="AK32" s="714"/>
      <c r="AL32" s="714"/>
      <c r="AM32" s="714"/>
      <c r="AN32" s="714"/>
      <c r="AO32" s="714"/>
      <c r="AP32" s="714"/>
      <c r="BM32" s="751"/>
    </row>
    <row r="33" spans="19:83" ht="21.75" customHeight="1">
      <c r="S33" s="27" t="s">
        <v>33</v>
      </c>
      <c r="T33" s="617"/>
    </row>
    <row r="34" spans="19:83">
      <c r="S34" s="715" t="s">
        <v>24</v>
      </c>
      <c r="T34" s="716"/>
      <c r="U34" s="717" t="s">
        <v>0</v>
      </c>
      <c r="V34" s="106"/>
      <c r="W34" s="106"/>
      <c r="X34" s="106"/>
      <c r="Y34" s="106"/>
      <c r="Z34" s="134"/>
      <c r="AA34" s="65">
        <v>1990</v>
      </c>
      <c r="AB34" s="65">
        <f t="shared" ref="AB34:AP34" si="52">AA34+1</f>
        <v>1991</v>
      </c>
      <c r="AC34" s="65">
        <f t="shared" si="52"/>
        <v>1992</v>
      </c>
      <c r="AD34" s="65">
        <f t="shared" si="52"/>
        <v>1993</v>
      </c>
      <c r="AE34" s="65">
        <f t="shared" si="52"/>
        <v>1994</v>
      </c>
      <c r="AF34" s="65">
        <f t="shared" si="52"/>
        <v>1995</v>
      </c>
      <c r="AG34" s="65">
        <f t="shared" si="52"/>
        <v>1996</v>
      </c>
      <c r="AH34" s="65">
        <f t="shared" si="52"/>
        <v>1997</v>
      </c>
      <c r="AI34" s="65">
        <f t="shared" si="52"/>
        <v>1998</v>
      </c>
      <c r="AJ34" s="104">
        <f t="shared" si="52"/>
        <v>1999</v>
      </c>
      <c r="AK34" s="104">
        <f t="shared" si="52"/>
        <v>2000</v>
      </c>
      <c r="AL34" s="104">
        <f t="shared" si="52"/>
        <v>2001</v>
      </c>
      <c r="AM34" s="104">
        <f t="shared" si="52"/>
        <v>2002</v>
      </c>
      <c r="AN34" s="65">
        <f t="shared" si="52"/>
        <v>2003</v>
      </c>
      <c r="AO34" s="65">
        <f t="shared" si="52"/>
        <v>2004</v>
      </c>
      <c r="AP34" s="65">
        <f t="shared" si="52"/>
        <v>2005</v>
      </c>
      <c r="AQ34" s="65">
        <f t="shared" ref="AQ34:AZ34" si="53">AP34+1</f>
        <v>2006</v>
      </c>
      <c r="AR34" s="65">
        <f t="shared" si="53"/>
        <v>2007</v>
      </c>
      <c r="AS34" s="105">
        <f t="shared" si="53"/>
        <v>2008</v>
      </c>
      <c r="AT34" s="65">
        <f t="shared" si="53"/>
        <v>2009</v>
      </c>
      <c r="AU34" s="105">
        <f t="shared" si="53"/>
        <v>2010</v>
      </c>
      <c r="AV34" s="104">
        <f t="shared" si="53"/>
        <v>2011</v>
      </c>
      <c r="AW34" s="65">
        <f t="shared" si="53"/>
        <v>2012</v>
      </c>
      <c r="AX34" s="65">
        <f t="shared" si="53"/>
        <v>2013</v>
      </c>
      <c r="AY34" s="65">
        <f t="shared" si="53"/>
        <v>2014</v>
      </c>
      <c r="AZ34" s="65">
        <f t="shared" si="53"/>
        <v>2015</v>
      </c>
      <c r="BA34" s="65">
        <f t="shared" ref="BA34:BI34" si="54">AZ34+1</f>
        <v>2016</v>
      </c>
      <c r="BB34" s="65">
        <f t="shared" si="54"/>
        <v>2017</v>
      </c>
      <c r="BC34" s="65">
        <f t="shared" si="54"/>
        <v>2018</v>
      </c>
      <c r="BD34" s="65">
        <f t="shared" si="54"/>
        <v>2019</v>
      </c>
      <c r="BE34" s="65">
        <f t="shared" si="54"/>
        <v>2020</v>
      </c>
      <c r="BF34" s="65">
        <f t="shared" si="54"/>
        <v>2021</v>
      </c>
      <c r="BG34" s="65">
        <f t="shared" si="54"/>
        <v>2022</v>
      </c>
      <c r="BH34" s="104">
        <f t="shared" si="54"/>
        <v>2023</v>
      </c>
      <c r="BI34" s="65">
        <f t="shared" si="54"/>
        <v>2024</v>
      </c>
      <c r="BJ34" s="135"/>
    </row>
    <row r="35" spans="19:83" ht="18.75">
      <c r="S35" s="719" t="s">
        <v>296</v>
      </c>
      <c r="T35" s="672"/>
      <c r="U35" s="720">
        <v>1</v>
      </c>
      <c r="V35" s="1894"/>
      <c r="W35" s="1894"/>
      <c r="X35" s="1894"/>
      <c r="Y35" s="1894"/>
      <c r="Z35" s="752"/>
      <c r="AA35" s="753"/>
      <c r="AB35" s="754">
        <f t="shared" ref="AB35:BD35" si="55">AB5/AA5-1</f>
        <v>9.9286842281662846E-3</v>
      </c>
      <c r="AC35" s="754">
        <f t="shared" si="55"/>
        <v>7.3599225727167816E-3</v>
      </c>
      <c r="AD35" s="754">
        <f t="shared" si="55"/>
        <v>-5.3870684700316751E-3</v>
      </c>
      <c r="AE35" s="754">
        <f t="shared" si="55"/>
        <v>4.5839036438882319E-2</v>
      </c>
      <c r="AF35" s="754">
        <f t="shared" si="55"/>
        <v>1.0274342330821362E-2</v>
      </c>
      <c r="AG35" s="754">
        <f t="shared" si="55"/>
        <v>1.0359187887288623E-2</v>
      </c>
      <c r="AH35" s="754">
        <f t="shared" si="55"/>
        <v>-6.2873875856280792E-3</v>
      </c>
      <c r="AI35" s="754">
        <f t="shared" si="55"/>
        <v>-3.2135821898629624E-2</v>
      </c>
      <c r="AJ35" s="754">
        <f t="shared" si="55"/>
        <v>3.0510817998595563E-2</v>
      </c>
      <c r="AK35" s="754">
        <f t="shared" si="55"/>
        <v>1.7832513922718674E-2</v>
      </c>
      <c r="AL35" s="754">
        <f t="shared" si="55"/>
        <v>-1.1630035131589445E-2</v>
      </c>
      <c r="AM35" s="754">
        <f t="shared" si="55"/>
        <v>2.3400362472851155E-2</v>
      </c>
      <c r="AN35" s="754">
        <f t="shared" si="55"/>
        <v>6.4786094861928323E-3</v>
      </c>
      <c r="AO35" s="754">
        <f t="shared" si="55"/>
        <v>-3.7278344459699131E-3</v>
      </c>
      <c r="AP35" s="754">
        <f t="shared" si="55"/>
        <v>5.6116593092250255E-3</v>
      </c>
      <c r="AQ35" s="754">
        <f t="shared" si="55"/>
        <v>-1.7871403944318964E-2</v>
      </c>
      <c r="AR35" s="754">
        <f t="shared" si="55"/>
        <v>2.7932387692849892E-2</v>
      </c>
      <c r="AS35" s="754">
        <f t="shared" si="55"/>
        <v>-5.4212406701857896E-2</v>
      </c>
      <c r="AT35" s="754">
        <f t="shared" si="55"/>
        <v>-5.5744626381710072E-2</v>
      </c>
      <c r="AU35" s="754">
        <f t="shared" si="55"/>
        <v>4.3657357476514225E-2</v>
      </c>
      <c r="AV35" s="754">
        <f t="shared" si="55"/>
        <v>4.1204137533535246E-2</v>
      </c>
      <c r="AW35" s="754">
        <f t="shared" si="55"/>
        <v>3.233831926743469E-2</v>
      </c>
      <c r="AX35" s="754">
        <f t="shared" si="55"/>
        <v>7.489231938561991E-3</v>
      </c>
      <c r="AY35" s="754">
        <f t="shared" si="55"/>
        <v>-3.9321510558890216E-2</v>
      </c>
      <c r="AZ35" s="754">
        <f t="shared" si="55"/>
        <v>-3.1931828439372478E-2</v>
      </c>
      <c r="BA35" s="754">
        <f t="shared" si="55"/>
        <v>-1.6436927956513969E-2</v>
      </c>
      <c r="BB35" s="754">
        <f t="shared" si="55"/>
        <v>-1.3145689817301243E-2</v>
      </c>
      <c r="BC35" s="754">
        <f t="shared" si="55"/>
        <v>-3.8490970600872143E-2</v>
      </c>
      <c r="BD35" s="754">
        <f t="shared" si="55"/>
        <v>-3.203907198833067E-2</v>
      </c>
      <c r="BE35" s="754">
        <f>BE5/BD5-1</f>
        <v>-5.8800429272381161E-2</v>
      </c>
      <c r="BF35" s="754">
        <f>BF5/BE5-1</f>
        <v>2.0249119709826013E-2</v>
      </c>
      <c r="BG35" s="754">
        <f>BG5/BF5-1</f>
        <v>-2.7346498453265977E-2</v>
      </c>
      <c r="BH35" s="1609">
        <f>BH5/BG5-1</f>
        <v>-4.1995991980473768E-2</v>
      </c>
      <c r="BI35" s="754">
        <f>BI5/BH5-1</f>
        <v>-1.4441548008086946E-2</v>
      </c>
      <c r="BJ35" s="755"/>
      <c r="BT35" s="731"/>
      <c r="BU35" s="731"/>
      <c r="BV35" s="731"/>
      <c r="BW35" s="731"/>
      <c r="BX35" s="731"/>
      <c r="BY35" s="731"/>
      <c r="BZ35" s="731"/>
      <c r="CA35" s="731"/>
      <c r="CB35" s="731"/>
      <c r="CC35" s="731"/>
      <c r="CD35" s="731"/>
      <c r="CE35" s="731"/>
    </row>
    <row r="36" spans="19:83" ht="15.75">
      <c r="S36" s="722"/>
      <c r="T36" s="679" t="s">
        <v>25</v>
      </c>
      <c r="U36" s="720">
        <v>1</v>
      </c>
      <c r="V36" s="1894"/>
      <c r="W36" s="1894"/>
      <c r="X36" s="1894"/>
      <c r="Y36" s="1894"/>
      <c r="Z36" s="752"/>
      <c r="AA36" s="753"/>
      <c r="AB36" s="754">
        <f t="shared" ref="AB36:BI36" si="56">AB6/AA6-1</f>
        <v>9.600715925383696E-3</v>
      </c>
      <c r="AC36" s="754">
        <f t="shared" si="56"/>
        <v>7.4325160561705683E-3</v>
      </c>
      <c r="AD36" s="754">
        <f t="shared" si="56"/>
        <v>-4.4394709858455172E-3</v>
      </c>
      <c r="AE36" s="754">
        <f t="shared" si="56"/>
        <v>4.6163002853697899E-2</v>
      </c>
      <c r="AF36" s="754">
        <f t="shared" si="56"/>
        <v>9.9365264777175888E-3</v>
      </c>
      <c r="AG36" s="754">
        <f t="shared" si="56"/>
        <v>9.9886515353548866E-3</v>
      </c>
      <c r="AH36" s="754">
        <f t="shared" si="56"/>
        <v>-5.5939357091920883E-3</v>
      </c>
      <c r="AI36" s="754">
        <f t="shared" si="56"/>
        <v>-2.9586855741691953E-2</v>
      </c>
      <c r="AJ36" s="754">
        <f t="shared" si="56"/>
        <v>3.262872833224173E-2</v>
      </c>
      <c r="AK36" s="754">
        <f t="shared" si="56"/>
        <v>1.811387136443976E-2</v>
      </c>
      <c r="AL36" s="754">
        <f t="shared" si="56"/>
        <v>-1.1056211991829046E-2</v>
      </c>
      <c r="AM36" s="754">
        <f t="shared" si="56"/>
        <v>2.7330556539142847E-2</v>
      </c>
      <c r="AN36" s="754">
        <f t="shared" si="56"/>
        <v>6.9855531160476492E-3</v>
      </c>
      <c r="AO36" s="754">
        <f t="shared" si="56"/>
        <v>-3.2204190996377724E-3</v>
      </c>
      <c r="AP36" s="754">
        <f t="shared" si="56"/>
        <v>5.9313270050234124E-3</v>
      </c>
      <c r="AQ36" s="754">
        <f t="shared" si="56"/>
        <v>-1.8196702252707753E-2</v>
      </c>
      <c r="AR36" s="754">
        <f t="shared" si="56"/>
        <v>3.0364779224570038E-2</v>
      </c>
      <c r="AS36" s="754">
        <f t="shared" si="56"/>
        <v>-5.561917028979213E-2</v>
      </c>
      <c r="AT36" s="754">
        <f t="shared" si="56"/>
        <v>-5.2005617535721749E-2</v>
      </c>
      <c r="AU36" s="754">
        <f t="shared" si="56"/>
        <v>4.5685292771209918E-2</v>
      </c>
      <c r="AV36" s="754">
        <f t="shared" si="56"/>
        <v>4.4910088958028505E-2</v>
      </c>
      <c r="AW36" s="754">
        <f t="shared" si="56"/>
        <v>3.3045250886344357E-2</v>
      </c>
      <c r="AX36" s="754">
        <f t="shared" si="56"/>
        <v>6.6084530484635806E-3</v>
      </c>
      <c r="AY36" s="754">
        <f t="shared" si="56"/>
        <v>-4.0629391037306228E-2</v>
      </c>
      <c r="AZ36" s="754">
        <f t="shared" si="56"/>
        <v>-3.3223594024142655E-2</v>
      </c>
      <c r="BA36" s="754">
        <f t="shared" si="56"/>
        <v>-1.7182201715247203E-2</v>
      </c>
      <c r="BB36" s="754">
        <f t="shared" si="56"/>
        <v>-1.4785501951279367E-2</v>
      </c>
      <c r="BC36" s="754">
        <f t="shared" si="56"/>
        <v>-4.1007937809771855E-2</v>
      </c>
      <c r="BD36" s="754">
        <f t="shared" si="56"/>
        <v>-3.3255086616987395E-2</v>
      </c>
      <c r="BE36" s="754">
        <f t="shared" si="56"/>
        <v>-5.8929553015043101E-2</v>
      </c>
      <c r="BF36" s="754">
        <f t="shared" si="56"/>
        <v>1.9669885896885564E-2</v>
      </c>
      <c r="BG36" s="754">
        <f t="shared" si="56"/>
        <v>-2.6383991986509425E-2</v>
      </c>
      <c r="BH36" s="1609">
        <f t="shared" si="56"/>
        <v>-4.1553287510687653E-2</v>
      </c>
      <c r="BI36" s="754">
        <f t="shared" si="56"/>
        <v>-1.4463054417045429E-2</v>
      </c>
      <c r="BJ36" s="755"/>
      <c r="BT36" s="731"/>
      <c r="BU36" s="731"/>
      <c r="BV36" s="731"/>
      <c r="BW36" s="731"/>
      <c r="BX36" s="731"/>
      <c r="BY36" s="731"/>
      <c r="BZ36" s="731"/>
      <c r="CA36" s="731"/>
      <c r="CB36" s="731"/>
      <c r="CC36" s="731"/>
      <c r="CD36" s="731"/>
      <c r="CE36" s="731"/>
    </row>
    <row r="37" spans="19:83" ht="15.75">
      <c r="S37" s="725"/>
      <c r="T37" s="682" t="s">
        <v>297</v>
      </c>
      <c r="U37" s="720">
        <v>1</v>
      </c>
      <c r="V37" s="1894"/>
      <c r="W37" s="1894"/>
      <c r="X37" s="1894"/>
      <c r="Y37" s="1894"/>
      <c r="Z37" s="752"/>
      <c r="AA37" s="753"/>
      <c r="AB37" s="754">
        <f t="shared" ref="AB37:BI37" si="57">AB7/AA7-1</f>
        <v>1.3702191100197325E-2</v>
      </c>
      <c r="AC37" s="754">
        <f t="shared" si="57"/>
        <v>6.528062701816495E-3</v>
      </c>
      <c r="AD37" s="754">
        <f t="shared" si="57"/>
        <v>-1.6255490968064001E-2</v>
      </c>
      <c r="AE37" s="754">
        <f t="shared" si="57"/>
        <v>4.2078689186272111E-2</v>
      </c>
      <c r="AF37" s="754">
        <f t="shared" si="57"/>
        <v>1.4210811292516556E-2</v>
      </c>
      <c r="AG37" s="754">
        <f t="shared" si="57"/>
        <v>1.4658742506968414E-2</v>
      </c>
      <c r="AH37" s="754">
        <f t="shared" si="57"/>
        <v>-1.4296888751801018E-2</v>
      </c>
      <c r="AI37" s="754">
        <f t="shared" si="57"/>
        <v>-6.183680655220547E-2</v>
      </c>
      <c r="AJ37" s="754">
        <f t="shared" si="57"/>
        <v>4.9842383159290904E-3</v>
      </c>
      <c r="AK37" s="754">
        <f t="shared" si="57"/>
        <v>1.4348110616535958E-2</v>
      </c>
      <c r="AL37" s="754">
        <f t="shared" si="57"/>
        <v>-1.8762791629987507E-2</v>
      </c>
      <c r="AM37" s="754">
        <f t="shared" si="57"/>
        <v>-2.5836563980404681E-2</v>
      </c>
      <c r="AN37" s="754">
        <f t="shared" si="57"/>
        <v>-2.1892549137714212E-4</v>
      </c>
      <c r="AO37" s="754">
        <f t="shared" si="57"/>
        <v>-1.0479909274069832E-2</v>
      </c>
      <c r="AP37" s="754">
        <f t="shared" si="57"/>
        <v>1.3266978919770356E-3</v>
      </c>
      <c r="AQ37" s="754">
        <f t="shared" si="57"/>
        <v>-1.3490915816432691E-2</v>
      </c>
      <c r="AR37" s="754">
        <f t="shared" si="57"/>
        <v>-4.6661097943804242E-3</v>
      </c>
      <c r="AS37" s="754">
        <f t="shared" si="57"/>
        <v>-3.4695659697425829E-2</v>
      </c>
      <c r="AT37" s="754">
        <f t="shared" si="57"/>
        <v>-0.10649341850650151</v>
      </c>
      <c r="AU37" s="754">
        <f t="shared" si="57"/>
        <v>1.4454098537230564E-2</v>
      </c>
      <c r="AV37" s="754">
        <f t="shared" si="57"/>
        <v>-1.3806356685142296E-2</v>
      </c>
      <c r="AW37" s="754">
        <f t="shared" si="57"/>
        <v>2.1219979169134762E-2</v>
      </c>
      <c r="AX37" s="754">
        <f t="shared" si="57"/>
        <v>2.1502179206134731E-2</v>
      </c>
      <c r="AY37" s="754">
        <f t="shared" si="57"/>
        <v>-1.881688119028202E-2</v>
      </c>
      <c r="AZ37" s="754">
        <f t="shared" si="57"/>
        <v>-1.213006272617323E-2</v>
      </c>
      <c r="BA37" s="754">
        <f t="shared" si="57"/>
        <v>-5.256400008841533E-3</v>
      </c>
      <c r="BB37" s="754">
        <f t="shared" si="57"/>
        <v>1.1159691358969548E-2</v>
      </c>
      <c r="BC37" s="754">
        <f t="shared" si="57"/>
        <v>-2.1415959464432532E-3</v>
      </c>
      <c r="BD37" s="754">
        <f t="shared" si="57"/>
        <v>-1.5161721134509532E-2</v>
      </c>
      <c r="BE37" s="754">
        <f t="shared" si="57"/>
        <v>-5.7041215727922978E-2</v>
      </c>
      <c r="BF37" s="754">
        <f t="shared" si="57"/>
        <v>2.8124939767343315E-2</v>
      </c>
      <c r="BG37" s="754">
        <f t="shared" si="57"/>
        <v>-4.0326036455718861E-2</v>
      </c>
      <c r="BH37" s="1609">
        <f t="shared" si="57"/>
        <v>-4.8052655942915856E-2</v>
      </c>
      <c r="BI37" s="754">
        <f t="shared" si="57"/>
        <v>-1.4145308814167978E-2</v>
      </c>
      <c r="BJ37" s="755"/>
      <c r="BT37" s="731"/>
      <c r="BU37" s="731"/>
      <c r="BV37" s="731"/>
      <c r="BW37" s="731"/>
      <c r="BX37" s="731"/>
      <c r="BY37" s="731"/>
      <c r="BZ37" s="731"/>
      <c r="CA37" s="731"/>
      <c r="CB37" s="731"/>
      <c r="CC37" s="731"/>
      <c r="CD37" s="731"/>
      <c r="CE37" s="731"/>
    </row>
    <row r="38" spans="19:83" ht="18.75">
      <c r="S38" s="728" t="s">
        <v>298</v>
      </c>
      <c r="T38" s="672"/>
      <c r="U38" s="720">
        <v>28</v>
      </c>
      <c r="V38" s="1894"/>
      <c r="W38" s="1894"/>
      <c r="X38" s="1894"/>
      <c r="Y38" s="1894"/>
      <c r="Z38" s="752"/>
      <c r="AA38" s="753"/>
      <c r="AB38" s="754">
        <f t="shared" ref="AB38:BE38" si="58">AB8/AA8-1</f>
        <v>-1.4590286665029484E-2</v>
      </c>
      <c r="AC38" s="754">
        <f t="shared" si="58"/>
        <v>-1.4729198389785703E-3</v>
      </c>
      <c r="AD38" s="754">
        <f t="shared" si="58"/>
        <v>-2.0456796862577065E-2</v>
      </c>
      <c r="AE38" s="754">
        <f t="shared" si="58"/>
        <v>7.5469110443804333E-4</v>
      </c>
      <c r="AF38" s="754">
        <f t="shared" si="58"/>
        <v>-2.771938802978402E-2</v>
      </c>
      <c r="AG38" s="754">
        <f t="shared" si="58"/>
        <v>-3.0779313720429413E-2</v>
      </c>
      <c r="AH38" s="754">
        <f t="shared" si="58"/>
        <v>-1.2118014056300752E-2</v>
      </c>
      <c r="AI38" s="754">
        <f t="shared" si="58"/>
        <v>-4.2725764892730167E-2</v>
      </c>
      <c r="AJ38" s="754">
        <f t="shared" si="58"/>
        <v>-1.0516715424527701E-2</v>
      </c>
      <c r="AK38" s="754">
        <f t="shared" si="58"/>
        <v>-1.7592943632596225E-2</v>
      </c>
      <c r="AL38" s="754">
        <f t="shared" si="58"/>
        <v>-3.1623762502768882E-2</v>
      </c>
      <c r="AM38" s="754">
        <f t="shared" si="58"/>
        <v>-2.2823581026943263E-2</v>
      </c>
      <c r="AN38" s="754">
        <f t="shared" si="58"/>
        <v>-2.5764869313602112E-2</v>
      </c>
      <c r="AO38" s="754">
        <f t="shared" si="58"/>
        <v>-9.0668090361188947E-3</v>
      </c>
      <c r="AP38" s="754">
        <f t="shared" si="58"/>
        <v>-3.6992766259524856E-4</v>
      </c>
      <c r="AQ38" s="754">
        <f t="shared" si="58"/>
        <v>-1.6719960037202108E-2</v>
      </c>
      <c r="AR38" s="754">
        <f t="shared" si="58"/>
        <v>-1.8432737889295114E-2</v>
      </c>
      <c r="AS38" s="754">
        <f t="shared" si="58"/>
        <v>-2.4318753865631981E-2</v>
      </c>
      <c r="AT38" s="754">
        <f t="shared" si="58"/>
        <v>-1.6695407434045184E-2</v>
      </c>
      <c r="AU38" s="754">
        <f t="shared" si="58"/>
        <v>-1.4008926662572141E-2</v>
      </c>
      <c r="AV38" s="754">
        <f t="shared" si="58"/>
        <v>-3.8854204809944282E-2</v>
      </c>
      <c r="AW38" s="754">
        <f t="shared" si="58"/>
        <v>-2.1699820926448066E-2</v>
      </c>
      <c r="AX38" s="754">
        <f t="shared" si="58"/>
        <v>-1.8423865275697393E-3</v>
      </c>
      <c r="AY38" s="754">
        <f t="shared" si="58"/>
        <v>-1.689737346637854E-2</v>
      </c>
      <c r="AZ38" s="754">
        <f t="shared" si="58"/>
        <v>-1.2554838536087298E-2</v>
      </c>
      <c r="BA38" s="754">
        <f t="shared" si="58"/>
        <v>-1.0504245631712816E-3</v>
      </c>
      <c r="BB38" s="754">
        <f t="shared" si="58"/>
        <v>-6.0760554558035862E-3</v>
      </c>
      <c r="BC38" s="754">
        <f t="shared" si="58"/>
        <v>-1.5763669042573314E-2</v>
      </c>
      <c r="BD38" s="754">
        <f t="shared" si="58"/>
        <v>-8.7824815069622586E-3</v>
      </c>
      <c r="BE38" s="754">
        <f t="shared" si="58"/>
        <v>-1.077397407563141E-2</v>
      </c>
      <c r="BF38" s="754">
        <f>BF8/BE8-1</f>
        <v>-4.7138214869668627E-4</v>
      </c>
      <c r="BG38" s="754">
        <f>BG8/BF8-1</f>
        <v>-1.8610910067423214E-2</v>
      </c>
      <c r="BH38" s="1609">
        <f>BH8/BG8-1</f>
        <v>-1.3288419237886595E-2</v>
      </c>
      <c r="BI38" s="754">
        <f>BI8/BH8-1</f>
        <v>-1.4888777862640978E-2</v>
      </c>
      <c r="BJ38" s="755"/>
      <c r="BT38" s="731"/>
      <c r="BU38" s="731"/>
      <c r="BV38" s="731"/>
      <c r="BW38" s="731"/>
      <c r="BX38" s="731"/>
      <c r="BY38" s="731"/>
      <c r="BZ38" s="731"/>
      <c r="CA38" s="731"/>
      <c r="CB38" s="731"/>
      <c r="CC38" s="731"/>
      <c r="CD38" s="731"/>
      <c r="CE38" s="731"/>
    </row>
    <row r="39" spans="19:83" ht="18.75">
      <c r="S39" s="728" t="s">
        <v>299</v>
      </c>
      <c r="T39" s="672"/>
      <c r="U39" s="720">
        <v>265</v>
      </c>
      <c r="V39" s="1894"/>
      <c r="W39" s="1894"/>
      <c r="X39" s="1894"/>
      <c r="Y39" s="1894"/>
      <c r="Z39" s="752"/>
      <c r="AA39" s="753"/>
      <c r="AB39" s="754">
        <f t="shared" ref="AB39:BI39" si="59">AB9/AA9-1</f>
        <v>-1.0513475637185743E-2</v>
      </c>
      <c r="AC39" s="754">
        <f t="shared" si="59"/>
        <v>2.7326150954374295E-3</v>
      </c>
      <c r="AD39" s="754">
        <f t="shared" si="59"/>
        <v>-1.0569342987344355E-3</v>
      </c>
      <c r="AE39" s="754">
        <f t="shared" si="59"/>
        <v>3.4370453966976244E-2</v>
      </c>
      <c r="AF39" s="754">
        <f t="shared" si="59"/>
        <v>7.8493357292912513E-3</v>
      </c>
      <c r="AG39" s="754">
        <f t="shared" si="59"/>
        <v>3.2318387410312344E-2</v>
      </c>
      <c r="AH39" s="754">
        <f t="shared" si="59"/>
        <v>1.9094356014794478E-2</v>
      </c>
      <c r="AI39" s="754">
        <f t="shared" si="59"/>
        <v>-4.0602269528808854E-2</v>
      </c>
      <c r="AJ39" s="754">
        <f t="shared" si="59"/>
        <v>-0.18441721104974929</v>
      </c>
      <c r="AK39" s="754">
        <f t="shared" si="59"/>
        <v>9.2155949148126304E-2</v>
      </c>
      <c r="AL39" s="754">
        <f t="shared" si="59"/>
        <v>-0.1199436504022644</v>
      </c>
      <c r="AM39" s="754">
        <f t="shared" si="59"/>
        <v>-2.7406834404424818E-2</v>
      </c>
      <c r="AN39" s="754">
        <f t="shared" si="59"/>
        <v>5.8459002875494992E-3</v>
      </c>
      <c r="AO39" s="754">
        <f t="shared" si="59"/>
        <v>1.1236261388531954E-3</v>
      </c>
      <c r="AP39" s="754">
        <f t="shared" si="59"/>
        <v>-1.4979030859550435E-2</v>
      </c>
      <c r="AQ39" s="754">
        <f t="shared" si="59"/>
        <v>-3.4226558673315921E-3</v>
      </c>
      <c r="AR39" s="754">
        <f t="shared" si="59"/>
        <v>-1.6206978383189852E-2</v>
      </c>
      <c r="AS39" s="754">
        <f t="shared" si="59"/>
        <v>-4.4157597200466858E-2</v>
      </c>
      <c r="AT39" s="754">
        <f t="shared" si="59"/>
        <v>-2.6414524008691487E-2</v>
      </c>
      <c r="AU39" s="754">
        <f t="shared" si="59"/>
        <v>-1.7520198206778859E-2</v>
      </c>
      <c r="AV39" s="754">
        <f t="shared" si="59"/>
        <v>-1.7563047059623083E-2</v>
      </c>
      <c r="AW39" s="754">
        <f t="shared" si="59"/>
        <v>-1.6227974679812296E-2</v>
      </c>
      <c r="AX39" s="754">
        <f t="shared" si="59"/>
        <v>-1.8774982992029177E-3</v>
      </c>
      <c r="AY39" s="754">
        <f t="shared" si="59"/>
        <v>-2.498967022976073E-2</v>
      </c>
      <c r="AZ39" s="754">
        <f t="shared" si="59"/>
        <v>-1.5058643967308383E-2</v>
      </c>
      <c r="BA39" s="754">
        <f t="shared" si="59"/>
        <v>-2.4753713778896569E-2</v>
      </c>
      <c r="BB39" s="754">
        <f t="shared" si="59"/>
        <v>6.5681414646896474E-3</v>
      </c>
      <c r="BC39" s="754">
        <f t="shared" si="59"/>
        <v>-4.3961491040160117E-2</v>
      </c>
      <c r="BD39" s="754">
        <f t="shared" si="59"/>
        <v>-2.2780863185665967E-2</v>
      </c>
      <c r="BE39" s="754">
        <f t="shared" si="59"/>
        <v>-2.1915049432840394E-2</v>
      </c>
      <c r="BF39" s="754">
        <f t="shared" si="59"/>
        <v>1.5535474745842492E-4</v>
      </c>
      <c r="BG39" s="754">
        <f t="shared" si="59"/>
        <v>-3.8010928778558828E-2</v>
      </c>
      <c r="BH39" s="1609">
        <f t="shared" si="59"/>
        <v>-4.3990385740071636E-2</v>
      </c>
      <c r="BI39" s="754">
        <f t="shared" si="59"/>
        <v>-1.9846241661769515E-2</v>
      </c>
      <c r="BJ39" s="755"/>
      <c r="BT39" s="731"/>
      <c r="BU39" s="731"/>
      <c r="BV39" s="731"/>
      <c r="BW39" s="731"/>
      <c r="BX39" s="731"/>
      <c r="BY39" s="731"/>
      <c r="BZ39" s="731"/>
      <c r="CA39" s="731"/>
      <c r="CB39" s="731"/>
      <c r="CC39" s="731"/>
      <c r="CD39" s="731"/>
      <c r="CE39" s="731"/>
    </row>
    <row r="40" spans="19:83" ht="15.75">
      <c r="S40" s="732" t="s">
        <v>26</v>
      </c>
      <c r="T40" s="689"/>
      <c r="U40" s="720"/>
      <c r="V40" s="1894"/>
      <c r="W40" s="1894"/>
      <c r="X40" s="1894"/>
      <c r="Y40" s="1894"/>
      <c r="Z40" s="752"/>
      <c r="AA40" s="753"/>
      <c r="AB40" s="754">
        <f t="shared" ref="AB40:BI40" si="60">AB10/AA10-1</f>
        <v>0.10556016662362455</v>
      </c>
      <c r="AC40" s="754">
        <f t="shared" si="60"/>
        <v>5.3722713252775334E-2</v>
      </c>
      <c r="AD40" s="754">
        <f t="shared" si="60"/>
        <v>9.0448836818327383E-2</v>
      </c>
      <c r="AE40" s="754">
        <f t="shared" si="60"/>
        <v>9.7469737281124624E-2</v>
      </c>
      <c r="AF40" s="754">
        <f t="shared" si="60"/>
        <v>0.19436241255676845</v>
      </c>
      <c r="AG40" s="754">
        <f t="shared" si="60"/>
        <v>1.2410732265155877E-2</v>
      </c>
      <c r="AH40" s="754">
        <f t="shared" si="60"/>
        <v>-1.8210895636407431E-2</v>
      </c>
      <c r="AI40" s="754">
        <f t="shared" si="60"/>
        <v>-9.162906711863128E-2</v>
      </c>
      <c r="AJ40" s="754">
        <f t="shared" si="60"/>
        <v>-0.13464641926683929</v>
      </c>
      <c r="AK40" s="754">
        <f t="shared" si="60"/>
        <v>-0.10784982466577153</v>
      </c>
      <c r="AL40" s="754">
        <f t="shared" si="60"/>
        <v>-0.1527213291797872</v>
      </c>
      <c r="AM40" s="754">
        <f t="shared" si="60"/>
        <v>-0.10599175326783861</v>
      </c>
      <c r="AN40" s="754">
        <f t="shared" si="60"/>
        <v>-2.1200353485920753E-2</v>
      </c>
      <c r="AO40" s="754">
        <f t="shared" si="60"/>
        <v>-0.10301475848804209</v>
      </c>
      <c r="AP40" s="754">
        <f t="shared" si="60"/>
        <v>1.0411069938773831E-3</v>
      </c>
      <c r="AQ40" s="754">
        <f t="shared" si="60"/>
        <v>5.2599141228367063E-2</v>
      </c>
      <c r="AR40" s="754">
        <f t="shared" si="60"/>
        <v>-8.989813414907899E-3</v>
      </c>
      <c r="AS40" s="754">
        <f t="shared" si="60"/>
        <v>-4.5925684953674439E-2</v>
      </c>
      <c r="AT40" s="754">
        <f t="shared" si="60"/>
        <v>-0.11266927792593662</v>
      </c>
      <c r="AU40" s="754">
        <f t="shared" si="60"/>
        <v>8.5445312696910802E-2</v>
      </c>
      <c r="AV40" s="754">
        <f t="shared" si="60"/>
        <v>5.2612154406490363E-2</v>
      </c>
      <c r="AW40" s="754">
        <f t="shared" si="60"/>
        <v>4.929713804810687E-2</v>
      </c>
      <c r="AX40" s="754">
        <f t="shared" si="60"/>
        <v>5.7948827306051998E-2</v>
      </c>
      <c r="AY40" s="754">
        <f t="shared" si="60"/>
        <v>6.1618606074518745E-2</v>
      </c>
      <c r="AZ40" s="754">
        <f t="shared" si="60"/>
        <v>6.5747936844295474E-2</v>
      </c>
      <c r="BA40" s="754">
        <f t="shared" si="60"/>
        <v>5.5548435129671114E-2</v>
      </c>
      <c r="BB40" s="754">
        <f t="shared" si="60"/>
        <v>2.5262573531257049E-2</v>
      </c>
      <c r="BC40" s="754">
        <f t="shared" si="60"/>
        <v>2.2993581259450613E-2</v>
      </c>
      <c r="BD40" s="754">
        <f t="shared" si="60"/>
        <v>3.9435653597065468E-2</v>
      </c>
      <c r="BE40" s="754">
        <f t="shared" si="60"/>
        <v>3.5625192089050461E-2</v>
      </c>
      <c r="BF40" s="754">
        <f t="shared" si="60"/>
        <v>7.8629915111618764E-3</v>
      </c>
      <c r="BG40" s="754">
        <f t="shared" si="60"/>
        <v>-1.8423847646836244E-2</v>
      </c>
      <c r="BH40" s="1609">
        <f t="shared" si="60"/>
        <v>-2.6378618120777464E-2</v>
      </c>
      <c r="BI40" s="754">
        <f t="shared" si="60"/>
        <v>-2.7253920081689476E-2</v>
      </c>
      <c r="BJ40" s="755"/>
      <c r="BT40" s="731"/>
      <c r="BU40" s="731"/>
      <c r="BV40" s="731"/>
      <c r="BW40" s="731"/>
      <c r="BX40" s="731"/>
      <c r="BY40" s="731"/>
      <c r="BZ40" s="731"/>
      <c r="CA40" s="731"/>
      <c r="CB40" s="731"/>
      <c r="CC40" s="731"/>
      <c r="CD40" s="731"/>
      <c r="CE40" s="731"/>
    </row>
    <row r="41" spans="19:83" ht="30">
      <c r="S41" s="733"/>
      <c r="T41" s="692" t="s">
        <v>300</v>
      </c>
      <c r="U41" s="693" t="s">
        <v>561</v>
      </c>
      <c r="V41" s="1895"/>
      <c r="W41" s="1895"/>
      <c r="X41" s="1895"/>
      <c r="Y41" s="1895"/>
      <c r="Z41" s="752"/>
      <c r="AA41" s="753"/>
      <c r="AB41" s="754">
        <f t="shared" ref="AB41:BI41" si="61">AB11/AA11-1</f>
        <v>8.9126999625155801E-2</v>
      </c>
      <c r="AC41" s="754">
        <f t="shared" si="61"/>
        <v>2.4967871279007126E-2</v>
      </c>
      <c r="AD41" s="754">
        <f t="shared" si="61"/>
        <v>2.7877804075876478E-2</v>
      </c>
      <c r="AE41" s="754">
        <f t="shared" si="61"/>
        <v>0.16651747553043972</v>
      </c>
      <c r="AF41" s="754">
        <f t="shared" si="61"/>
        <v>0.20052281424733587</v>
      </c>
      <c r="AG41" s="754">
        <f t="shared" si="61"/>
        <v>-2.0753233780806291E-2</v>
      </c>
      <c r="AH41" s="754">
        <f t="shared" si="61"/>
        <v>-3.6154644354272625E-3</v>
      </c>
      <c r="AI41" s="754">
        <f t="shared" si="61"/>
        <v>-2.6358306586340974E-2</v>
      </c>
      <c r="AJ41" s="754">
        <f t="shared" si="61"/>
        <v>2.6539621627247323E-2</v>
      </c>
      <c r="AK41" s="754">
        <f t="shared" si="61"/>
        <v>-5.8032761712619507E-2</v>
      </c>
      <c r="AL41" s="754">
        <f t="shared" si="61"/>
        <v>-0.14614573910893858</v>
      </c>
      <c r="AM41" s="754">
        <f t="shared" si="61"/>
        <v>-0.16084102494313446</v>
      </c>
      <c r="AN41" s="754">
        <f t="shared" si="61"/>
        <v>-2.9967412957488948E-3</v>
      </c>
      <c r="AO41" s="754">
        <f t="shared" si="61"/>
        <v>-0.23446276628189744</v>
      </c>
      <c r="AP41" s="754">
        <f t="shared" si="61"/>
        <v>-3.414545303099259E-3</v>
      </c>
      <c r="AQ41" s="754">
        <f t="shared" si="61"/>
        <v>9.2480171787811205E-2</v>
      </c>
      <c r="AR41" s="754">
        <f t="shared" si="61"/>
        <v>9.4181895546081584E-2</v>
      </c>
      <c r="AS41" s="754">
        <f t="shared" si="61"/>
        <v>0.11636687571941806</v>
      </c>
      <c r="AT41" s="754">
        <f t="shared" si="61"/>
        <v>5.0262830872779052E-2</v>
      </c>
      <c r="AU41" s="754">
        <f t="shared" si="61"/>
        <v>0.10227859804776185</v>
      </c>
      <c r="AV41" s="754">
        <f t="shared" si="61"/>
        <v>0.10502061007762564</v>
      </c>
      <c r="AW41" s="754">
        <f t="shared" si="61"/>
        <v>0.1015281408274642</v>
      </c>
      <c r="AX41" s="754">
        <f t="shared" si="61"/>
        <v>8.6645935710406352E-2</v>
      </c>
      <c r="AY41" s="754">
        <f t="shared" si="61"/>
        <v>0.10040959615918044</v>
      </c>
      <c r="AZ41" s="754">
        <f t="shared" si="61"/>
        <v>0.10300203163055244</v>
      </c>
      <c r="BA41" s="754">
        <f t="shared" si="61"/>
        <v>6.2189245587983999E-2</v>
      </c>
      <c r="BB41" s="754">
        <f t="shared" si="61"/>
        <v>3.5649289082137381E-2</v>
      </c>
      <c r="BC41" s="754">
        <f t="shared" si="61"/>
        <v>3.3583429693585076E-2</v>
      </c>
      <c r="BD41" s="754">
        <f t="shared" si="61"/>
        <v>5.1155857338031296E-2</v>
      </c>
      <c r="BE41" s="754">
        <f t="shared" si="61"/>
        <v>3.7784674641962779E-2</v>
      </c>
      <c r="BF41" s="754">
        <f t="shared" si="61"/>
        <v>1.7623054385428993E-2</v>
      </c>
      <c r="BG41" s="754">
        <f t="shared" si="61"/>
        <v>-2.3178510400106989E-2</v>
      </c>
      <c r="BH41" s="1609">
        <f t="shared" si="61"/>
        <v>-2.4716764659174273E-2</v>
      </c>
      <c r="BI41" s="754">
        <f t="shared" si="61"/>
        <v>-1.1206508171892393E-2</v>
      </c>
      <c r="BJ41" s="755"/>
      <c r="BT41" s="736"/>
      <c r="BU41" s="736"/>
      <c r="BV41" s="736"/>
      <c r="BW41" s="736"/>
      <c r="BX41" s="736"/>
      <c r="BY41" s="731"/>
      <c r="BZ41" s="731"/>
      <c r="CA41" s="731"/>
      <c r="CB41" s="731"/>
      <c r="CC41" s="731"/>
      <c r="CD41" s="731"/>
      <c r="CE41" s="731"/>
    </row>
    <row r="42" spans="19:83" ht="30">
      <c r="S42" s="733"/>
      <c r="T42" s="692" t="s">
        <v>301</v>
      </c>
      <c r="U42" s="693" t="s">
        <v>562</v>
      </c>
      <c r="V42" s="1895"/>
      <c r="W42" s="1895"/>
      <c r="X42" s="1895"/>
      <c r="Y42" s="1895"/>
      <c r="Z42" s="752"/>
      <c r="AA42" s="753"/>
      <c r="AB42" s="754">
        <f t="shared" ref="AB42:BI42" si="62">AB12/AA12-1</f>
        <v>0.14086020977561642</v>
      </c>
      <c r="AC42" s="754">
        <f t="shared" si="62"/>
        <v>1.1693771148096888E-2</v>
      </c>
      <c r="AD42" s="754">
        <f t="shared" si="62"/>
        <v>0.42467903150779818</v>
      </c>
      <c r="AE42" s="754">
        <f t="shared" si="62"/>
        <v>0.22443953072739187</v>
      </c>
      <c r="AF42" s="754">
        <f t="shared" si="62"/>
        <v>0.30639151409447818</v>
      </c>
      <c r="AG42" s="754">
        <f t="shared" si="62"/>
        <v>3.1544252140475404E-2</v>
      </c>
      <c r="AH42" s="754">
        <f t="shared" si="62"/>
        <v>9.0793066576428716E-2</v>
      </c>
      <c r="AI42" s="754">
        <f t="shared" si="62"/>
        <v>-0.17513079393369169</v>
      </c>
      <c r="AJ42" s="754">
        <f t="shared" si="62"/>
        <v>-0.21595725750124428</v>
      </c>
      <c r="AK42" s="754">
        <f t="shared" si="62"/>
        <v>-0.11128874605595751</v>
      </c>
      <c r="AL42" s="754">
        <f t="shared" si="62"/>
        <v>-0.16903787278011262</v>
      </c>
      <c r="AM42" s="754">
        <f t="shared" si="62"/>
        <v>-5.7130747213953947E-2</v>
      </c>
      <c r="AN42" s="754">
        <f t="shared" si="62"/>
        <v>-3.1082007327308037E-2</v>
      </c>
      <c r="AO42" s="754">
        <f t="shared" si="62"/>
        <v>4.6222685486708048E-2</v>
      </c>
      <c r="AP42" s="754">
        <f t="shared" si="62"/>
        <v>-6.2959379661196802E-2</v>
      </c>
      <c r="AQ42" s="754">
        <f t="shared" si="62"/>
        <v>4.8132057833555564E-2</v>
      </c>
      <c r="AR42" s="754">
        <f t="shared" si="62"/>
        <v>-0.12171222105690316</v>
      </c>
      <c r="AS42" s="754">
        <f t="shared" si="62"/>
        <v>-0.27617052817921661</v>
      </c>
      <c r="AT42" s="754">
        <f t="shared" si="62"/>
        <v>-0.29453033441127285</v>
      </c>
      <c r="AU42" s="754">
        <f t="shared" si="62"/>
        <v>4.7811034450252254E-2</v>
      </c>
      <c r="AV42" s="754">
        <f t="shared" si="62"/>
        <v>-0.11513433020790198</v>
      </c>
      <c r="AW42" s="754">
        <f t="shared" si="62"/>
        <v>-8.1364708552080889E-2</v>
      </c>
      <c r="AX42" s="754">
        <f t="shared" si="62"/>
        <v>-4.4505951514193787E-2</v>
      </c>
      <c r="AY42" s="754">
        <f t="shared" si="62"/>
        <v>2.7109692818812592E-2</v>
      </c>
      <c r="AZ42" s="754">
        <f t="shared" si="62"/>
        <v>-1.5991013890106265E-2</v>
      </c>
      <c r="BA42" s="754">
        <f t="shared" si="62"/>
        <v>1.9640462997406294E-2</v>
      </c>
      <c r="BB42" s="754">
        <f t="shared" si="62"/>
        <v>3.7736174556879831E-2</v>
      </c>
      <c r="BC42" s="754">
        <f t="shared" si="62"/>
        <v>2.605439140155319E-3</v>
      </c>
      <c r="BD42" s="754">
        <f t="shared" si="62"/>
        <v>-1.3702184500725689E-2</v>
      </c>
      <c r="BE42" s="754">
        <f t="shared" si="62"/>
        <v>1.8321895410328137E-2</v>
      </c>
      <c r="BF42" s="754">
        <f t="shared" si="62"/>
        <v>-9.6241478835365712E-2</v>
      </c>
      <c r="BG42" s="754">
        <f t="shared" si="62"/>
        <v>4.9463888125882205E-2</v>
      </c>
      <c r="BH42" s="1609">
        <f t="shared" si="62"/>
        <v>1.9791988340684963E-3</v>
      </c>
      <c r="BI42" s="754">
        <f t="shared" si="62"/>
        <v>-0.18766696566173524</v>
      </c>
      <c r="BJ42" s="755"/>
      <c r="BT42" s="736"/>
      <c r="BU42" s="736"/>
      <c r="BV42" s="736"/>
      <c r="BW42" s="736"/>
      <c r="BX42" s="736"/>
      <c r="BY42" s="731"/>
      <c r="BZ42" s="731"/>
      <c r="CA42" s="731"/>
      <c r="CB42" s="731"/>
      <c r="CC42" s="731"/>
      <c r="CD42" s="731"/>
      <c r="CE42" s="731"/>
    </row>
    <row r="43" spans="19:83" ht="18.75" customHeight="1">
      <c r="S43" s="733"/>
      <c r="T43" s="694" t="s">
        <v>302</v>
      </c>
      <c r="U43" s="720">
        <v>23500</v>
      </c>
      <c r="V43" s="1894"/>
      <c r="W43" s="1894"/>
      <c r="X43" s="1894"/>
      <c r="Y43" s="1894"/>
      <c r="Z43" s="752"/>
      <c r="AA43" s="753"/>
      <c r="AB43" s="181">
        <f t="shared" ref="AB43:BI43" si="63">AB13/AA13-1</f>
        <v>0.10597990842559768</v>
      </c>
      <c r="AC43" s="181">
        <f t="shared" si="63"/>
        <v>0.1008220622772622</v>
      </c>
      <c r="AD43" s="181">
        <f t="shared" si="63"/>
        <v>4.0685026921865042E-3</v>
      </c>
      <c r="AE43" s="181">
        <f t="shared" si="63"/>
        <v>-4.3594461739101864E-2</v>
      </c>
      <c r="AF43" s="181">
        <f t="shared" si="63"/>
        <v>9.5232893044166378E-2</v>
      </c>
      <c r="AG43" s="181">
        <f t="shared" si="63"/>
        <v>3.5939647662295071E-2</v>
      </c>
      <c r="AH43" s="181">
        <f t="shared" si="63"/>
        <v>-0.13420074105228874</v>
      </c>
      <c r="AI43" s="181">
        <f t="shared" si="63"/>
        <v>-8.4000953404090084E-2</v>
      </c>
      <c r="AJ43" s="181">
        <f t="shared" si="63"/>
        <v>-0.28719245339563948</v>
      </c>
      <c r="AK43" s="181">
        <f t="shared" si="63"/>
        <v>-0.20656547636453193</v>
      </c>
      <c r="AL43" s="181">
        <f t="shared" si="63"/>
        <v>-0.15337441121737283</v>
      </c>
      <c r="AM43" s="181">
        <f t="shared" si="63"/>
        <v>-4.740772252625014E-2</v>
      </c>
      <c r="AN43" s="181">
        <f t="shared" si="63"/>
        <v>-5.5905914938011558E-2</v>
      </c>
      <c r="AO43" s="181">
        <f t="shared" si="63"/>
        <v>-1.134734658678116E-2</v>
      </c>
      <c r="AP43" s="181">
        <f t="shared" si="63"/>
        <v>-5.4604799087534794E-2</v>
      </c>
      <c r="AQ43" s="181">
        <f t="shared" si="63"/>
        <v>8.8806300658736959E-3</v>
      </c>
      <c r="AR43" s="181">
        <f t="shared" si="63"/>
        <v>-8.9707814533933061E-2</v>
      </c>
      <c r="AS43" s="181">
        <f t="shared" si="63"/>
        <v>-0.12236811575345574</v>
      </c>
      <c r="AT43" s="181">
        <f t="shared" si="63"/>
        <v>-0.41912810181745774</v>
      </c>
      <c r="AU43" s="181">
        <f t="shared" si="63"/>
        <v>1.8533819583166578E-2</v>
      </c>
      <c r="AV43" s="181">
        <f t="shared" si="63"/>
        <v>-9.1116006356955936E-2</v>
      </c>
      <c r="AW43" s="181">
        <f t="shared" si="63"/>
        <v>-1.606611868555341E-2</v>
      </c>
      <c r="AX43" s="181">
        <f t="shared" si="63"/>
        <v>-5.7445609169616052E-2</v>
      </c>
      <c r="AY43" s="181">
        <f t="shared" si="63"/>
        <v>-2.2465973758311497E-2</v>
      </c>
      <c r="AZ43" s="181">
        <f t="shared" si="63"/>
        <v>3.6366038145777102E-2</v>
      </c>
      <c r="BA43" s="181">
        <f t="shared" si="63"/>
        <v>1.4534445005251806E-2</v>
      </c>
      <c r="BB43" s="181">
        <f t="shared" si="63"/>
        <v>-3.4627726327905783E-2</v>
      </c>
      <c r="BC43" s="181">
        <f t="shared" si="63"/>
        <v>-2.2821846030025572E-2</v>
      </c>
      <c r="BD43" s="181">
        <f t="shared" si="63"/>
        <v>-2.9422306455802461E-2</v>
      </c>
      <c r="BE43" s="181">
        <f t="shared" si="63"/>
        <v>1.6911867601862474E-2</v>
      </c>
      <c r="BF43" s="181">
        <f t="shared" si="63"/>
        <v>-3.6167540146500032E-3</v>
      </c>
      <c r="BG43" s="181">
        <f t="shared" si="63"/>
        <v>-3.9695411961593874E-2</v>
      </c>
      <c r="BH43" s="1606">
        <f t="shared" si="63"/>
        <v>-3.5671627495551639E-2</v>
      </c>
      <c r="BI43" s="181">
        <f t="shared" si="63"/>
        <v>-2.9909967552312455E-2</v>
      </c>
      <c r="BJ43" s="189"/>
      <c r="BK43" s="161"/>
      <c r="BL43" s="161"/>
      <c r="BN43" s="161"/>
      <c r="BQ43" s="151"/>
      <c r="BR43" s="735"/>
      <c r="BS43" s="711"/>
      <c r="BT43" s="736"/>
      <c r="BU43" s="736"/>
      <c r="BV43" s="736"/>
      <c r="BW43" s="736"/>
      <c r="BX43" s="736"/>
      <c r="BY43" s="731"/>
      <c r="BZ43" s="731"/>
      <c r="CA43" s="731"/>
      <c r="CB43" s="731"/>
      <c r="CC43" s="731"/>
      <c r="CD43" s="731"/>
      <c r="CE43" s="731"/>
    </row>
    <row r="44" spans="19:83" ht="18.75" customHeight="1" thickBot="1">
      <c r="S44" s="737"/>
      <c r="T44" s="696" t="s">
        <v>303</v>
      </c>
      <c r="U44" s="720">
        <v>16100</v>
      </c>
      <c r="V44" s="1896"/>
      <c r="W44" s="1896"/>
      <c r="X44" s="1896"/>
      <c r="Y44" s="1896"/>
      <c r="Z44" s="756"/>
      <c r="AA44" s="757"/>
      <c r="AB44" s="758">
        <f t="shared" ref="AB44:BI44" si="64">AB14/AA14-1</f>
        <v>0</v>
      </c>
      <c r="AC44" s="758">
        <f t="shared" si="64"/>
        <v>0</v>
      </c>
      <c r="AD44" s="758">
        <f t="shared" si="64"/>
        <v>0.33333333333333304</v>
      </c>
      <c r="AE44" s="758">
        <f t="shared" si="64"/>
        <v>0.75000000000000044</v>
      </c>
      <c r="AF44" s="758">
        <f t="shared" si="64"/>
        <v>1.6428571428571419</v>
      </c>
      <c r="AG44" s="758">
        <f t="shared" si="64"/>
        <v>-4.6707137754348982E-2</v>
      </c>
      <c r="AH44" s="758">
        <f t="shared" si="64"/>
        <v>-9.6943383920630399E-2</v>
      </c>
      <c r="AI44" s="758">
        <f t="shared" si="64"/>
        <v>0.11116697680245191</v>
      </c>
      <c r="AJ44" s="758">
        <f t="shared" si="64"/>
        <v>0.66857342616118953</v>
      </c>
      <c r="AK44" s="758">
        <f t="shared" si="64"/>
        <v>-6.2198674459961745E-2</v>
      </c>
      <c r="AL44" s="758">
        <f t="shared" si="64"/>
        <v>2.6366613976997577E-2</v>
      </c>
      <c r="AM44" s="758">
        <f t="shared" si="64"/>
        <v>0.25341857298422532</v>
      </c>
      <c r="AN44" s="758">
        <f t="shared" si="64"/>
        <v>0.13593235287457217</v>
      </c>
      <c r="AO44" s="758">
        <f t="shared" si="64"/>
        <v>0.16082356103925921</v>
      </c>
      <c r="AP44" s="758">
        <f t="shared" si="64"/>
        <v>2.1111238721667123</v>
      </c>
      <c r="AQ44" s="758">
        <f t="shared" si="64"/>
        <v>-5.0596706125862756E-2</v>
      </c>
      <c r="AR44" s="758">
        <f t="shared" si="64"/>
        <v>0.13045143342193355</v>
      </c>
      <c r="AS44" s="758">
        <f t="shared" si="64"/>
        <v>-6.6550636105925709E-2</v>
      </c>
      <c r="AT44" s="758">
        <f t="shared" si="64"/>
        <v>-8.3911005785010095E-2</v>
      </c>
      <c r="AU44" s="758">
        <f t="shared" si="64"/>
        <v>0.13827691196750158</v>
      </c>
      <c r="AV44" s="758">
        <f t="shared" si="64"/>
        <v>0.1724405109596916</v>
      </c>
      <c r="AW44" s="758">
        <f t="shared" si="64"/>
        <v>-0.16195468143268821</v>
      </c>
      <c r="AX44" s="758">
        <f t="shared" si="64"/>
        <v>7.5570412089817962E-2</v>
      </c>
      <c r="AY44" s="758">
        <f t="shared" si="64"/>
        <v>-0.30744373317097784</v>
      </c>
      <c r="AZ44" s="758">
        <f t="shared" si="64"/>
        <v>-0.49660985045308936</v>
      </c>
      <c r="BA44" s="758">
        <f t="shared" si="64"/>
        <v>0.10886930920802707</v>
      </c>
      <c r="BB44" s="758">
        <f t="shared" si="64"/>
        <v>-0.30038374871066764</v>
      </c>
      <c r="BC44" s="758">
        <f t="shared" si="64"/>
        <v>-0.32145964039623376</v>
      </c>
      <c r="BD44" s="758">
        <f t="shared" si="64"/>
        <v>-6.9656441404450931E-2</v>
      </c>
      <c r="BE44" s="758">
        <f t="shared" si="64"/>
        <v>0.14000854566427678</v>
      </c>
      <c r="BF44" s="758">
        <f t="shared" si="64"/>
        <v>0.13229759812618447</v>
      </c>
      <c r="BG44" s="758">
        <f t="shared" si="64"/>
        <v>1.4408359839927609E-2</v>
      </c>
      <c r="BH44" s="1610">
        <f t="shared" si="64"/>
        <v>-0.38718490045471532</v>
      </c>
      <c r="BI44" s="758">
        <f t="shared" si="64"/>
        <v>-0.12830514733410914</v>
      </c>
      <c r="BJ44" s="189"/>
      <c r="BK44" s="161"/>
      <c r="BL44" s="161"/>
      <c r="BN44" s="161"/>
      <c r="BQ44" s="151"/>
      <c r="BR44" s="735"/>
      <c r="BS44" s="711"/>
      <c r="BT44" s="736"/>
      <c r="BU44" s="736"/>
      <c r="BV44" s="736"/>
      <c r="BW44" s="736"/>
      <c r="BX44" s="736"/>
      <c r="BY44" s="731"/>
      <c r="BZ44" s="731"/>
      <c r="CA44" s="731"/>
      <c r="CB44" s="731"/>
      <c r="CC44" s="731"/>
      <c r="CD44" s="731"/>
      <c r="CE44" s="731"/>
    </row>
    <row r="45" spans="19:83" ht="21.75" customHeight="1" thickTop="1">
      <c r="S45" s="743" t="s">
        <v>27</v>
      </c>
      <c r="T45" s="744"/>
      <c r="U45" s="745"/>
      <c r="V45" s="745"/>
      <c r="W45" s="745"/>
      <c r="X45" s="745"/>
      <c r="Y45" s="745"/>
      <c r="Z45" s="759"/>
      <c r="AA45" s="760"/>
      <c r="AB45" s="761">
        <f t="shared" ref="AB45:BI45" si="65">AB15/AA15-1</f>
        <v>1.101062794987695E-2</v>
      </c>
      <c r="AC45" s="761">
        <f t="shared" si="65"/>
        <v>8.2487783205063003E-3</v>
      </c>
      <c r="AD45" s="761">
        <f t="shared" si="65"/>
        <v>-2.9904359794085122E-3</v>
      </c>
      <c r="AE45" s="761">
        <f t="shared" si="65"/>
        <v>4.5600121873660804E-2</v>
      </c>
      <c r="AF45" s="761">
        <f t="shared" si="65"/>
        <v>1.5200804278616475E-2</v>
      </c>
      <c r="AG45" s="761">
        <f t="shared" si="65"/>
        <v>9.5161974733308785E-3</v>
      </c>
      <c r="AH45" s="761">
        <f t="shared" si="65"/>
        <v>-6.3984582646485766E-3</v>
      </c>
      <c r="AI45" s="761">
        <f t="shared" si="65"/>
        <v>-3.5059322189130215E-2</v>
      </c>
      <c r="AJ45" s="761">
        <f t="shared" si="65"/>
        <v>1.8082534018365237E-2</v>
      </c>
      <c r="AK45" s="761">
        <f t="shared" si="65"/>
        <v>1.4036186103932868E-2</v>
      </c>
      <c r="AL45" s="761">
        <f t="shared" si="65"/>
        <v>-1.8338069101461074E-2</v>
      </c>
      <c r="AM45" s="761">
        <f t="shared" si="65"/>
        <v>1.7970690078171092E-2</v>
      </c>
      <c r="AN45" s="761">
        <f t="shared" si="65"/>
        <v>4.9472240188472849E-3</v>
      </c>
      <c r="AO45" s="761">
        <f t="shared" si="65"/>
        <v>-5.865024127972629E-3</v>
      </c>
      <c r="AP45" s="761">
        <f t="shared" si="65"/>
        <v>5.0118555486222682E-3</v>
      </c>
      <c r="AQ45" s="761">
        <f t="shared" si="65"/>
        <v>-1.6280563871889475E-2</v>
      </c>
      <c r="AR45" s="761">
        <f t="shared" si="65"/>
        <v>2.5170230755679812E-2</v>
      </c>
      <c r="AS45" s="761">
        <f t="shared" si="65"/>
        <v>-5.3098386822484689E-2</v>
      </c>
      <c r="AT45" s="761">
        <f t="shared" si="65"/>
        <v>-5.5314188925334351E-2</v>
      </c>
      <c r="AU45" s="761">
        <f t="shared" si="65"/>
        <v>4.1762235911930956E-2</v>
      </c>
      <c r="AV45" s="761">
        <f t="shared" si="65"/>
        <v>3.8342585975405408E-2</v>
      </c>
      <c r="AW45" s="761">
        <f t="shared" si="65"/>
        <v>3.0597059976337881E-2</v>
      </c>
      <c r="AX45" s="761">
        <f t="shared" si="65"/>
        <v>8.130391123666314E-3</v>
      </c>
      <c r="AY45" s="761">
        <f t="shared" si="65"/>
        <v>-3.6505926704263558E-2</v>
      </c>
      <c r="AZ45" s="761">
        <f t="shared" si="65"/>
        <v>-2.9001214565405053E-2</v>
      </c>
      <c r="BA45" s="761">
        <f t="shared" si="65"/>
        <v>-1.4382292269261021E-2</v>
      </c>
      <c r="BB45" s="761">
        <f t="shared" si="65"/>
        <v>-1.165991798419963E-2</v>
      </c>
      <c r="BC45" s="761">
        <f t="shared" si="65"/>
        <v>-3.6299002297731975E-2</v>
      </c>
      <c r="BD45" s="761">
        <f t="shared" si="65"/>
        <v>-2.9207900035040923E-2</v>
      </c>
      <c r="BE45" s="761">
        <f t="shared" si="65"/>
        <v>-5.4040021859000364E-2</v>
      </c>
      <c r="BF45" s="761">
        <f t="shared" si="65"/>
        <v>1.8958893949455824E-2</v>
      </c>
      <c r="BG45" s="761">
        <f t="shared" si="65"/>
        <v>-2.6967671584363195E-2</v>
      </c>
      <c r="BH45" s="1611">
        <f t="shared" si="65"/>
        <v>-4.0719783489779449E-2</v>
      </c>
      <c r="BI45" s="761">
        <f t="shared" si="65"/>
        <v>-1.4981470635710203E-2</v>
      </c>
      <c r="BJ45" s="755"/>
      <c r="BT45" s="731"/>
      <c r="BU45" s="731"/>
      <c r="BV45" s="731"/>
      <c r="BW45" s="731"/>
      <c r="BX45" s="731"/>
      <c r="BY45" s="731"/>
      <c r="BZ45" s="731"/>
      <c r="CA45" s="731"/>
      <c r="CB45" s="731"/>
      <c r="CC45" s="731"/>
      <c r="CD45" s="731"/>
      <c r="CE45" s="731"/>
    </row>
    <row r="47" spans="19:83" ht="21.75" customHeight="1">
      <c r="S47" s="27" t="s">
        <v>304</v>
      </c>
      <c r="T47" s="617"/>
    </row>
    <row r="48" spans="19:83">
      <c r="S48" s="715" t="s">
        <v>24</v>
      </c>
      <c r="T48" s="716"/>
      <c r="U48" s="717" t="s">
        <v>0</v>
      </c>
      <c r="V48" s="106"/>
      <c r="W48" s="106"/>
      <c r="X48" s="106"/>
      <c r="Y48" s="106"/>
      <c r="Z48" s="134"/>
      <c r="AA48" s="65">
        <v>1990</v>
      </c>
      <c r="AB48" s="65">
        <f t="shared" ref="AB48:AZ48" si="66">AA48+1</f>
        <v>1991</v>
      </c>
      <c r="AC48" s="65">
        <f t="shared" si="66"/>
        <v>1992</v>
      </c>
      <c r="AD48" s="65">
        <f t="shared" si="66"/>
        <v>1993</v>
      </c>
      <c r="AE48" s="65">
        <f t="shared" si="66"/>
        <v>1994</v>
      </c>
      <c r="AF48" s="65">
        <f t="shared" si="66"/>
        <v>1995</v>
      </c>
      <c r="AG48" s="65">
        <f t="shared" si="66"/>
        <v>1996</v>
      </c>
      <c r="AH48" s="65">
        <f t="shared" si="66"/>
        <v>1997</v>
      </c>
      <c r="AI48" s="65">
        <f t="shared" si="66"/>
        <v>1998</v>
      </c>
      <c r="AJ48" s="104">
        <f t="shared" si="66"/>
        <v>1999</v>
      </c>
      <c r="AK48" s="104">
        <f t="shared" si="66"/>
        <v>2000</v>
      </c>
      <c r="AL48" s="104">
        <f t="shared" si="66"/>
        <v>2001</v>
      </c>
      <c r="AM48" s="104">
        <f t="shared" si="66"/>
        <v>2002</v>
      </c>
      <c r="AN48" s="65">
        <f t="shared" si="66"/>
        <v>2003</v>
      </c>
      <c r="AO48" s="65">
        <f t="shared" si="66"/>
        <v>2004</v>
      </c>
      <c r="AP48" s="65">
        <f t="shared" si="66"/>
        <v>2005</v>
      </c>
      <c r="AQ48" s="65">
        <f t="shared" si="66"/>
        <v>2006</v>
      </c>
      <c r="AR48" s="65">
        <f t="shared" si="66"/>
        <v>2007</v>
      </c>
      <c r="AS48" s="105">
        <f t="shared" si="66"/>
        <v>2008</v>
      </c>
      <c r="AT48" s="65">
        <f t="shared" si="66"/>
        <v>2009</v>
      </c>
      <c r="AU48" s="105">
        <f t="shared" si="66"/>
        <v>2010</v>
      </c>
      <c r="AV48" s="104">
        <f t="shared" si="66"/>
        <v>2011</v>
      </c>
      <c r="AW48" s="65">
        <f t="shared" si="66"/>
        <v>2012</v>
      </c>
      <c r="AX48" s="65">
        <f t="shared" si="66"/>
        <v>2013</v>
      </c>
      <c r="AY48" s="65">
        <f t="shared" si="66"/>
        <v>2014</v>
      </c>
      <c r="AZ48" s="65">
        <f t="shared" si="66"/>
        <v>2015</v>
      </c>
      <c r="BA48" s="65">
        <f t="shared" ref="BA48:BI48" si="67">AZ48+1</f>
        <v>2016</v>
      </c>
      <c r="BB48" s="65">
        <f t="shared" si="67"/>
        <v>2017</v>
      </c>
      <c r="BC48" s="65">
        <f t="shared" si="67"/>
        <v>2018</v>
      </c>
      <c r="BD48" s="65">
        <f t="shared" si="67"/>
        <v>2019</v>
      </c>
      <c r="BE48" s="65">
        <f t="shared" si="67"/>
        <v>2020</v>
      </c>
      <c r="BF48" s="65">
        <f t="shared" si="67"/>
        <v>2021</v>
      </c>
      <c r="BG48" s="65">
        <f t="shared" si="67"/>
        <v>2022</v>
      </c>
      <c r="BH48" s="104">
        <f t="shared" si="67"/>
        <v>2023</v>
      </c>
      <c r="BI48" s="65">
        <f t="shared" si="67"/>
        <v>2024</v>
      </c>
      <c r="BJ48" s="135"/>
    </row>
    <row r="49" spans="19:83" ht="18.75">
      <c r="S49" s="719" t="s">
        <v>296</v>
      </c>
      <c r="T49" s="672"/>
      <c r="U49" s="720">
        <v>1</v>
      </c>
      <c r="V49" s="1894"/>
      <c r="W49" s="1894"/>
      <c r="X49" s="1894"/>
      <c r="Y49" s="1894"/>
      <c r="Z49" s="752"/>
      <c r="AA49" s="753"/>
      <c r="AB49" s="762"/>
      <c r="AC49" s="762"/>
      <c r="AD49" s="762"/>
      <c r="AE49" s="762"/>
      <c r="AF49" s="762"/>
      <c r="AG49" s="762"/>
      <c r="AH49" s="762"/>
      <c r="AI49" s="762"/>
      <c r="AJ49" s="762"/>
      <c r="AK49" s="762"/>
      <c r="AL49" s="762"/>
      <c r="AM49" s="762"/>
      <c r="AN49" s="762"/>
      <c r="AO49" s="762"/>
      <c r="AP49" s="762"/>
      <c r="AQ49" s="762"/>
      <c r="AR49" s="762"/>
      <c r="AS49" s="762"/>
      <c r="AT49" s="762"/>
      <c r="AU49" s="762"/>
      <c r="AV49" s="762"/>
      <c r="AW49" s="762"/>
      <c r="AX49" s="753"/>
      <c r="AY49" s="181">
        <f>AY5/$AX5-1</f>
        <v>-3.9321510558890216E-2</v>
      </c>
      <c r="AZ49" s="181">
        <f t="shared" ref="AY49:BE59" si="68">AZ5/$AX5-1</f>
        <v>-6.9997731269119123E-2</v>
      </c>
      <c r="BA49" s="181">
        <f t="shared" si="68"/>
        <v>-8.5284111559643216E-2</v>
      </c>
      <c r="BB49" s="181">
        <f t="shared" si="68"/>
        <v>-9.7308682900037247E-2</v>
      </c>
      <c r="BC49" s="181">
        <f t="shared" si="68"/>
        <v>-0.13205414784819447</v>
      </c>
      <c r="BD49" s="181">
        <f t="shared" si="68"/>
        <v>-0.15986232748725926</v>
      </c>
      <c r="BE49" s="181">
        <f t="shared" si="68"/>
        <v>-0.20926278327890757</v>
      </c>
      <c r="BF49" s="181">
        <f t="shared" ref="BF49:BH49" si="69">BF5/$AX5-1</f>
        <v>-0.19325105071850757</v>
      </c>
      <c r="BG49" s="181">
        <f>BG5/$AX5-1</f>
        <v>-0.21531280961220789</v>
      </c>
      <c r="BH49" s="1606">
        <f t="shared" si="69"/>
        <v>-0.24826652656691406</v>
      </c>
      <c r="BI49" s="181">
        <f t="shared" ref="BI49" si="70">BI5/$AX5-1</f>
        <v>-0.25912272161278394</v>
      </c>
      <c r="BJ49" s="189"/>
      <c r="BT49" s="731"/>
      <c r="BU49" s="731"/>
      <c r="BV49" s="731"/>
      <c r="BW49" s="731"/>
      <c r="BX49" s="731"/>
      <c r="BY49" s="731"/>
      <c r="BZ49" s="731"/>
      <c r="CA49" s="731"/>
      <c r="CB49" s="731"/>
      <c r="CC49" s="731"/>
      <c r="CD49" s="731"/>
      <c r="CE49" s="731"/>
    </row>
    <row r="50" spans="19:83" ht="15.75">
      <c r="S50" s="722"/>
      <c r="T50" s="679" t="s">
        <v>25</v>
      </c>
      <c r="U50" s="720">
        <v>1</v>
      </c>
      <c r="V50" s="1894"/>
      <c r="W50" s="1894"/>
      <c r="X50" s="1894"/>
      <c r="Y50" s="1894"/>
      <c r="Z50" s="752"/>
      <c r="AA50" s="753"/>
      <c r="AB50" s="762"/>
      <c r="AC50" s="762"/>
      <c r="AD50" s="762"/>
      <c r="AE50" s="762"/>
      <c r="AF50" s="762"/>
      <c r="AG50" s="762"/>
      <c r="AH50" s="762"/>
      <c r="AI50" s="762"/>
      <c r="AJ50" s="762"/>
      <c r="AK50" s="762"/>
      <c r="AL50" s="762"/>
      <c r="AM50" s="762"/>
      <c r="AN50" s="762"/>
      <c r="AO50" s="762"/>
      <c r="AP50" s="762"/>
      <c r="AQ50" s="762"/>
      <c r="AR50" s="762"/>
      <c r="AS50" s="762"/>
      <c r="AT50" s="762"/>
      <c r="AU50" s="762"/>
      <c r="AV50" s="762"/>
      <c r="AW50" s="762"/>
      <c r="AX50" s="753"/>
      <c r="AY50" s="181">
        <f t="shared" si="68"/>
        <v>-4.0629391037306228E-2</v>
      </c>
      <c r="AZ50" s="181">
        <f t="shared" si="68"/>
        <v>-7.2503130668177262E-2</v>
      </c>
      <c r="BA50" s="181">
        <f t="shared" si="68"/>
        <v>-8.8439568967296878E-2</v>
      </c>
      <c r="BB50" s="181">
        <f t="shared" si="68"/>
        <v>-0.10191744749903997</v>
      </c>
      <c r="BC50" s="181">
        <f t="shared" si="68"/>
        <v>-0.13874596096004055</v>
      </c>
      <c r="BD50" s="181">
        <f t="shared" si="68"/>
        <v>-0.16738703862754456</v>
      </c>
      <c r="BE50" s="181">
        <f t="shared" si="68"/>
        <v>-0.21645254827575466</v>
      </c>
      <c r="BF50" s="181">
        <f t="shared" ref="BF50:BG50" si="71">BF6/$AX6-1</f>
        <v>-0.20104025930554337</v>
      </c>
      <c r="BG50" s="181">
        <f t="shared" si="71"/>
        <v>-0.22212000670156951</v>
      </c>
      <c r="BH50" s="1606">
        <f t="shared" ref="BH50:BI50" si="72">BH6/$AX6-1</f>
        <v>-0.254443477711911</v>
      </c>
      <c r="BI50" s="181">
        <f t="shared" si="72"/>
        <v>-0.26522650226474676</v>
      </c>
      <c r="BJ50" s="189"/>
      <c r="BT50" s="731"/>
      <c r="BU50" s="731"/>
      <c r="BV50" s="731"/>
      <c r="BW50" s="731"/>
      <c r="BX50" s="731"/>
      <c r="BY50" s="731"/>
      <c r="BZ50" s="731"/>
      <c r="CA50" s="731"/>
      <c r="CB50" s="731"/>
      <c r="CC50" s="731"/>
      <c r="CD50" s="731"/>
      <c r="CE50" s="731"/>
    </row>
    <row r="51" spans="19:83" ht="15.75">
      <c r="S51" s="725"/>
      <c r="T51" s="682" t="s">
        <v>297</v>
      </c>
      <c r="U51" s="720">
        <v>1</v>
      </c>
      <c r="V51" s="1894"/>
      <c r="W51" s="1894"/>
      <c r="X51" s="1894"/>
      <c r="Y51" s="1894"/>
      <c r="Z51" s="752"/>
      <c r="AA51" s="753"/>
      <c r="AB51" s="762"/>
      <c r="AC51" s="762"/>
      <c r="AD51" s="762"/>
      <c r="AE51" s="762"/>
      <c r="AF51" s="762"/>
      <c r="AG51" s="762"/>
      <c r="AH51" s="762"/>
      <c r="AI51" s="762"/>
      <c r="AJ51" s="762"/>
      <c r="AK51" s="762"/>
      <c r="AL51" s="762"/>
      <c r="AM51" s="762"/>
      <c r="AN51" s="762"/>
      <c r="AO51" s="762"/>
      <c r="AP51" s="762"/>
      <c r="AQ51" s="762"/>
      <c r="AR51" s="762"/>
      <c r="AS51" s="762"/>
      <c r="AT51" s="762"/>
      <c r="AU51" s="762"/>
      <c r="AV51" s="762"/>
      <c r="AW51" s="762"/>
      <c r="AX51" s="753"/>
      <c r="AY51" s="181">
        <f t="shared" si="68"/>
        <v>-1.881688119028202E-2</v>
      </c>
      <c r="AZ51" s="181">
        <f t="shared" si="68"/>
        <v>-3.0718693967306199E-2</v>
      </c>
      <c r="BA51" s="181">
        <f t="shared" si="68"/>
        <v>-3.581362423290646E-2</v>
      </c>
      <c r="BB51" s="181">
        <f t="shared" si="68"/>
        <v>-2.5053601866822262E-2</v>
      </c>
      <c r="BC51" s="181">
        <f t="shared" si="68"/>
        <v>-2.714154312106376E-2</v>
      </c>
      <c r="BD51" s="181">
        <f t="shared" si="68"/>
        <v>-4.1891751747611394E-2</v>
      </c>
      <c r="BE51" s="181">
        <f t="shared" si="68"/>
        <v>-9.6543411026878245E-2</v>
      </c>
      <c r="BF51" s="181">
        <f t="shared" ref="BF51:BG51" si="73">BF7/$AX7-1</f>
        <v>-7.1133748879599779E-2</v>
      </c>
      <c r="BG51" s="181">
        <f t="shared" si="73"/>
        <v>-0.10859124318476798</v>
      </c>
      <c r="BH51" s="1606">
        <f t="shared" ref="BH51:BI51" si="74">BH7/$AX7-1</f>
        <v>-0.15142580148051255</v>
      </c>
      <c r="BI51" s="181">
        <f t="shared" si="74"/>
        <v>-0.16342914557030586</v>
      </c>
      <c r="BJ51" s="189"/>
      <c r="BT51" s="731"/>
      <c r="BU51" s="731"/>
      <c r="BV51" s="731"/>
      <c r="BW51" s="731"/>
      <c r="BX51" s="731"/>
      <c r="BY51" s="731"/>
      <c r="BZ51" s="731"/>
      <c r="CA51" s="731"/>
      <c r="CB51" s="731"/>
      <c r="CC51" s="731"/>
      <c r="CD51" s="731"/>
      <c r="CE51" s="731"/>
    </row>
    <row r="52" spans="19:83" ht="18.75">
      <c r="S52" s="728" t="s">
        <v>298</v>
      </c>
      <c r="T52" s="672"/>
      <c r="U52" s="720">
        <v>28</v>
      </c>
      <c r="V52" s="1894"/>
      <c r="W52" s="1894"/>
      <c r="X52" s="1894"/>
      <c r="Y52" s="1894"/>
      <c r="Z52" s="752"/>
      <c r="AA52" s="753"/>
      <c r="AB52" s="762"/>
      <c r="AC52" s="762"/>
      <c r="AD52" s="762"/>
      <c r="AE52" s="762"/>
      <c r="AF52" s="762"/>
      <c r="AG52" s="762"/>
      <c r="AH52" s="762"/>
      <c r="AI52" s="762"/>
      <c r="AJ52" s="762"/>
      <c r="AK52" s="762"/>
      <c r="AL52" s="762"/>
      <c r="AM52" s="762"/>
      <c r="AN52" s="762"/>
      <c r="AO52" s="762"/>
      <c r="AP52" s="762"/>
      <c r="AQ52" s="762"/>
      <c r="AR52" s="762"/>
      <c r="AS52" s="762"/>
      <c r="AT52" s="762"/>
      <c r="AU52" s="762"/>
      <c r="AV52" s="762"/>
      <c r="AW52" s="762"/>
      <c r="AX52" s="753"/>
      <c r="AY52" s="181">
        <f t="shared" si="68"/>
        <v>-1.689737346637854E-2</v>
      </c>
      <c r="AZ52" s="181">
        <f t="shared" si="68"/>
        <v>-2.9240068206911496E-2</v>
      </c>
      <c r="BA52" s="181">
        <f t="shared" si="68"/>
        <v>-3.0259778284209449E-2</v>
      </c>
      <c r="BB52" s="181">
        <f t="shared" si="68"/>
        <v>-3.6151973649077851E-2</v>
      </c>
      <c r="BC52" s="181">
        <f t="shared" si="68"/>
        <v>-5.1345754943811328E-2</v>
      </c>
      <c r="BD52" s="181">
        <f t="shared" si="68"/>
        <v>-5.9677293307518475E-2</v>
      </c>
      <c r="BE52" s="181">
        <f t="shared" si="68"/>
        <v>-6.9808305772150803E-2</v>
      </c>
      <c r="BF52" s="181">
        <f t="shared" ref="BF52:BG52" si="75">BF8/$AX8-1</f>
        <v>-7.0246781531675739E-2</v>
      </c>
      <c r="BG52" s="181">
        <f t="shared" si="75"/>
        <v>-8.7550335065486928E-2</v>
      </c>
      <c r="BH52" s="1606">
        <f t="shared" ref="BH52:BI52" si="76">BH8/$AX8-1</f>
        <v>-9.9675348746605885E-2</v>
      </c>
      <c r="BI52" s="181">
        <f t="shared" si="76"/>
        <v>-0.11308008248337731</v>
      </c>
      <c r="BJ52" s="189"/>
      <c r="BT52" s="731"/>
      <c r="BU52" s="731"/>
      <c r="BV52" s="731"/>
      <c r="BW52" s="731"/>
      <c r="BX52" s="731"/>
      <c r="BY52" s="731"/>
      <c r="BZ52" s="731"/>
      <c r="CB52" s="731"/>
      <c r="CC52" s="731"/>
      <c r="CD52" s="731"/>
      <c r="CE52" s="731"/>
    </row>
    <row r="53" spans="19:83" ht="18.75">
      <c r="S53" s="728" t="s">
        <v>299</v>
      </c>
      <c r="T53" s="672"/>
      <c r="U53" s="720">
        <v>265</v>
      </c>
      <c r="V53" s="1894"/>
      <c r="W53" s="1894"/>
      <c r="X53" s="1894"/>
      <c r="Y53" s="1894"/>
      <c r="Z53" s="752"/>
      <c r="AA53" s="753"/>
      <c r="AB53" s="762"/>
      <c r="AC53" s="762"/>
      <c r="AD53" s="762"/>
      <c r="AE53" s="762"/>
      <c r="AF53" s="762"/>
      <c r="AG53" s="762"/>
      <c r="AH53" s="762"/>
      <c r="AI53" s="762"/>
      <c r="AJ53" s="762"/>
      <c r="AK53" s="762"/>
      <c r="AL53" s="762"/>
      <c r="AM53" s="762"/>
      <c r="AN53" s="762"/>
      <c r="AO53" s="762"/>
      <c r="AP53" s="762"/>
      <c r="AQ53" s="762"/>
      <c r="AR53" s="762"/>
      <c r="AS53" s="762"/>
      <c r="AT53" s="762"/>
      <c r="AU53" s="762"/>
      <c r="AV53" s="762"/>
      <c r="AW53" s="762"/>
      <c r="AX53" s="753"/>
      <c r="AY53" s="181">
        <f t="shared" si="68"/>
        <v>-2.498967022976073E-2</v>
      </c>
      <c r="AZ53" s="181">
        <f t="shared" si="68"/>
        <v>-3.9672003650218723E-2</v>
      </c>
      <c r="BA53" s="181">
        <f t="shared" si="68"/>
        <v>-6.3443688005722421E-2</v>
      </c>
      <c r="BB53" s="181">
        <f t="shared" si="68"/>
        <v>-5.7292253658896009E-2</v>
      </c>
      <c r="BC53" s="181">
        <f t="shared" si="68"/>
        <v>-9.873509180315998E-2</v>
      </c>
      <c r="BD53" s="181">
        <f t="shared" si="68"/>
        <v>-0.1192666843708341</v>
      </c>
      <c r="BE53" s="181">
        <f t="shared" si="68"/>
        <v>-0.13856799851999657</v>
      </c>
      <c r="BF53" s="181">
        <f t="shared" ref="BF53:BG53" si="77">BF9/$AX9-1</f>
        <v>-0.13843417096895405</v>
      </c>
      <c r="BG53" s="181">
        <f t="shared" si="77"/>
        <v>-0.17118308833429308</v>
      </c>
      <c r="BH53" s="1606">
        <f t="shared" ref="BH53:BI53" si="78">BH9/$AX9-1</f>
        <v>-0.20764306398636245</v>
      </c>
      <c r="BI53" s="181">
        <f t="shared" si="78"/>
        <v>-0.22336837122086828</v>
      </c>
      <c r="BJ53" s="189"/>
      <c r="BT53" s="731"/>
      <c r="BU53" s="731"/>
      <c r="BV53" s="731"/>
      <c r="BW53" s="731"/>
      <c r="BX53" s="731"/>
      <c r="BY53" s="731"/>
      <c r="BZ53" s="731"/>
      <c r="CA53" s="731"/>
      <c r="CB53" s="731"/>
      <c r="CC53" s="731"/>
      <c r="CD53" s="731"/>
      <c r="CE53" s="731"/>
    </row>
    <row r="54" spans="19:83" ht="15.75">
      <c r="S54" s="732" t="s">
        <v>26</v>
      </c>
      <c r="T54" s="689"/>
      <c r="U54" s="720"/>
      <c r="V54" s="1894"/>
      <c r="W54" s="1894"/>
      <c r="X54" s="1894"/>
      <c r="Y54" s="1894"/>
      <c r="Z54" s="752"/>
      <c r="AA54" s="753"/>
      <c r="AB54" s="762"/>
      <c r="AC54" s="762"/>
      <c r="AD54" s="762"/>
      <c r="AE54" s="762"/>
      <c r="AF54" s="762"/>
      <c r="AG54" s="762"/>
      <c r="AH54" s="762"/>
      <c r="AI54" s="762"/>
      <c r="AJ54" s="762"/>
      <c r="AK54" s="762"/>
      <c r="AL54" s="762"/>
      <c r="AM54" s="762"/>
      <c r="AN54" s="762"/>
      <c r="AO54" s="762"/>
      <c r="AP54" s="762"/>
      <c r="AQ54" s="762"/>
      <c r="AR54" s="762"/>
      <c r="AS54" s="762"/>
      <c r="AT54" s="762"/>
      <c r="AU54" s="762"/>
      <c r="AV54" s="762"/>
      <c r="AW54" s="762"/>
      <c r="AX54" s="753"/>
      <c r="AY54" s="181">
        <f t="shared" si="68"/>
        <v>6.1618606074518745E-2</v>
      </c>
      <c r="AZ54" s="181">
        <f t="shared" si="68"/>
        <v>0.13141783913943517</v>
      </c>
      <c r="BA54" s="181">
        <f t="shared" si="68"/>
        <v>0.19426632958142487</v>
      </c>
      <c r="BB54" s="181">
        <f t="shared" si="68"/>
        <v>0.22443657054837995</v>
      </c>
      <c r="BC54" s="181">
        <f t="shared" si="68"/>
        <v>0.25259075233032724</v>
      </c>
      <c r="BD54" s="181">
        <f t="shared" si="68"/>
        <v>0.30198748733811387</v>
      </c>
      <c r="BE54" s="181">
        <f t="shared" si="68"/>
        <v>0.34837104167207422</v>
      </c>
      <c r="BF54" s="181">
        <f t="shared" ref="BF54:BG54" si="79">BF10/$AX10-1</f>
        <v>0.35897327172663829</v>
      </c>
      <c r="BG54" s="181">
        <f t="shared" si="79"/>
        <v>0.33393575521222418</v>
      </c>
      <c r="BH54" s="1606">
        <f t="shared" ref="BH54:BI54" si="80">BH10/$AX10-1</f>
        <v>0.29874837332783</v>
      </c>
      <c r="BI54" s="181">
        <f t="shared" si="80"/>
        <v>0.26335238895492918</v>
      </c>
      <c r="BJ54" s="189"/>
      <c r="BT54" s="731"/>
      <c r="BU54" s="731"/>
      <c r="BV54" s="731"/>
      <c r="BW54" s="731"/>
      <c r="BX54" s="731"/>
      <c r="BY54" s="731"/>
      <c r="BZ54" s="731"/>
      <c r="CA54" s="731"/>
      <c r="CB54" s="731"/>
      <c r="CC54" s="731"/>
      <c r="CD54" s="731"/>
      <c r="CE54" s="731"/>
    </row>
    <row r="55" spans="19:83" ht="30">
      <c r="S55" s="733"/>
      <c r="T55" s="692" t="s">
        <v>300</v>
      </c>
      <c r="U55" s="693" t="s">
        <v>561</v>
      </c>
      <c r="V55" s="1895"/>
      <c r="W55" s="1895"/>
      <c r="X55" s="1895"/>
      <c r="Y55" s="1895"/>
      <c r="Z55" s="752"/>
      <c r="AA55" s="753"/>
      <c r="AB55" s="762"/>
      <c r="AC55" s="762"/>
      <c r="AD55" s="762"/>
      <c r="AE55" s="762"/>
      <c r="AF55" s="762"/>
      <c r="AG55" s="762"/>
      <c r="AH55" s="762"/>
      <c r="AI55" s="762"/>
      <c r="AJ55" s="762"/>
      <c r="AK55" s="762"/>
      <c r="AL55" s="762"/>
      <c r="AM55" s="762"/>
      <c r="AN55" s="762"/>
      <c r="AO55" s="762"/>
      <c r="AP55" s="762"/>
      <c r="AQ55" s="762"/>
      <c r="AR55" s="762"/>
      <c r="AS55" s="762"/>
      <c r="AT55" s="762"/>
      <c r="AU55" s="762"/>
      <c r="AV55" s="762"/>
      <c r="AW55" s="762"/>
      <c r="AX55" s="753"/>
      <c r="AY55" s="181">
        <f t="shared" si="68"/>
        <v>0.10040959615918044</v>
      </c>
      <c r="AZ55" s="181">
        <f t="shared" si="68"/>
        <v>0.21375402018933176</v>
      </c>
      <c r="BA55" s="181">
        <f t="shared" si="68"/>
        <v>0.28923646703428929</v>
      </c>
      <c r="BB55" s="181">
        <f t="shared" si="68"/>
        <v>0.33519683054282812</v>
      </c>
      <c r="BC55" s="181">
        <f t="shared" si="68"/>
        <v>0.38003731942846075</v>
      </c>
      <c r="BD55" s="181">
        <f t="shared" si="68"/>
        <v>0.45063431166230239</v>
      </c>
      <c r="BE55" s="181">
        <f t="shared" si="68"/>
        <v>0.50544605715293023</v>
      </c>
      <c r="BF55" s="181">
        <f t="shared" ref="BF55:BG55" si="81">BF11/$AX11-1</f>
        <v>0.53197661489246606</v>
      </c>
      <c r="BG55" s="181">
        <f t="shared" si="81"/>
        <v>0.49646767899146038</v>
      </c>
      <c r="BH55" s="1606">
        <f t="shared" ref="BH55:BI55" si="82">BH11/$AX11-1</f>
        <v>0.45947983954976768</v>
      </c>
      <c r="BI55" s="181">
        <f t="shared" si="82"/>
        <v>0.44312416680114097</v>
      </c>
      <c r="BJ55" s="189"/>
      <c r="BT55" s="736"/>
      <c r="BU55" s="736"/>
      <c r="BV55" s="736"/>
      <c r="BW55" s="736"/>
      <c r="BX55" s="736"/>
      <c r="BY55" s="731"/>
      <c r="BZ55" s="731"/>
      <c r="CA55" s="731"/>
      <c r="CB55" s="731"/>
      <c r="CC55" s="731"/>
      <c r="CD55" s="731"/>
      <c r="CE55" s="731"/>
    </row>
    <row r="56" spans="19:83" ht="30">
      <c r="S56" s="733"/>
      <c r="T56" s="692" t="s">
        <v>301</v>
      </c>
      <c r="U56" s="693" t="s">
        <v>562</v>
      </c>
      <c r="V56" s="1895"/>
      <c r="W56" s="1895"/>
      <c r="X56" s="1895"/>
      <c r="Y56" s="1895"/>
      <c r="Z56" s="752"/>
      <c r="AA56" s="753"/>
      <c r="AB56" s="762"/>
      <c r="AC56" s="762"/>
      <c r="AD56" s="762"/>
      <c r="AE56" s="762"/>
      <c r="AF56" s="762"/>
      <c r="AG56" s="762"/>
      <c r="AH56" s="762"/>
      <c r="AI56" s="762"/>
      <c r="AJ56" s="762"/>
      <c r="AK56" s="762"/>
      <c r="AL56" s="762"/>
      <c r="AM56" s="762"/>
      <c r="AN56" s="762"/>
      <c r="AO56" s="762"/>
      <c r="AP56" s="762"/>
      <c r="AQ56" s="762"/>
      <c r="AR56" s="762"/>
      <c r="AS56" s="762"/>
      <c r="AT56" s="762"/>
      <c r="AU56" s="762"/>
      <c r="AV56" s="762"/>
      <c r="AW56" s="762"/>
      <c r="AX56" s="753"/>
      <c r="AY56" s="181">
        <f t="shared" si="68"/>
        <v>2.7109692818812592E-2</v>
      </c>
      <c r="AZ56" s="181">
        <f t="shared" si="68"/>
        <v>1.0685167454284272E-2</v>
      </c>
      <c r="BA56" s="181">
        <f t="shared" si="68"/>
        <v>3.0535492087697458E-2</v>
      </c>
      <c r="BB56" s="181">
        <f t="shared" si="68"/>
        <v>6.9423959304178773E-2</v>
      </c>
      <c r="BC56" s="181">
        <f t="shared" si="68"/>
        <v>7.2210278345169909E-2</v>
      </c>
      <c r="BD56" s="181">
        <f t="shared" si="68"/>
        <v>5.7518655287710052E-2</v>
      </c>
      <c r="BE56" s="181">
        <f t="shared" si="68"/>
        <v>7.6894401484362218E-2</v>
      </c>
      <c r="BF56" s="181">
        <f t="shared" ref="BF56:BG56" si="83">BF12/$AX12-1</f>
        <v>-2.6747508264018838E-2</v>
      </c>
      <c r="BG56" s="181">
        <f t="shared" si="83"/>
        <v>2.1393344105445911E-2</v>
      </c>
      <c r="BH56" s="1606">
        <f t="shared" ref="BH56:BI56" si="84">BH12/$AX12-1</f>
        <v>2.3414884621224541E-2</v>
      </c>
      <c r="BI56" s="181">
        <f t="shared" si="84"/>
        <v>-0.16864628138869542</v>
      </c>
      <c r="BJ56" s="189"/>
      <c r="BT56" s="736"/>
      <c r="BU56" s="736"/>
      <c r="BV56" s="736"/>
      <c r="BW56" s="736"/>
      <c r="BX56" s="736"/>
      <c r="BY56" s="731"/>
      <c r="BZ56" s="731"/>
      <c r="CA56" s="731"/>
      <c r="CB56" s="731"/>
      <c r="CC56" s="731"/>
      <c r="CD56" s="731"/>
      <c r="CE56" s="731"/>
    </row>
    <row r="57" spans="19:83" ht="18.75" customHeight="1">
      <c r="S57" s="733"/>
      <c r="T57" s="694" t="s">
        <v>302</v>
      </c>
      <c r="U57" s="720">
        <v>23500</v>
      </c>
      <c r="V57" s="1894"/>
      <c r="W57" s="1894"/>
      <c r="X57" s="1894"/>
      <c r="Y57" s="1894"/>
      <c r="Z57" s="752"/>
      <c r="AA57" s="753"/>
      <c r="AB57" s="753"/>
      <c r="AC57" s="753"/>
      <c r="AD57" s="753"/>
      <c r="AE57" s="753"/>
      <c r="AF57" s="753"/>
      <c r="AG57" s="753"/>
      <c r="AH57" s="753"/>
      <c r="AI57" s="753"/>
      <c r="AJ57" s="753"/>
      <c r="AK57" s="753"/>
      <c r="AL57" s="753"/>
      <c r="AM57" s="753"/>
      <c r="AN57" s="753"/>
      <c r="AO57" s="753"/>
      <c r="AP57" s="753"/>
      <c r="AQ57" s="753"/>
      <c r="AR57" s="753"/>
      <c r="AS57" s="753"/>
      <c r="AT57" s="753"/>
      <c r="AU57" s="753"/>
      <c r="AV57" s="753"/>
      <c r="AW57" s="753"/>
      <c r="AX57" s="753"/>
      <c r="AY57" s="181">
        <f t="shared" si="68"/>
        <v>-2.2465973758311497E-2</v>
      </c>
      <c r="AZ57" s="181">
        <f t="shared" si="68"/>
        <v>1.3083065928788828E-2</v>
      </c>
      <c r="BA57" s="181">
        <f t="shared" si="68"/>
        <v>2.7807666036282708E-2</v>
      </c>
      <c r="BB57" s="181">
        <f t="shared" si="68"/>
        <v>-7.7829765409451745E-3</v>
      </c>
      <c r="BC57" s="181">
        <f t="shared" si="68"/>
        <v>-3.0427200678698085E-2</v>
      </c>
      <c r="BD57" s="181">
        <f t="shared" si="68"/>
        <v>-5.8954268711539637E-2</v>
      </c>
      <c r="BE57" s="181">
        <f t="shared" si="68"/>
        <v>-4.3039427896691351E-2</v>
      </c>
      <c r="BF57" s="181">
        <f t="shared" ref="BF57:BG57" si="85">BF13/$AX13-1</f>
        <v>-4.6500518887707676E-2</v>
      </c>
      <c r="BG57" s="181">
        <f t="shared" si="85"/>
        <v>-8.4350073595626185E-2</v>
      </c>
      <c r="BH57" s="1606">
        <f t="shared" ref="BH57:BI57" si="86">BH13/$AX13-1</f>
        <v>-0.11701279668665232</v>
      </c>
      <c r="BI57" s="181">
        <f t="shared" si="86"/>
        <v>-0.14342291528686169</v>
      </c>
      <c r="BJ57" s="189"/>
      <c r="BK57" s="161"/>
      <c r="BL57" s="161"/>
      <c r="BN57" s="161"/>
      <c r="BQ57" s="151"/>
      <c r="BR57" s="735"/>
      <c r="BS57" s="711"/>
      <c r="BT57" s="736"/>
      <c r="BU57" s="736"/>
      <c r="BV57" s="736"/>
      <c r="BW57" s="736"/>
      <c r="BX57" s="736"/>
      <c r="BY57" s="731"/>
      <c r="BZ57" s="731"/>
      <c r="CA57" s="731"/>
      <c r="CB57" s="731"/>
      <c r="CC57" s="731"/>
      <c r="CD57" s="731"/>
      <c r="CE57" s="731"/>
    </row>
    <row r="58" spans="19:83" ht="18.75" customHeight="1" thickBot="1">
      <c r="S58" s="737"/>
      <c r="T58" s="696" t="s">
        <v>303</v>
      </c>
      <c r="U58" s="720">
        <v>16100</v>
      </c>
      <c r="V58" s="1896"/>
      <c r="W58" s="1896"/>
      <c r="X58" s="1896"/>
      <c r="Y58" s="1896"/>
      <c r="Z58" s="756"/>
      <c r="AA58" s="757"/>
      <c r="AB58" s="763"/>
      <c r="AC58" s="763"/>
      <c r="AD58" s="763"/>
      <c r="AE58" s="763"/>
      <c r="AF58" s="763"/>
      <c r="AG58" s="763"/>
      <c r="AH58" s="763"/>
      <c r="AI58" s="763"/>
      <c r="AJ58" s="763"/>
      <c r="AK58" s="763"/>
      <c r="AL58" s="763"/>
      <c r="AM58" s="763"/>
      <c r="AN58" s="763"/>
      <c r="AO58" s="763"/>
      <c r="AP58" s="763"/>
      <c r="AQ58" s="763"/>
      <c r="AR58" s="763"/>
      <c r="AS58" s="763"/>
      <c r="AT58" s="763"/>
      <c r="AU58" s="763"/>
      <c r="AV58" s="763"/>
      <c r="AW58" s="763"/>
      <c r="AX58" s="757"/>
      <c r="AY58" s="741">
        <f t="shared" si="68"/>
        <v>-0.30744373317097784</v>
      </c>
      <c r="AZ58" s="741">
        <f t="shared" si="68"/>
        <v>-0.65137399727128842</v>
      </c>
      <c r="BA58" s="741">
        <f t="shared" si="68"/>
        <v>-0.61341932518225784</v>
      </c>
      <c r="BB58" s="741">
        <f t="shared" si="68"/>
        <v>-0.72954187746311083</v>
      </c>
      <c r="BC58" s="741">
        <f t="shared" si="68"/>
        <v>-0.81648324827605978</v>
      </c>
      <c r="BD58" s="741">
        <f t="shared" si="68"/>
        <v>-0.82926637213925347</v>
      </c>
      <c r="BE58" s="741">
        <f t="shared" si="68"/>
        <v>-0.8053622052064846</v>
      </c>
      <c r="BF58" s="741">
        <f t="shared" ref="BF58:BG58" si="87">BF14/$AX14-1</f>
        <v>-0.77961209245072527</v>
      </c>
      <c r="BG58" s="741">
        <f t="shared" si="87"/>
        <v>-0.77643666417438661</v>
      </c>
      <c r="BH58" s="1612">
        <f t="shared" ref="BH58:BI58" si="88">BH14/$AX14-1</f>
        <v>-0.86299701210135082</v>
      </c>
      <c r="BI58" s="741">
        <f t="shared" si="88"/>
        <v>-0.88057520064890016</v>
      </c>
      <c r="BJ58" s="189"/>
      <c r="BK58" s="161"/>
      <c r="BL58" s="161"/>
      <c r="BN58" s="161"/>
      <c r="BQ58" s="151"/>
      <c r="BR58" s="735"/>
      <c r="BS58" s="711"/>
      <c r="BT58" s="736"/>
      <c r="BU58" s="736"/>
      <c r="BW58" s="736"/>
      <c r="BX58" s="736"/>
      <c r="BY58" s="731"/>
      <c r="BZ58" s="731"/>
      <c r="CA58" s="731"/>
      <c r="CB58" s="731"/>
      <c r="CC58" s="731"/>
      <c r="CD58" s="731"/>
      <c r="CE58" s="731"/>
    </row>
    <row r="59" spans="19:83" ht="21.75" customHeight="1" thickTop="1">
      <c r="S59" s="743" t="s">
        <v>27</v>
      </c>
      <c r="T59" s="744"/>
      <c r="U59" s="745"/>
      <c r="V59" s="745"/>
      <c r="W59" s="745"/>
      <c r="X59" s="745"/>
      <c r="Y59" s="745"/>
      <c r="Z59" s="759"/>
      <c r="AA59" s="760"/>
      <c r="AB59" s="764"/>
      <c r="AC59" s="764"/>
      <c r="AD59" s="764"/>
      <c r="AE59" s="764"/>
      <c r="AF59" s="764"/>
      <c r="AG59" s="764"/>
      <c r="AH59" s="764"/>
      <c r="AI59" s="764"/>
      <c r="AJ59" s="764"/>
      <c r="AK59" s="764"/>
      <c r="AL59" s="764"/>
      <c r="AM59" s="764"/>
      <c r="AN59" s="764"/>
      <c r="AO59" s="764"/>
      <c r="AP59" s="764"/>
      <c r="AQ59" s="764"/>
      <c r="AR59" s="764"/>
      <c r="AS59" s="764"/>
      <c r="AT59" s="764"/>
      <c r="AU59" s="764"/>
      <c r="AV59" s="764"/>
      <c r="AW59" s="764"/>
      <c r="AX59" s="760"/>
      <c r="AY59" s="765">
        <f t="shared" si="68"/>
        <v>-3.6505926704263558E-2</v>
      </c>
      <c r="AZ59" s="765">
        <f t="shared" si="68"/>
        <v>-6.4448425056409242E-2</v>
      </c>
      <c r="BA59" s="765">
        <f t="shared" si="68"/>
        <v>-7.7903801240215453E-2</v>
      </c>
      <c r="BB59" s="765">
        <f t="shared" si="68"/>
        <v>-8.8655367291296749E-2</v>
      </c>
      <c r="BC59" s="765">
        <f t="shared" si="68"/>
        <v>-0.12173626820801575</v>
      </c>
      <c r="BD59" s="765">
        <f t="shared" si="68"/>
        <v>-0.14738850749059795</v>
      </c>
      <c r="BE59" s="765">
        <f t="shared" si="68"/>
        <v>-0.19346365118304099</v>
      </c>
      <c r="BF59" s="765">
        <f>BF15/$AX15-1</f>
        <v>-0.17817261407943885</v>
      </c>
      <c r="BG59" s="765">
        <f>BG15/$AX15-1</f>
        <v>-0.20033538512198024</v>
      </c>
      <c r="BH59" s="1613">
        <f>BH15/$AX15-1</f>
        <v>-0.23289755510425103</v>
      </c>
      <c r="BI59" s="765">
        <f>BI15/$AX15-1</f>
        <v>-0.24438987785703825</v>
      </c>
      <c r="BJ59" s="189"/>
      <c r="BT59" s="731"/>
      <c r="BU59" s="731"/>
      <c r="BV59" s="736"/>
      <c r="BW59" s="731"/>
      <c r="BX59" s="731"/>
      <c r="BY59" s="731"/>
      <c r="BZ59" s="731"/>
      <c r="CA59" s="731"/>
      <c r="CB59" s="731"/>
      <c r="CC59" s="731"/>
      <c r="CD59" s="731"/>
      <c r="CE59" s="731"/>
    </row>
    <row r="60" spans="19:83" ht="15.75">
      <c r="S60" s="668"/>
      <c r="T60" s="617"/>
      <c r="U60" s="710"/>
      <c r="V60" s="710"/>
      <c r="W60" s="710"/>
      <c r="X60" s="710"/>
      <c r="Y60" s="710"/>
      <c r="Z60" s="766"/>
      <c r="AA60" s="161"/>
      <c r="AB60" s="161"/>
      <c r="AC60" s="161"/>
      <c r="AD60" s="161"/>
      <c r="AE60" s="161"/>
      <c r="AF60" s="161"/>
      <c r="AG60" s="161"/>
      <c r="AH60" s="161"/>
      <c r="AI60" s="161"/>
      <c r="AJ60" s="161"/>
      <c r="AK60" s="161"/>
      <c r="BK60" s="161"/>
      <c r="BL60" s="161"/>
      <c r="BM60" s="161"/>
      <c r="BN60" s="161"/>
      <c r="BQ60" s="326"/>
      <c r="BR60" s="730"/>
      <c r="BS60" s="711"/>
      <c r="BT60" s="736"/>
      <c r="BU60" s="736"/>
      <c r="BV60" s="736"/>
      <c r="BW60" s="736"/>
      <c r="BX60" s="736"/>
      <c r="BZ60" s="731"/>
      <c r="CA60" s="731"/>
      <c r="CB60" s="731"/>
      <c r="CC60" s="731"/>
      <c r="CD60" s="731"/>
      <c r="CE60" s="731"/>
    </row>
    <row r="62" spans="19:83" ht="15.75">
      <c r="BW62" s="731"/>
    </row>
  </sheetData>
  <mergeCells count="1">
    <mergeCell ref="S1:U1"/>
  </mergeCells>
  <phoneticPr fontId="9"/>
  <pageMargins left="0.19685039370078741" right="0.19685039370078741" top="0.19685039370078741" bottom="0.27559055118110237" header="0.19685039370078741" footer="0.23622047244094491"/>
  <pageSetup paperSize="9" scale="45" orientation="portrait" r:id="rId1"/>
  <headerFooter alignWithMargins="0"/>
  <colBreaks count="1" manualBreakCount="1">
    <brk id="64" max="1048575" man="1"/>
  </colBreaks>
  <ignoredErrors>
    <ignoredError sqref="AA5:BI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D5842-5CD3-42D7-9FAD-4E3FE9AC0C08}">
  <sheetPr>
    <pageSetUpPr fitToPage="1"/>
  </sheetPr>
  <dimension ref="A1:CM121"/>
  <sheetViews>
    <sheetView zoomScaleNormal="100" workbookViewId="0">
      <pane xSplit="19" ySplit="4" topLeftCell="AA5" activePane="bottomRight" state="frozenSplit"/>
      <selection pane="topRight" activeCell="X1" sqref="X1"/>
      <selection pane="bottomLeft" activeCell="A28" sqref="A28"/>
      <selection pane="bottomRight"/>
    </sheetView>
  </sheetViews>
  <sheetFormatPr defaultColWidth="9" defaultRowHeight="15"/>
  <cols>
    <col min="1" max="1" width="1.625" style="27" customWidth="1"/>
    <col min="2" max="13" width="1.625" style="22" hidden="1" customWidth="1"/>
    <col min="14" max="17" width="1.625" style="22" customWidth="1"/>
    <col min="18" max="18" width="1.625" style="1715" customWidth="1"/>
    <col min="19" max="19" width="44.875" style="22" customWidth="1"/>
    <col min="20" max="26" width="2.125" style="22" hidden="1" customWidth="1"/>
    <col min="27" max="61" width="11.125" style="22" customWidth="1"/>
    <col min="62" max="63" width="10.625" style="22" hidden="1" customWidth="1"/>
    <col min="64" max="64" width="10.625" style="27" customWidth="1"/>
    <col min="65" max="66" width="9" style="22"/>
    <col min="67" max="67" width="9" style="22" customWidth="1"/>
    <col min="68" max="16384" width="9" style="22"/>
  </cols>
  <sheetData>
    <row r="1" spans="1:91" ht="40.5" customHeight="1">
      <c r="B1" s="630"/>
      <c r="C1" s="630"/>
      <c r="D1" s="630"/>
      <c r="E1" s="630"/>
      <c r="F1" s="630"/>
      <c r="G1" s="630"/>
      <c r="H1" s="630"/>
      <c r="I1" s="630"/>
      <c r="J1" s="630"/>
      <c r="K1" s="630"/>
      <c r="L1" s="630"/>
      <c r="M1" s="630"/>
      <c r="N1" s="630"/>
      <c r="O1" s="2132" t="s">
        <v>488</v>
      </c>
      <c r="P1" s="2132"/>
      <c r="Q1" s="2132"/>
      <c r="R1" s="2132"/>
      <c r="S1" s="2132"/>
      <c r="T1" s="629"/>
      <c r="U1" s="629"/>
      <c r="V1" s="629"/>
      <c r="W1" s="629"/>
      <c r="X1" s="629"/>
      <c r="Y1" s="629"/>
      <c r="Z1" s="629"/>
      <c r="AA1" s="630"/>
      <c r="AB1" s="630"/>
      <c r="AC1" s="630"/>
      <c r="AD1" s="631"/>
      <c r="AE1" s="631"/>
      <c r="AF1" s="631"/>
      <c r="AG1" s="631"/>
      <c r="AH1" s="631"/>
      <c r="AI1" s="631"/>
    </row>
    <row r="2" spans="1:91" s="21" customFormat="1" ht="25.5" customHeight="1">
      <c r="A2" s="27"/>
      <c r="O2" s="1305" t="str">
        <f>'0.Contents'!B2</f>
        <v>＜暫定データ＞</v>
      </c>
      <c r="P2" s="1101"/>
      <c r="S2" s="1306"/>
      <c r="T2" s="1307"/>
      <c r="U2" s="1307"/>
      <c r="V2" s="1307"/>
      <c r="W2" s="1307"/>
      <c r="X2" s="1307"/>
      <c r="Y2" s="1307"/>
      <c r="Z2" s="1307"/>
      <c r="AA2" s="1308"/>
      <c r="AB2" s="1308"/>
      <c r="AC2" s="1308"/>
      <c r="AD2" s="1308"/>
      <c r="AE2" s="1308"/>
      <c r="AF2" s="1308"/>
      <c r="AG2" s="1308"/>
      <c r="AH2" s="1308"/>
      <c r="AI2" s="1308"/>
      <c r="BL2" s="133"/>
    </row>
    <row r="3" spans="1:91" ht="18.75" customHeight="1" thickBot="1">
      <c r="O3" s="22" t="s">
        <v>259</v>
      </c>
      <c r="R3" s="1733"/>
    </row>
    <row r="4" spans="1:91" ht="15.75" thickBot="1">
      <c r="O4" s="351"/>
      <c r="P4" s="352"/>
      <c r="Q4" s="352"/>
      <c r="R4" s="352"/>
      <c r="S4" s="833"/>
      <c r="T4" s="263"/>
      <c r="U4" s="263"/>
      <c r="V4" s="263"/>
      <c r="W4" s="263"/>
      <c r="X4" s="263"/>
      <c r="Y4" s="263"/>
      <c r="Z4" s="263"/>
      <c r="AA4" s="264">
        <v>1990</v>
      </c>
      <c r="AB4" s="264">
        <f t="shared" ref="AB4:BI4" si="0">AA4+1</f>
        <v>1991</v>
      </c>
      <c r="AC4" s="264">
        <f t="shared" si="0"/>
        <v>1992</v>
      </c>
      <c r="AD4" s="264">
        <f t="shared" si="0"/>
        <v>1993</v>
      </c>
      <c r="AE4" s="264">
        <f t="shared" si="0"/>
        <v>1994</v>
      </c>
      <c r="AF4" s="264">
        <f t="shared" si="0"/>
        <v>1995</v>
      </c>
      <c r="AG4" s="264">
        <f t="shared" si="0"/>
        <v>1996</v>
      </c>
      <c r="AH4" s="264">
        <f t="shared" si="0"/>
        <v>1997</v>
      </c>
      <c r="AI4" s="264">
        <f t="shared" si="0"/>
        <v>1998</v>
      </c>
      <c r="AJ4" s="264">
        <f t="shared" si="0"/>
        <v>1999</v>
      </c>
      <c r="AK4" s="264">
        <f t="shared" si="0"/>
        <v>2000</v>
      </c>
      <c r="AL4" s="264">
        <f t="shared" si="0"/>
        <v>2001</v>
      </c>
      <c r="AM4" s="264">
        <f t="shared" si="0"/>
        <v>2002</v>
      </c>
      <c r="AN4" s="264">
        <f t="shared" si="0"/>
        <v>2003</v>
      </c>
      <c r="AO4" s="264">
        <f t="shared" si="0"/>
        <v>2004</v>
      </c>
      <c r="AP4" s="264">
        <f t="shared" si="0"/>
        <v>2005</v>
      </c>
      <c r="AQ4" s="264">
        <f t="shared" si="0"/>
        <v>2006</v>
      </c>
      <c r="AR4" s="264">
        <f t="shared" si="0"/>
        <v>2007</v>
      </c>
      <c r="AS4" s="264">
        <f t="shared" si="0"/>
        <v>2008</v>
      </c>
      <c r="AT4" s="264">
        <f t="shared" si="0"/>
        <v>2009</v>
      </c>
      <c r="AU4" s="264">
        <f t="shared" si="0"/>
        <v>2010</v>
      </c>
      <c r="AV4" s="264">
        <f t="shared" si="0"/>
        <v>2011</v>
      </c>
      <c r="AW4" s="264">
        <f t="shared" si="0"/>
        <v>2012</v>
      </c>
      <c r="AX4" s="264">
        <f t="shared" si="0"/>
        <v>2013</v>
      </c>
      <c r="AY4" s="264">
        <f t="shared" si="0"/>
        <v>2014</v>
      </c>
      <c r="AZ4" s="264">
        <f t="shared" si="0"/>
        <v>2015</v>
      </c>
      <c r="BA4" s="264">
        <f t="shared" si="0"/>
        <v>2016</v>
      </c>
      <c r="BB4" s="264">
        <f t="shared" si="0"/>
        <v>2017</v>
      </c>
      <c r="BC4" s="264">
        <f t="shared" si="0"/>
        <v>2018</v>
      </c>
      <c r="BD4" s="264">
        <f t="shared" si="0"/>
        <v>2019</v>
      </c>
      <c r="BE4" s="264">
        <f t="shared" si="0"/>
        <v>2020</v>
      </c>
      <c r="BF4" s="264">
        <f t="shared" si="0"/>
        <v>2021</v>
      </c>
      <c r="BG4" s="264">
        <f t="shared" si="0"/>
        <v>2022</v>
      </c>
      <c r="BH4" s="264">
        <f t="shared" si="0"/>
        <v>2023</v>
      </c>
      <c r="BI4" s="264">
        <f t="shared" si="0"/>
        <v>2024</v>
      </c>
      <c r="BJ4" s="353" t="s">
        <v>16</v>
      </c>
      <c r="BK4" s="354" t="s">
        <v>201</v>
      </c>
      <c r="BL4" s="231"/>
      <c r="CJ4" s="27"/>
      <c r="CK4" s="27"/>
      <c r="CL4" s="27"/>
      <c r="CM4" s="27"/>
    </row>
    <row r="5" spans="1:91" ht="14.25" customHeight="1">
      <c r="O5" s="357" t="s">
        <v>344</v>
      </c>
      <c r="P5" s="355"/>
      <c r="Q5" s="355"/>
      <c r="R5" s="355"/>
      <c r="S5" s="828"/>
      <c r="T5" s="356"/>
      <c r="U5" s="356"/>
      <c r="V5" s="356"/>
      <c r="W5" s="356"/>
      <c r="X5" s="356"/>
      <c r="Y5" s="356"/>
      <c r="Z5" s="356"/>
      <c r="AA5" s="358">
        <f t="shared" ref="AA5:BI5" si="1">SUM(AA6,AA14,AA31,AA40,AA47)</f>
        <v>1067561.954437844</v>
      </c>
      <c r="AB5" s="358">
        <f t="shared" si="1"/>
        <v>1077811.3134951487</v>
      </c>
      <c r="AC5" s="358">
        <f t="shared" si="1"/>
        <v>1085822.1633882239</v>
      </c>
      <c r="AD5" s="358">
        <f t="shared" si="1"/>
        <v>1081001.6873980737</v>
      </c>
      <c r="AE5" s="358">
        <f t="shared" si="1"/>
        <v>1130903.9713782831</v>
      </c>
      <c r="AF5" s="358">
        <f t="shared" si="1"/>
        <v>1142141.2286336394</v>
      </c>
      <c r="AG5" s="358">
        <f t="shared" si="1"/>
        <v>1153549.6793706228</v>
      </c>
      <c r="AH5" s="358">
        <f t="shared" si="1"/>
        <v>1147096.7966268647</v>
      </c>
      <c r="AI5" s="358">
        <f t="shared" si="1"/>
        <v>1113157.8091833084</v>
      </c>
      <c r="AJ5" s="358">
        <f t="shared" si="1"/>
        <v>1149478.7329300642</v>
      </c>
      <c r="AK5" s="358">
        <f t="shared" si="1"/>
        <v>1170300.2428345182</v>
      </c>
      <c r="AL5" s="358">
        <f t="shared" si="1"/>
        <v>1157361.1552556513</v>
      </c>
      <c r="AM5" s="358">
        <f t="shared" si="1"/>
        <v>1188992.4797455734</v>
      </c>
      <c r="AN5" s="358">
        <f t="shared" si="1"/>
        <v>1197298.2498674169</v>
      </c>
      <c r="AO5" s="358">
        <f t="shared" si="1"/>
        <v>1193442.4477155812</v>
      </c>
      <c r="AP5" s="358">
        <f t="shared" si="1"/>
        <v>1200521.1451346583</v>
      </c>
      <c r="AQ5" s="358">
        <f t="shared" si="1"/>
        <v>1178675.6193085625</v>
      </c>
      <c r="AR5" s="358">
        <f t="shared" si="1"/>
        <v>1214465.8442662507</v>
      </c>
      <c r="AS5" s="358">
        <f t="shared" si="1"/>
        <v>1146918.2616628699</v>
      </c>
      <c r="AT5" s="358">
        <f t="shared" si="1"/>
        <v>1087272.069202096</v>
      </c>
      <c r="AU5" s="358">
        <f t="shared" si="1"/>
        <v>1136944.412005553</v>
      </c>
      <c r="AV5" s="358">
        <f t="shared" si="1"/>
        <v>1188004.6866890555</v>
      </c>
      <c r="AW5" s="358">
        <f t="shared" si="1"/>
        <v>1227262.5996148484</v>
      </c>
      <c r="AX5" s="358">
        <f t="shared" si="1"/>
        <v>1235372.9068825389</v>
      </c>
      <c r="AY5" s="358">
        <f t="shared" si="1"/>
        <v>1185180.4579719142</v>
      </c>
      <c r="AZ5" s="358">
        <f t="shared" si="1"/>
        <v>1145804.5035909084</v>
      </c>
      <c r="BA5" s="358">
        <f t="shared" si="1"/>
        <v>1126117.05948397</v>
      </c>
      <c r="BB5" s="358">
        <f t="shared" si="1"/>
        <v>1109466.8535036007</v>
      </c>
      <c r="BC5" s="359">
        <f t="shared" si="1"/>
        <v>1063969.9057731219</v>
      </c>
      <c r="BD5" s="358">
        <f t="shared" si="1"/>
        <v>1028587.4943987685</v>
      </c>
      <c r="BE5" s="358">
        <f t="shared" si="1"/>
        <v>967973.29311698605</v>
      </c>
      <c r="BF5" s="358">
        <f t="shared" si="1"/>
        <v>987013.21734383004</v>
      </c>
      <c r="BG5" s="358">
        <f t="shared" si="1"/>
        <v>960971.86852685153</v>
      </c>
      <c r="BH5" s="358">
        <f t="shared" si="1"/>
        <v>921040.32818427263</v>
      </c>
      <c r="BI5" s="358">
        <f t="shared" si="1"/>
        <v>907719.27179745003</v>
      </c>
      <c r="BJ5" s="358"/>
      <c r="BK5" s="358"/>
      <c r="BL5" s="632"/>
      <c r="BM5" s="39"/>
      <c r="BN5" s="633"/>
      <c r="BO5" s="39"/>
      <c r="BP5" s="39"/>
    </row>
    <row r="6" spans="1:91" ht="14.25" customHeight="1">
      <c r="O6" s="364"/>
      <c r="P6" s="365" t="s">
        <v>34</v>
      </c>
      <c r="Q6" s="366"/>
      <c r="R6" s="1666"/>
      <c r="S6" s="834"/>
      <c r="T6" s="367"/>
      <c r="U6" s="367"/>
      <c r="V6" s="367"/>
      <c r="W6" s="367"/>
      <c r="X6" s="367"/>
      <c r="Y6" s="367"/>
      <c r="Z6" s="367"/>
      <c r="AA6" s="368">
        <f t="shared" ref="AA6:BI6" si="2">AA7</f>
        <v>348411.85052258917</v>
      </c>
      <c r="AB6" s="368">
        <f t="shared" si="2"/>
        <v>349742.6341746031</v>
      </c>
      <c r="AC6" s="368">
        <f t="shared" si="2"/>
        <v>355126.18670167361</v>
      </c>
      <c r="AD6" s="368">
        <f t="shared" si="2"/>
        <v>338724.98344923026</v>
      </c>
      <c r="AE6" s="368">
        <f t="shared" si="2"/>
        <v>372716.57900419791</v>
      </c>
      <c r="AF6" s="368">
        <f t="shared" si="2"/>
        <v>360595.36705593247</v>
      </c>
      <c r="AG6" s="368">
        <f t="shared" si="2"/>
        <v>362469.16759352986</v>
      </c>
      <c r="AH6" s="368">
        <f t="shared" si="2"/>
        <v>357641.88857477554</v>
      </c>
      <c r="AI6" s="368">
        <f t="shared" si="2"/>
        <v>344516.88389414176</v>
      </c>
      <c r="AJ6" s="368">
        <f t="shared" si="2"/>
        <v>366226.06863020768</v>
      </c>
      <c r="AK6" s="368">
        <f t="shared" si="2"/>
        <v>374920.322683762</v>
      </c>
      <c r="AL6" s="368">
        <f t="shared" si="2"/>
        <v>365842.77265433752</v>
      </c>
      <c r="AM6" s="368">
        <f t="shared" si="2"/>
        <v>391424.95915533364</v>
      </c>
      <c r="AN6" s="368">
        <f t="shared" si="2"/>
        <v>407746.70173348486</v>
      </c>
      <c r="AO6" s="368">
        <f t="shared" si="2"/>
        <v>403779.91953761148</v>
      </c>
      <c r="AP6" s="368">
        <f t="shared" si="2"/>
        <v>423926.87456845446</v>
      </c>
      <c r="AQ6" s="368">
        <f t="shared" si="2"/>
        <v>414870.63136695995</v>
      </c>
      <c r="AR6" s="368">
        <f t="shared" si="2"/>
        <v>467189.03654439753</v>
      </c>
      <c r="AS6" s="368">
        <f t="shared" si="2"/>
        <v>436557.15796106652</v>
      </c>
      <c r="AT6" s="368">
        <f t="shared" si="2"/>
        <v>397682.20404967054</v>
      </c>
      <c r="AU6" s="368">
        <f t="shared" si="2"/>
        <v>422047.19263306947</v>
      </c>
      <c r="AV6" s="368">
        <f t="shared" si="2"/>
        <v>479361.73983517999</v>
      </c>
      <c r="AW6" s="368">
        <f t="shared" si="2"/>
        <v>524906.88763897843</v>
      </c>
      <c r="AX6" s="368">
        <f t="shared" si="2"/>
        <v>526342.78776429105</v>
      </c>
      <c r="AY6" s="368">
        <f t="shared" si="2"/>
        <v>498459.34694465611</v>
      </c>
      <c r="AZ6" s="368">
        <f t="shared" si="2"/>
        <v>473533.65439101303</v>
      </c>
      <c r="BA6" s="368">
        <f t="shared" si="2"/>
        <v>505916.69655875233</v>
      </c>
      <c r="BB6" s="368">
        <f t="shared" si="2"/>
        <v>492396.76645692211</v>
      </c>
      <c r="BC6" s="369">
        <f t="shared" si="2"/>
        <v>454447.47642336471</v>
      </c>
      <c r="BD6" s="368">
        <f t="shared" si="2"/>
        <v>433703.60816729791</v>
      </c>
      <c r="BE6" s="368">
        <f t="shared" si="2"/>
        <v>422646.64479957335</v>
      </c>
      <c r="BF6" s="368">
        <f t="shared" si="2"/>
        <v>428329.58641438792</v>
      </c>
      <c r="BG6" s="368">
        <f t="shared" si="2"/>
        <v>419760.7780695376</v>
      </c>
      <c r="BH6" s="368">
        <f t="shared" si="2"/>
        <v>395684.78771894844</v>
      </c>
      <c r="BI6" s="368">
        <f t="shared" si="2"/>
        <v>393117.3235907827</v>
      </c>
      <c r="BJ6" s="368"/>
      <c r="BK6" s="368"/>
      <c r="BL6" s="372"/>
      <c r="BM6" s="39"/>
      <c r="BN6" s="633"/>
      <c r="BO6" s="39"/>
      <c r="BP6" s="39"/>
    </row>
    <row r="7" spans="1:91" ht="14.25" customHeight="1">
      <c r="O7" s="364"/>
      <c r="P7" s="373"/>
      <c r="Q7" s="365" t="s">
        <v>265</v>
      </c>
      <c r="R7" s="1667"/>
      <c r="S7" s="835"/>
      <c r="T7" s="374"/>
      <c r="U7" s="374"/>
      <c r="V7" s="374"/>
      <c r="W7" s="374"/>
      <c r="X7" s="374"/>
      <c r="Y7" s="374"/>
      <c r="Z7" s="374"/>
      <c r="AA7" s="368">
        <f t="shared" ref="AA7:BI7" si="3">SUM(AA8:AA12)</f>
        <v>348411.85052258917</v>
      </c>
      <c r="AB7" s="368">
        <f t="shared" si="3"/>
        <v>349742.6341746031</v>
      </c>
      <c r="AC7" s="368">
        <f t="shared" si="3"/>
        <v>355126.18670167361</v>
      </c>
      <c r="AD7" s="368">
        <f t="shared" si="3"/>
        <v>338724.98344923026</v>
      </c>
      <c r="AE7" s="368">
        <f t="shared" si="3"/>
        <v>372716.57900419791</v>
      </c>
      <c r="AF7" s="368">
        <f t="shared" si="3"/>
        <v>360595.36705593247</v>
      </c>
      <c r="AG7" s="368">
        <f t="shared" si="3"/>
        <v>362469.16759352986</v>
      </c>
      <c r="AH7" s="368">
        <f t="shared" si="3"/>
        <v>357641.88857477554</v>
      </c>
      <c r="AI7" s="368">
        <f t="shared" si="3"/>
        <v>344516.88389414176</v>
      </c>
      <c r="AJ7" s="368">
        <f t="shared" si="3"/>
        <v>366226.06863020768</v>
      </c>
      <c r="AK7" s="368">
        <f t="shared" si="3"/>
        <v>374920.322683762</v>
      </c>
      <c r="AL7" s="368">
        <f t="shared" si="3"/>
        <v>365842.77265433752</v>
      </c>
      <c r="AM7" s="368">
        <f t="shared" si="3"/>
        <v>391424.95915533364</v>
      </c>
      <c r="AN7" s="368">
        <f t="shared" si="3"/>
        <v>407746.70173348486</v>
      </c>
      <c r="AO7" s="368">
        <f t="shared" si="3"/>
        <v>403779.91953761148</v>
      </c>
      <c r="AP7" s="368">
        <f t="shared" si="3"/>
        <v>423926.87456845446</v>
      </c>
      <c r="AQ7" s="368">
        <f t="shared" si="3"/>
        <v>414870.63136695995</v>
      </c>
      <c r="AR7" s="368">
        <f t="shared" si="3"/>
        <v>467189.03654439753</v>
      </c>
      <c r="AS7" s="368">
        <f t="shared" si="3"/>
        <v>436557.15796106652</v>
      </c>
      <c r="AT7" s="368">
        <f t="shared" si="3"/>
        <v>397682.20404967054</v>
      </c>
      <c r="AU7" s="368">
        <f t="shared" si="3"/>
        <v>422047.19263306947</v>
      </c>
      <c r="AV7" s="368">
        <f t="shared" si="3"/>
        <v>479361.73983517999</v>
      </c>
      <c r="AW7" s="368">
        <f t="shared" si="3"/>
        <v>524906.88763897843</v>
      </c>
      <c r="AX7" s="368">
        <f t="shared" si="3"/>
        <v>526342.78776429105</v>
      </c>
      <c r="AY7" s="368">
        <f t="shared" si="3"/>
        <v>498459.34694465611</v>
      </c>
      <c r="AZ7" s="368">
        <f t="shared" si="3"/>
        <v>473533.65439101303</v>
      </c>
      <c r="BA7" s="369">
        <f t="shared" si="3"/>
        <v>505916.69655875233</v>
      </c>
      <c r="BB7" s="368">
        <f t="shared" si="3"/>
        <v>492396.76645692211</v>
      </c>
      <c r="BC7" s="369">
        <f t="shared" si="3"/>
        <v>454447.47642336471</v>
      </c>
      <c r="BD7" s="368">
        <f t="shared" si="3"/>
        <v>433703.60816729791</v>
      </c>
      <c r="BE7" s="368">
        <f t="shared" si="3"/>
        <v>422646.64479957335</v>
      </c>
      <c r="BF7" s="368">
        <f t="shared" si="3"/>
        <v>428329.58641438792</v>
      </c>
      <c r="BG7" s="368">
        <f t="shared" si="3"/>
        <v>419760.7780695376</v>
      </c>
      <c r="BH7" s="368">
        <f t="shared" si="3"/>
        <v>395684.78771894844</v>
      </c>
      <c r="BI7" s="368">
        <f t="shared" si="3"/>
        <v>393117.3235907827</v>
      </c>
      <c r="BJ7" s="368"/>
      <c r="BK7" s="368"/>
      <c r="BL7" s="372"/>
      <c r="BM7" s="39"/>
      <c r="BN7" s="633"/>
      <c r="BO7" s="39"/>
      <c r="BP7" s="39"/>
    </row>
    <row r="8" spans="1:91" ht="14.25" customHeight="1">
      <c r="O8" s="364"/>
      <c r="P8" s="375"/>
      <c r="Q8" s="1679"/>
      <c r="R8" s="2141" t="s">
        <v>266</v>
      </c>
      <c r="S8" s="2142"/>
      <c r="T8" s="809"/>
      <c r="U8" s="811"/>
      <c r="V8" s="811"/>
      <c r="W8" s="811"/>
      <c r="X8" s="811"/>
      <c r="Y8" s="811"/>
      <c r="Z8" s="811"/>
      <c r="AA8" s="408">
        <v>26645.503835655436</v>
      </c>
      <c r="AB8" s="408">
        <v>24687.621664727827</v>
      </c>
      <c r="AC8" s="408">
        <v>21945.928094620311</v>
      </c>
      <c r="AD8" s="408">
        <v>21852.890856683822</v>
      </c>
      <c r="AE8" s="408">
        <v>18501.328896728803</v>
      </c>
      <c r="AF8" s="408">
        <v>17707.842219890637</v>
      </c>
      <c r="AG8" s="408">
        <v>17152.052246668944</v>
      </c>
      <c r="AH8" s="408">
        <v>15992.046507927302</v>
      </c>
      <c r="AI8" s="408">
        <v>14042.606921240664</v>
      </c>
      <c r="AJ8" s="408">
        <v>15077.41624533289</v>
      </c>
      <c r="AK8" s="408">
        <v>15845.637868633738</v>
      </c>
      <c r="AL8" s="408">
        <v>15178.573250607415</v>
      </c>
      <c r="AM8" s="408">
        <v>14956.548866724255</v>
      </c>
      <c r="AN8" s="408">
        <v>14471.328787482576</v>
      </c>
      <c r="AO8" s="408">
        <v>14752.195215179016</v>
      </c>
      <c r="AP8" s="408">
        <v>17478.553720613527</v>
      </c>
      <c r="AQ8" s="408">
        <v>18057.757773827576</v>
      </c>
      <c r="AR8" s="408">
        <v>17766.795515754013</v>
      </c>
      <c r="AS8" s="408">
        <v>17366.458577757207</v>
      </c>
      <c r="AT8" s="408">
        <v>17086.264782185979</v>
      </c>
      <c r="AU8" s="408">
        <v>17701.25961467675</v>
      </c>
      <c r="AV8" s="408">
        <v>16553.914819816076</v>
      </c>
      <c r="AW8" s="408">
        <v>16000.37033928233</v>
      </c>
      <c r="AX8" s="408">
        <v>14056.709085941104</v>
      </c>
      <c r="AY8" s="408">
        <v>13911.679694781244</v>
      </c>
      <c r="AZ8" s="408">
        <v>13317.619252105585</v>
      </c>
      <c r="BA8" s="409">
        <v>13549.282922635315</v>
      </c>
      <c r="BB8" s="408">
        <v>13436.647204923574</v>
      </c>
      <c r="BC8" s="409">
        <v>14987.416394026875</v>
      </c>
      <c r="BD8" s="408">
        <v>14309.527278275356</v>
      </c>
      <c r="BE8" s="408">
        <v>12688.90133646904</v>
      </c>
      <c r="BF8" s="408">
        <v>14292.52612639136</v>
      </c>
      <c r="BG8" s="408">
        <v>13987.630886938012</v>
      </c>
      <c r="BH8" s="408">
        <v>12209.825402659961</v>
      </c>
      <c r="BI8" s="408">
        <v>12678.317319044414</v>
      </c>
      <c r="BJ8" s="408"/>
      <c r="BK8" s="408"/>
      <c r="BL8" s="382"/>
      <c r="BM8" s="39"/>
      <c r="BN8" s="39"/>
      <c r="BO8" s="39"/>
      <c r="BP8" s="39"/>
    </row>
    <row r="9" spans="1:91" ht="14.25" customHeight="1">
      <c r="O9" s="364"/>
      <c r="P9" s="375"/>
      <c r="Q9" s="1679"/>
      <c r="R9" s="2137" t="s">
        <v>267</v>
      </c>
      <c r="S9" s="2138"/>
      <c r="T9" s="650"/>
      <c r="U9" s="815"/>
      <c r="V9" s="815"/>
      <c r="W9" s="815"/>
      <c r="X9" s="815"/>
      <c r="Y9" s="815"/>
      <c r="Z9" s="815"/>
      <c r="AA9" s="383">
        <v>26066.921886453227</v>
      </c>
      <c r="AB9" s="383">
        <v>26467.685999300291</v>
      </c>
      <c r="AC9" s="383">
        <v>26897.542464474453</v>
      </c>
      <c r="AD9" s="383">
        <v>28491.813455227391</v>
      </c>
      <c r="AE9" s="383">
        <v>28563.005963479474</v>
      </c>
      <c r="AF9" s="383">
        <v>28870.330363158326</v>
      </c>
      <c r="AG9" s="383">
        <v>29841.285676950996</v>
      </c>
      <c r="AH9" s="383">
        <v>32972.156855481036</v>
      </c>
      <c r="AI9" s="383">
        <v>31731.275908173659</v>
      </c>
      <c r="AJ9" s="383">
        <v>32330.252688446486</v>
      </c>
      <c r="AK9" s="383">
        <v>31951.515430955806</v>
      </c>
      <c r="AL9" s="383">
        <v>31066.533426572183</v>
      </c>
      <c r="AM9" s="383">
        <v>30083.090171721567</v>
      </c>
      <c r="AN9" s="383">
        <v>30058.772981317452</v>
      </c>
      <c r="AO9" s="383">
        <v>30223.567373521939</v>
      </c>
      <c r="AP9" s="383">
        <v>31521.446906676465</v>
      </c>
      <c r="AQ9" s="383">
        <v>30989.315527281549</v>
      </c>
      <c r="AR9" s="383">
        <v>30841.489659882907</v>
      </c>
      <c r="AS9" s="383">
        <v>28757.744526336566</v>
      </c>
      <c r="AT9" s="383">
        <v>28129.369492409831</v>
      </c>
      <c r="AU9" s="383">
        <v>28860.853556513473</v>
      </c>
      <c r="AV9" s="383">
        <v>26323.636377737545</v>
      </c>
      <c r="AW9" s="383">
        <v>26143.43578913125</v>
      </c>
      <c r="AX9" s="383">
        <v>24760.212072479182</v>
      </c>
      <c r="AY9" s="383">
        <v>24303.331357662075</v>
      </c>
      <c r="AZ9" s="383">
        <v>25314.956261870633</v>
      </c>
      <c r="BA9" s="410">
        <v>22445.123183174037</v>
      </c>
      <c r="BB9" s="383">
        <v>21938.301832473328</v>
      </c>
      <c r="BC9" s="410">
        <v>22770.197106699299</v>
      </c>
      <c r="BD9" s="383">
        <v>22294.153302396306</v>
      </c>
      <c r="BE9" s="383">
        <v>16443.2001123913</v>
      </c>
      <c r="BF9" s="383">
        <v>17534.977509415814</v>
      </c>
      <c r="BG9" s="383">
        <v>17471.665409387751</v>
      </c>
      <c r="BH9" s="383">
        <v>17438.071631517625</v>
      </c>
      <c r="BI9" s="383">
        <v>17455.861212110358</v>
      </c>
      <c r="BJ9" s="383"/>
      <c r="BK9" s="383"/>
      <c r="BL9" s="382"/>
      <c r="BM9" s="39"/>
      <c r="BN9" s="39"/>
      <c r="BO9" s="39"/>
      <c r="BP9" s="39"/>
    </row>
    <row r="10" spans="1:91" ht="14.25" customHeight="1">
      <c r="O10" s="364"/>
      <c r="P10" s="375"/>
      <c r="Q10" s="1679"/>
      <c r="R10" s="2137" t="s">
        <v>75</v>
      </c>
      <c r="S10" s="2138"/>
      <c r="T10" s="810"/>
      <c r="U10" s="811"/>
      <c r="V10" s="811"/>
      <c r="W10" s="811"/>
      <c r="X10" s="811"/>
      <c r="Y10" s="811"/>
      <c r="Z10" s="811"/>
      <c r="AA10" s="383">
        <v>1102.2867377696512</v>
      </c>
      <c r="AB10" s="383">
        <v>1102.7682576535249</v>
      </c>
      <c r="AC10" s="383">
        <v>1283.8327710617998</v>
      </c>
      <c r="AD10" s="383">
        <v>1222.3705705759169</v>
      </c>
      <c r="AE10" s="383">
        <v>945.94455930348499</v>
      </c>
      <c r="AF10" s="383">
        <v>1005.0130473018941</v>
      </c>
      <c r="AG10" s="383">
        <v>801.60536213397108</v>
      </c>
      <c r="AH10" s="383">
        <v>926.99534143362052</v>
      </c>
      <c r="AI10" s="383">
        <v>910.9868576132767</v>
      </c>
      <c r="AJ10" s="383">
        <v>946.93037570584102</v>
      </c>
      <c r="AK10" s="383">
        <v>836.7142497149265</v>
      </c>
      <c r="AL10" s="383">
        <v>813.25433894569608</v>
      </c>
      <c r="AM10" s="383">
        <v>1053.5336158291263</v>
      </c>
      <c r="AN10" s="383">
        <v>661.20852606908284</v>
      </c>
      <c r="AO10" s="383">
        <v>1192.0084360539479</v>
      </c>
      <c r="AP10" s="383">
        <v>1368.2523364321569</v>
      </c>
      <c r="AQ10" s="383">
        <v>921.56008580417154</v>
      </c>
      <c r="AR10" s="383">
        <v>2160.4071695395182</v>
      </c>
      <c r="AS10" s="383">
        <v>2245.6997759632222</v>
      </c>
      <c r="AT10" s="383">
        <v>2331.4755480382073</v>
      </c>
      <c r="AU10" s="383">
        <v>2628.0450766549043</v>
      </c>
      <c r="AV10" s="383">
        <v>2796.7050007369953</v>
      </c>
      <c r="AW10" s="383">
        <v>3783.2886287983797</v>
      </c>
      <c r="AX10" s="383">
        <v>2727.9376713920337</v>
      </c>
      <c r="AY10" s="383">
        <v>2842.3331782158493</v>
      </c>
      <c r="AZ10" s="383">
        <v>2611.1431084625528</v>
      </c>
      <c r="BA10" s="410">
        <v>3102.3528363397777</v>
      </c>
      <c r="BB10" s="383">
        <v>2235.9784651088144</v>
      </c>
      <c r="BC10" s="410">
        <v>1879.3297369806967</v>
      </c>
      <c r="BD10" s="383">
        <v>1137.8096670815758</v>
      </c>
      <c r="BE10" s="383">
        <v>1221.1933834005044</v>
      </c>
      <c r="BF10" s="383">
        <v>1098.8640678504501</v>
      </c>
      <c r="BG10" s="383">
        <v>873.2571662975871</v>
      </c>
      <c r="BH10" s="383">
        <v>969.3171785112346</v>
      </c>
      <c r="BI10" s="383">
        <v>944.06474044852541</v>
      </c>
      <c r="BJ10" s="383"/>
      <c r="BK10" s="383"/>
      <c r="BL10" s="382"/>
      <c r="BM10" s="39"/>
      <c r="BN10" s="39"/>
      <c r="BO10" s="39"/>
      <c r="BP10" s="39"/>
    </row>
    <row r="11" spans="1:91" ht="14.25" customHeight="1">
      <c r="O11" s="364"/>
      <c r="P11" s="375"/>
      <c r="Q11" s="1679"/>
      <c r="R11" s="2137" t="s">
        <v>76</v>
      </c>
      <c r="S11" s="2138"/>
      <c r="T11" s="810"/>
      <c r="U11" s="811"/>
      <c r="V11" s="811"/>
      <c r="W11" s="811"/>
      <c r="X11" s="811"/>
      <c r="Y11" s="811"/>
      <c r="Z11" s="811"/>
      <c r="AA11" s="383">
        <v>294020.1217066854</v>
      </c>
      <c r="AB11" s="383">
        <v>296919.9501125731</v>
      </c>
      <c r="AC11" s="383">
        <v>304401.28994771681</v>
      </c>
      <c r="AD11" s="383">
        <v>286511.29193478992</v>
      </c>
      <c r="AE11" s="383">
        <v>323963.85316692811</v>
      </c>
      <c r="AF11" s="383">
        <v>312259.28262277035</v>
      </c>
      <c r="AG11" s="383">
        <v>313898.41067721718</v>
      </c>
      <c r="AH11" s="383">
        <v>306945.09814163693</v>
      </c>
      <c r="AI11" s="383">
        <v>296979.4588317817</v>
      </c>
      <c r="AJ11" s="383">
        <v>316951.54654091666</v>
      </c>
      <c r="AK11" s="383">
        <v>325350.88969265932</v>
      </c>
      <c r="AL11" s="383">
        <v>317894.7499392723</v>
      </c>
      <c r="AM11" s="383">
        <v>344392.50515836873</v>
      </c>
      <c r="AN11" s="383">
        <v>361665.69950280891</v>
      </c>
      <c r="AO11" s="383">
        <v>356651.00730147166</v>
      </c>
      <c r="AP11" s="383">
        <v>372494.32576738909</v>
      </c>
      <c r="AQ11" s="383">
        <v>363915.31341729872</v>
      </c>
      <c r="AR11" s="383">
        <v>415401.22767374938</v>
      </c>
      <c r="AS11" s="383">
        <v>387256.85737286421</v>
      </c>
      <c r="AT11" s="383">
        <v>349276.52784191951</v>
      </c>
      <c r="AU11" s="383">
        <v>371925.62491275539</v>
      </c>
      <c r="AV11" s="383">
        <v>432824.83753669047</v>
      </c>
      <c r="AW11" s="383">
        <v>478143.35396575177</v>
      </c>
      <c r="AX11" s="383">
        <v>483952.01128540706</v>
      </c>
      <c r="AY11" s="383">
        <v>456624.768981728</v>
      </c>
      <c r="AZ11" s="383">
        <v>431548.66420143005</v>
      </c>
      <c r="BA11" s="410">
        <v>465371.22769908723</v>
      </c>
      <c r="BB11" s="383">
        <v>453324.35439621628</v>
      </c>
      <c r="BC11" s="410">
        <v>413351.32584260689</v>
      </c>
      <c r="BD11" s="383">
        <v>394584.2922412249</v>
      </c>
      <c r="BE11" s="383">
        <v>390863.3355143877</v>
      </c>
      <c r="BF11" s="383">
        <v>394048.96460729325</v>
      </c>
      <c r="BG11" s="383">
        <v>386048.04367905931</v>
      </c>
      <c r="BH11" s="383">
        <v>363588.90177619661</v>
      </c>
      <c r="BI11" s="383">
        <v>360422.15349108097</v>
      </c>
      <c r="BJ11" s="383"/>
      <c r="BK11" s="383"/>
      <c r="BL11" s="382"/>
      <c r="BM11" s="39"/>
      <c r="BN11" s="39"/>
      <c r="BO11" s="39"/>
      <c r="BP11" s="39"/>
    </row>
    <row r="12" spans="1:91" ht="14.25" customHeight="1">
      <c r="O12" s="364"/>
      <c r="P12" s="375"/>
      <c r="Q12" s="1679"/>
      <c r="R12" s="2139" t="s">
        <v>401</v>
      </c>
      <c r="S12" s="2140"/>
      <c r="T12" s="811"/>
      <c r="U12" s="811"/>
      <c r="V12" s="811"/>
      <c r="W12" s="811"/>
      <c r="X12" s="811"/>
      <c r="Y12" s="811"/>
      <c r="Z12" s="811"/>
      <c r="AA12" s="383">
        <v>577.01635602545502</v>
      </c>
      <c r="AB12" s="383">
        <v>564.60814034833936</v>
      </c>
      <c r="AC12" s="383">
        <v>597.59342380024452</v>
      </c>
      <c r="AD12" s="383">
        <v>646.61663195323717</v>
      </c>
      <c r="AE12" s="383">
        <v>742.44641775805303</v>
      </c>
      <c r="AF12" s="383">
        <v>752.89880281128887</v>
      </c>
      <c r="AG12" s="383">
        <v>775.81363055879626</v>
      </c>
      <c r="AH12" s="383">
        <v>805.5917282966368</v>
      </c>
      <c r="AI12" s="383">
        <v>852.55537533250128</v>
      </c>
      <c r="AJ12" s="383">
        <v>919.92277980578399</v>
      </c>
      <c r="AK12" s="383">
        <v>935.56544179822617</v>
      </c>
      <c r="AL12" s="383">
        <v>889.66169893993083</v>
      </c>
      <c r="AM12" s="383">
        <v>939.28134268992528</v>
      </c>
      <c r="AN12" s="383">
        <v>889.6919358068335</v>
      </c>
      <c r="AO12" s="383">
        <v>961.14121138490884</v>
      </c>
      <c r="AP12" s="383">
        <v>1064.29583734321</v>
      </c>
      <c r="AQ12" s="383">
        <v>986.68456274795892</v>
      </c>
      <c r="AR12" s="383">
        <v>1019.116525471708</v>
      </c>
      <c r="AS12" s="383">
        <v>930.39770814529925</v>
      </c>
      <c r="AT12" s="383">
        <v>858.56638511701374</v>
      </c>
      <c r="AU12" s="383">
        <v>931.40947246893404</v>
      </c>
      <c r="AV12" s="383">
        <v>862.64610019888278</v>
      </c>
      <c r="AW12" s="383">
        <v>836.43891601467567</v>
      </c>
      <c r="AX12" s="383">
        <v>845.91764907160587</v>
      </c>
      <c r="AY12" s="383">
        <v>777.23373226891943</v>
      </c>
      <c r="AZ12" s="383">
        <v>741.2715671441764</v>
      </c>
      <c r="BA12" s="410">
        <v>1448.7099175159788</v>
      </c>
      <c r="BB12" s="383">
        <v>1461.4845582001115</v>
      </c>
      <c r="BC12" s="410">
        <v>1459.2073430509572</v>
      </c>
      <c r="BD12" s="383">
        <v>1377.8256783197826</v>
      </c>
      <c r="BE12" s="383">
        <v>1430.0144529248289</v>
      </c>
      <c r="BF12" s="383">
        <v>1354.2541034370774</v>
      </c>
      <c r="BG12" s="383">
        <v>1380.1809278549345</v>
      </c>
      <c r="BH12" s="383">
        <v>1478.6717300630492</v>
      </c>
      <c r="BI12" s="383">
        <v>1616.9268280984093</v>
      </c>
      <c r="BJ12" s="383"/>
      <c r="BK12" s="383"/>
      <c r="BL12" s="382"/>
      <c r="BM12" s="39"/>
      <c r="BN12" s="39"/>
      <c r="BO12" s="39"/>
      <c r="BP12" s="39"/>
    </row>
    <row r="13" spans="1:91" ht="15" customHeight="1">
      <c r="O13" s="364"/>
      <c r="P13" s="375"/>
      <c r="Q13" s="1661" t="s">
        <v>161</v>
      </c>
      <c r="R13" s="1732"/>
      <c r="S13" s="1662"/>
      <c r="T13" s="634"/>
      <c r="U13" s="634"/>
      <c r="V13" s="634"/>
      <c r="W13" s="634"/>
      <c r="X13" s="634"/>
      <c r="Y13" s="634"/>
      <c r="Z13" s="634"/>
      <c r="AA13" s="635"/>
      <c r="AB13" s="635"/>
      <c r="AC13" s="635"/>
      <c r="AD13" s="635"/>
      <c r="AE13" s="635"/>
      <c r="AF13" s="635"/>
      <c r="AG13" s="635"/>
      <c r="AH13" s="635"/>
      <c r="AI13" s="635"/>
      <c r="AJ13" s="635"/>
      <c r="AK13" s="635"/>
      <c r="AL13" s="635"/>
      <c r="AM13" s="635"/>
      <c r="AN13" s="635"/>
      <c r="AO13" s="635"/>
      <c r="AP13" s="635"/>
      <c r="AQ13" s="635"/>
      <c r="AR13" s="635"/>
      <c r="AS13" s="635"/>
      <c r="AT13" s="635"/>
      <c r="AU13" s="635"/>
      <c r="AV13" s="635"/>
      <c r="AW13" s="635"/>
      <c r="AX13" s="635"/>
      <c r="AY13" s="635"/>
      <c r="AZ13" s="635"/>
      <c r="BA13" s="636"/>
      <c r="BB13" s="635"/>
      <c r="BC13" s="636"/>
      <c r="BD13" s="635"/>
      <c r="BE13" s="635"/>
      <c r="BF13" s="635"/>
      <c r="BG13" s="635"/>
      <c r="BH13" s="635"/>
      <c r="BI13" s="635"/>
      <c r="BJ13" s="635"/>
      <c r="BK13" s="635"/>
      <c r="BL13" s="382"/>
      <c r="BM13" s="39"/>
      <c r="BN13" s="39"/>
      <c r="BO13" s="39"/>
      <c r="BP13" s="39"/>
    </row>
    <row r="14" spans="1:91">
      <c r="O14" s="364"/>
      <c r="P14" s="772" t="s">
        <v>345</v>
      </c>
      <c r="Q14" s="1680"/>
      <c r="R14" s="1731"/>
      <c r="S14" s="1681"/>
      <c r="T14" s="400"/>
      <c r="U14" s="400"/>
      <c r="V14" s="400"/>
      <c r="W14" s="400"/>
      <c r="X14" s="400"/>
      <c r="Y14" s="400"/>
      <c r="Z14" s="400"/>
      <c r="AA14" s="397">
        <f t="shared" ref="AA14:BI14" si="4">SUM(AA15,AA19)</f>
        <v>378210.6228736983</v>
      </c>
      <c r="AB14" s="397">
        <f t="shared" si="4"/>
        <v>375678.94432509819</v>
      </c>
      <c r="AC14" s="397">
        <f t="shared" si="4"/>
        <v>370187.73217414034</v>
      </c>
      <c r="AD14" s="397">
        <f t="shared" si="4"/>
        <v>372067.13300100621</v>
      </c>
      <c r="AE14" s="397">
        <f t="shared" si="4"/>
        <v>378905.13913332182</v>
      </c>
      <c r="AF14" s="397">
        <f t="shared" si="4"/>
        <v>386034.85994918592</v>
      </c>
      <c r="AG14" s="397">
        <f t="shared" si="4"/>
        <v>391169.23936445662</v>
      </c>
      <c r="AH14" s="397">
        <f t="shared" si="4"/>
        <v>386581.06399160682</v>
      </c>
      <c r="AI14" s="397">
        <f t="shared" si="4"/>
        <v>362729.48155312438</v>
      </c>
      <c r="AJ14" s="397">
        <f t="shared" si="4"/>
        <v>367538.89369023743</v>
      </c>
      <c r="AK14" s="397">
        <f t="shared" si="4"/>
        <v>377614.13855366292</v>
      </c>
      <c r="AL14" s="397">
        <f t="shared" si="4"/>
        <v>371750.7442924981</v>
      </c>
      <c r="AM14" s="397">
        <f t="shared" si="4"/>
        <v>376883.65375390265</v>
      </c>
      <c r="AN14" s="397">
        <f t="shared" si="4"/>
        <v>376605.93045852944</v>
      </c>
      <c r="AO14" s="397">
        <f t="shared" si="4"/>
        <v>377331.83089076495</v>
      </c>
      <c r="AP14" s="397">
        <f t="shared" si="4"/>
        <v>366550.08039215178</v>
      </c>
      <c r="AQ14" s="397">
        <f t="shared" si="4"/>
        <v>363209.75043897668</v>
      </c>
      <c r="AR14" s="397">
        <f t="shared" si="4"/>
        <v>359647.37462503964</v>
      </c>
      <c r="AS14" s="397">
        <f t="shared" si="4"/>
        <v>328887.74051967898</v>
      </c>
      <c r="AT14" s="397">
        <f t="shared" si="4"/>
        <v>315103.07441485173</v>
      </c>
      <c r="AU14" s="397">
        <f t="shared" si="4"/>
        <v>329619.05547847442</v>
      </c>
      <c r="AV14" s="397">
        <f t="shared" si="4"/>
        <v>327294.63567696133</v>
      </c>
      <c r="AW14" s="397">
        <f t="shared" si="4"/>
        <v>325372.16148076724</v>
      </c>
      <c r="AX14" s="397">
        <f t="shared" si="4"/>
        <v>330131.64956215629</v>
      </c>
      <c r="AY14" s="397">
        <f t="shared" si="4"/>
        <v>320819.16099716199</v>
      </c>
      <c r="AZ14" s="397">
        <f t="shared" si="4"/>
        <v>312259.21132651629</v>
      </c>
      <c r="BA14" s="398">
        <f t="shared" si="4"/>
        <v>298513.04382054473</v>
      </c>
      <c r="BB14" s="397">
        <f t="shared" si="4"/>
        <v>293266.76614375319</v>
      </c>
      <c r="BC14" s="398">
        <f t="shared" si="4"/>
        <v>288494.01111586438</v>
      </c>
      <c r="BD14" s="397">
        <f t="shared" si="4"/>
        <v>281363.11926934664</v>
      </c>
      <c r="BE14" s="397">
        <f t="shared" si="4"/>
        <v>255169.6842414097</v>
      </c>
      <c r="BF14" s="397">
        <f t="shared" si="4"/>
        <v>270426.08787965955</v>
      </c>
      <c r="BG14" s="397">
        <f t="shared" si="4"/>
        <v>253450.81984202142</v>
      </c>
      <c r="BH14" s="397">
        <f t="shared" si="4"/>
        <v>243538.61502022541</v>
      </c>
      <c r="BI14" s="397">
        <f t="shared" si="4"/>
        <v>238112.66389243983</v>
      </c>
      <c r="BJ14" s="397"/>
      <c r="BK14" s="397"/>
      <c r="BL14" s="372"/>
      <c r="BM14" s="39"/>
      <c r="BN14" s="633"/>
      <c r="BO14" s="39"/>
      <c r="BP14" s="39"/>
    </row>
    <row r="15" spans="1:91" ht="15" customHeight="1">
      <c r="O15" s="364"/>
      <c r="P15" s="402"/>
      <c r="Q15" s="1659" t="s">
        <v>35</v>
      </c>
      <c r="R15" s="1730"/>
      <c r="S15" s="1660"/>
      <c r="T15" s="400"/>
      <c r="U15" s="400"/>
      <c r="V15" s="400"/>
      <c r="W15" s="400"/>
      <c r="X15" s="400"/>
      <c r="Y15" s="400"/>
      <c r="Z15" s="400"/>
      <c r="AA15" s="637">
        <v>30299.541902427336</v>
      </c>
      <c r="AB15" s="637">
        <v>30283.170526838232</v>
      </c>
      <c r="AC15" s="637">
        <v>30389.021258149856</v>
      </c>
      <c r="AD15" s="637">
        <v>30025.274884624065</v>
      </c>
      <c r="AE15" s="637">
        <v>28997.688365430007</v>
      </c>
      <c r="AF15" s="637">
        <v>28766.66366011024</v>
      </c>
      <c r="AG15" s="637">
        <v>29188.235845004605</v>
      </c>
      <c r="AH15" s="637">
        <v>28514.96673033859</v>
      </c>
      <c r="AI15" s="637">
        <v>28087.892324193617</v>
      </c>
      <c r="AJ15" s="637">
        <v>27255.91527986704</v>
      </c>
      <c r="AK15" s="637">
        <v>26747.013752928466</v>
      </c>
      <c r="AL15" s="637">
        <v>27360.851255557696</v>
      </c>
      <c r="AM15" s="637">
        <v>26227.411152839588</v>
      </c>
      <c r="AN15" s="637">
        <v>25811.910403856651</v>
      </c>
      <c r="AO15" s="637">
        <v>26049.217820566169</v>
      </c>
      <c r="AP15" s="637">
        <v>25130.054405774586</v>
      </c>
      <c r="AQ15" s="637">
        <v>23932.551436145226</v>
      </c>
      <c r="AR15" s="637">
        <v>23560.690676807535</v>
      </c>
      <c r="AS15" s="637">
        <v>19909.281365123305</v>
      </c>
      <c r="AT15" s="637">
        <v>23346.476413898799</v>
      </c>
      <c r="AU15" s="637">
        <v>22305.767320077997</v>
      </c>
      <c r="AV15" s="637">
        <v>22553.445908062808</v>
      </c>
      <c r="AW15" s="637">
        <v>22235.867496684103</v>
      </c>
      <c r="AX15" s="637">
        <v>19895.597582327457</v>
      </c>
      <c r="AY15" s="637">
        <v>19747.878356571404</v>
      </c>
      <c r="AZ15" s="637">
        <v>22015.494548415099</v>
      </c>
      <c r="BA15" s="637">
        <v>23292.880768598814</v>
      </c>
      <c r="BB15" s="637">
        <v>22439.201554155352</v>
      </c>
      <c r="BC15" s="638">
        <v>21060.131345508587</v>
      </c>
      <c r="BD15" s="637">
        <v>22493.06236898325</v>
      </c>
      <c r="BE15" s="637">
        <v>23992.018595947811</v>
      </c>
      <c r="BF15" s="637">
        <v>22321.30542530445</v>
      </c>
      <c r="BG15" s="637">
        <v>21952.101533487526</v>
      </c>
      <c r="BH15" s="637">
        <v>20127.532430119136</v>
      </c>
      <c r="BI15" s="637">
        <v>20015.628994605628</v>
      </c>
      <c r="BJ15" s="637"/>
      <c r="BK15" s="637"/>
      <c r="BL15" s="372"/>
      <c r="BM15" s="39"/>
      <c r="BN15" s="639"/>
      <c r="BO15" s="633"/>
      <c r="BP15" s="39"/>
    </row>
    <row r="16" spans="1:91">
      <c r="B16" s="27"/>
      <c r="C16" s="27"/>
      <c r="D16" s="27"/>
      <c r="E16" s="27"/>
      <c r="F16" s="27"/>
      <c r="G16" s="27"/>
      <c r="H16" s="27"/>
      <c r="I16" s="27"/>
      <c r="J16" s="27"/>
      <c r="K16" s="27"/>
      <c r="L16" s="27"/>
      <c r="M16" s="27"/>
      <c r="N16" s="27"/>
      <c r="O16" s="364"/>
      <c r="P16" s="402"/>
      <c r="Q16" s="1682"/>
      <c r="R16" s="2129" t="s">
        <v>36</v>
      </c>
      <c r="S16" s="2131"/>
      <c r="T16" s="442"/>
      <c r="U16" s="442"/>
      <c r="V16" s="442"/>
      <c r="W16" s="442"/>
      <c r="X16" s="442"/>
      <c r="Y16" s="442"/>
      <c r="Z16" s="442"/>
      <c r="AA16" s="1751"/>
      <c r="AB16" s="1751"/>
      <c r="AC16" s="1751"/>
      <c r="AD16" s="1751"/>
      <c r="AE16" s="1751"/>
      <c r="AF16" s="1751"/>
      <c r="AG16" s="1751"/>
      <c r="AH16" s="1751"/>
      <c r="AI16" s="1751"/>
      <c r="AJ16" s="1751"/>
      <c r="AK16" s="1751"/>
      <c r="AL16" s="1751"/>
      <c r="AM16" s="1751"/>
      <c r="AN16" s="1751"/>
      <c r="AO16" s="1751"/>
      <c r="AP16" s="1751"/>
      <c r="AQ16" s="1751"/>
      <c r="AR16" s="1751"/>
      <c r="AS16" s="1751"/>
      <c r="AT16" s="1751"/>
      <c r="AU16" s="1751"/>
      <c r="AV16" s="1751"/>
      <c r="AW16" s="1751"/>
      <c r="AX16" s="1751"/>
      <c r="AY16" s="1751"/>
      <c r="AZ16" s="1752"/>
      <c r="BA16" s="1753"/>
      <c r="BB16" s="1751"/>
      <c r="BC16" s="1753"/>
      <c r="BD16" s="1751"/>
      <c r="BE16" s="1751"/>
      <c r="BF16" s="1751"/>
      <c r="BG16" s="1751"/>
      <c r="BH16" s="1751"/>
      <c r="BI16" s="1751"/>
      <c r="BJ16" s="383"/>
      <c r="BK16" s="383"/>
      <c r="BL16" s="382"/>
      <c r="BM16" s="39"/>
      <c r="BN16" s="39"/>
      <c r="BO16" s="39"/>
      <c r="BP16" s="39"/>
    </row>
    <row r="17" spans="2:68">
      <c r="B17" s="27"/>
      <c r="C17" s="27"/>
      <c r="D17" s="27"/>
      <c r="E17" s="27"/>
      <c r="F17" s="27"/>
      <c r="G17" s="27"/>
      <c r="H17" s="27"/>
      <c r="I17" s="27"/>
      <c r="J17" s="27"/>
      <c r="K17" s="27"/>
      <c r="L17" s="27"/>
      <c r="M17" s="27"/>
      <c r="N17" s="27"/>
      <c r="O17" s="364"/>
      <c r="P17" s="402"/>
      <c r="Q17" s="1682"/>
      <c r="R17" s="2114" t="s">
        <v>37</v>
      </c>
      <c r="S17" s="2108"/>
      <c r="T17" s="442"/>
      <c r="U17" s="442"/>
      <c r="V17" s="442"/>
      <c r="W17" s="442"/>
      <c r="X17" s="442"/>
      <c r="Y17" s="442"/>
      <c r="Z17" s="442"/>
      <c r="AA17" s="1751"/>
      <c r="AB17" s="1751"/>
      <c r="AC17" s="1751"/>
      <c r="AD17" s="1751"/>
      <c r="AE17" s="1751"/>
      <c r="AF17" s="1751"/>
      <c r="AG17" s="1751"/>
      <c r="AH17" s="1751"/>
      <c r="AI17" s="1751"/>
      <c r="AJ17" s="1751"/>
      <c r="AK17" s="1751"/>
      <c r="AL17" s="1751"/>
      <c r="AM17" s="1751"/>
      <c r="AN17" s="1751"/>
      <c r="AO17" s="1751"/>
      <c r="AP17" s="1751"/>
      <c r="AQ17" s="1751"/>
      <c r="AR17" s="1751"/>
      <c r="AS17" s="1751"/>
      <c r="AT17" s="1751"/>
      <c r="AU17" s="1751"/>
      <c r="AV17" s="1751"/>
      <c r="AW17" s="1751"/>
      <c r="AX17" s="1751"/>
      <c r="AY17" s="1751"/>
      <c r="AZ17" s="1751"/>
      <c r="BA17" s="1753"/>
      <c r="BB17" s="1751"/>
      <c r="BC17" s="1753"/>
      <c r="BD17" s="1751"/>
      <c r="BE17" s="1751"/>
      <c r="BF17" s="1751"/>
      <c r="BG17" s="1751"/>
      <c r="BH17" s="1751"/>
      <c r="BI17" s="1751"/>
      <c r="BJ17" s="383"/>
      <c r="BK17" s="383"/>
      <c r="BL17" s="382"/>
      <c r="BM17" s="39"/>
      <c r="BN17" s="39"/>
      <c r="BO17" s="39"/>
      <c r="BP17" s="39"/>
    </row>
    <row r="18" spans="2:68">
      <c r="B18" s="27"/>
      <c r="C18" s="27"/>
      <c r="D18" s="27"/>
      <c r="E18" s="27"/>
      <c r="F18" s="27"/>
      <c r="G18" s="27"/>
      <c r="H18" s="27"/>
      <c r="I18" s="27"/>
      <c r="J18" s="27"/>
      <c r="K18" s="27"/>
      <c r="L18" s="27"/>
      <c r="M18" s="27"/>
      <c r="N18" s="27"/>
      <c r="O18" s="364"/>
      <c r="P18" s="402"/>
      <c r="Q18" s="1682"/>
      <c r="R18" s="2100" t="s">
        <v>38</v>
      </c>
      <c r="S18" s="2101"/>
      <c r="T18" s="442"/>
      <c r="U18" s="442"/>
      <c r="V18" s="442"/>
      <c r="W18" s="442"/>
      <c r="X18" s="442"/>
      <c r="Y18" s="442"/>
      <c r="Z18" s="442"/>
      <c r="AA18" s="1751"/>
      <c r="AB18" s="1751"/>
      <c r="AC18" s="1751"/>
      <c r="AD18" s="1751"/>
      <c r="AE18" s="1751"/>
      <c r="AF18" s="1751"/>
      <c r="AG18" s="1751"/>
      <c r="AH18" s="1751"/>
      <c r="AI18" s="1751"/>
      <c r="AJ18" s="1751"/>
      <c r="AK18" s="1751"/>
      <c r="AL18" s="1751"/>
      <c r="AM18" s="1751"/>
      <c r="AN18" s="1751"/>
      <c r="AO18" s="1751"/>
      <c r="AP18" s="1751"/>
      <c r="AQ18" s="1751"/>
      <c r="AR18" s="1751"/>
      <c r="AS18" s="1751"/>
      <c r="AT18" s="1751"/>
      <c r="AU18" s="1751"/>
      <c r="AV18" s="1751"/>
      <c r="AW18" s="1751"/>
      <c r="AX18" s="1751"/>
      <c r="AY18" s="1751"/>
      <c r="AZ18" s="1751"/>
      <c r="BA18" s="1753"/>
      <c r="BB18" s="1751"/>
      <c r="BC18" s="1753"/>
      <c r="BD18" s="1751"/>
      <c r="BE18" s="1751"/>
      <c r="BF18" s="1751"/>
      <c r="BG18" s="1751"/>
      <c r="BH18" s="1751"/>
      <c r="BI18" s="1751"/>
      <c r="BJ18" s="383"/>
      <c r="BK18" s="383"/>
      <c r="BL18" s="382"/>
      <c r="BM18" s="39"/>
      <c r="BN18" s="39"/>
      <c r="BO18" s="39"/>
      <c r="BP18" s="39"/>
    </row>
    <row r="19" spans="2:68">
      <c r="O19" s="364"/>
      <c r="P19" s="402"/>
      <c r="Q19" s="1659" t="s">
        <v>39</v>
      </c>
      <c r="R19" s="1730"/>
      <c r="S19" s="1683"/>
      <c r="T19" s="812"/>
      <c r="U19" s="812"/>
      <c r="V19" s="812"/>
      <c r="W19" s="812"/>
      <c r="X19" s="812"/>
      <c r="Y19" s="812"/>
      <c r="Z19" s="812"/>
      <c r="AA19" s="397">
        <f t="shared" ref="AA19:BI19" si="5">SUM(AA20:AA23,AA26:AA30)</f>
        <v>347911.08097127097</v>
      </c>
      <c r="AB19" s="397">
        <f t="shared" si="5"/>
        <v>345395.77379825996</v>
      </c>
      <c r="AC19" s="397">
        <f t="shared" si="5"/>
        <v>339798.71091599046</v>
      </c>
      <c r="AD19" s="397">
        <f t="shared" si="5"/>
        <v>342041.85811638215</v>
      </c>
      <c r="AE19" s="397">
        <f t="shared" si="5"/>
        <v>349907.45076789183</v>
      </c>
      <c r="AF19" s="397">
        <f t="shared" si="5"/>
        <v>357268.19628907565</v>
      </c>
      <c r="AG19" s="397">
        <f t="shared" si="5"/>
        <v>361981.003519452</v>
      </c>
      <c r="AH19" s="397">
        <f t="shared" si="5"/>
        <v>358066.09726126824</v>
      </c>
      <c r="AI19" s="397">
        <f t="shared" si="5"/>
        <v>334641.58922893077</v>
      </c>
      <c r="AJ19" s="397">
        <f t="shared" si="5"/>
        <v>340282.97841037042</v>
      </c>
      <c r="AK19" s="397">
        <f t="shared" si="5"/>
        <v>350867.12480073445</v>
      </c>
      <c r="AL19" s="397">
        <f t="shared" si="5"/>
        <v>344389.89303694043</v>
      </c>
      <c r="AM19" s="397">
        <f t="shared" si="5"/>
        <v>350656.24260106304</v>
      </c>
      <c r="AN19" s="397">
        <f t="shared" si="5"/>
        <v>350794.02005467279</v>
      </c>
      <c r="AO19" s="397">
        <f t="shared" si="5"/>
        <v>351282.6130701988</v>
      </c>
      <c r="AP19" s="397">
        <f t="shared" si="5"/>
        <v>341420.02598637721</v>
      </c>
      <c r="AQ19" s="397">
        <f t="shared" si="5"/>
        <v>339277.19900283148</v>
      </c>
      <c r="AR19" s="397">
        <f t="shared" si="5"/>
        <v>336086.68394823209</v>
      </c>
      <c r="AS19" s="397">
        <f t="shared" si="5"/>
        <v>308978.45915455569</v>
      </c>
      <c r="AT19" s="397">
        <f t="shared" si="5"/>
        <v>291756.59800095292</v>
      </c>
      <c r="AU19" s="397">
        <f t="shared" si="5"/>
        <v>307313.28815839643</v>
      </c>
      <c r="AV19" s="397">
        <f t="shared" si="5"/>
        <v>304741.18976889853</v>
      </c>
      <c r="AW19" s="397">
        <f t="shared" si="5"/>
        <v>303136.29398408317</v>
      </c>
      <c r="AX19" s="397">
        <f t="shared" si="5"/>
        <v>310236.05197982886</v>
      </c>
      <c r="AY19" s="397">
        <f t="shared" si="5"/>
        <v>301071.28264059057</v>
      </c>
      <c r="AZ19" s="397">
        <f t="shared" si="5"/>
        <v>290243.71677810117</v>
      </c>
      <c r="BA19" s="398">
        <f t="shared" si="5"/>
        <v>275220.16305194591</v>
      </c>
      <c r="BB19" s="397">
        <f t="shared" si="5"/>
        <v>270827.56458959787</v>
      </c>
      <c r="BC19" s="398">
        <f t="shared" si="5"/>
        <v>267433.87977035582</v>
      </c>
      <c r="BD19" s="397">
        <f t="shared" si="5"/>
        <v>258870.05690036339</v>
      </c>
      <c r="BE19" s="397">
        <f t="shared" si="5"/>
        <v>231177.66564546191</v>
      </c>
      <c r="BF19" s="397">
        <f t="shared" si="5"/>
        <v>248104.7824543551</v>
      </c>
      <c r="BG19" s="397">
        <f t="shared" si="5"/>
        <v>231498.71830853389</v>
      </c>
      <c r="BH19" s="397">
        <f t="shared" si="5"/>
        <v>223411.08259010626</v>
      </c>
      <c r="BI19" s="397">
        <f t="shared" si="5"/>
        <v>218097.03489783421</v>
      </c>
      <c r="BJ19" s="397"/>
      <c r="BK19" s="397"/>
      <c r="BL19" s="372"/>
      <c r="BM19" s="39"/>
      <c r="BN19" s="39"/>
      <c r="BO19" s="39"/>
      <c r="BP19" s="39"/>
    </row>
    <row r="20" spans="2:68">
      <c r="O20" s="364"/>
      <c r="P20" s="402"/>
      <c r="Q20" s="1684"/>
      <c r="R20" s="2129" t="s">
        <v>269</v>
      </c>
      <c r="S20" s="2131"/>
      <c r="T20" s="813"/>
      <c r="U20" s="813"/>
      <c r="V20" s="813"/>
      <c r="W20" s="813"/>
      <c r="X20" s="813"/>
      <c r="Y20" s="813"/>
      <c r="Z20" s="813"/>
      <c r="AA20" s="408">
        <v>7649.463950571133</v>
      </c>
      <c r="AB20" s="408">
        <v>8081.9147429120358</v>
      </c>
      <c r="AC20" s="408">
        <v>8580.2053924281554</v>
      </c>
      <c r="AD20" s="408">
        <v>9077.3937114178007</v>
      </c>
      <c r="AE20" s="408">
        <v>9300.0156434634664</v>
      </c>
      <c r="AF20" s="408">
        <v>10133.338639092754</v>
      </c>
      <c r="AG20" s="408">
        <v>9958.0676115532879</v>
      </c>
      <c r="AH20" s="408">
        <v>10343.983597480576</v>
      </c>
      <c r="AI20" s="408">
        <v>11096.618290111208</v>
      </c>
      <c r="AJ20" s="408">
        <v>11557.46158346586</v>
      </c>
      <c r="AK20" s="408">
        <v>11468.170877825398</v>
      </c>
      <c r="AL20" s="408">
        <v>11881.373938242064</v>
      </c>
      <c r="AM20" s="408">
        <v>12342.889451474906</v>
      </c>
      <c r="AN20" s="408">
        <v>11996.987759677024</v>
      </c>
      <c r="AO20" s="408">
        <v>12413.950485520076</v>
      </c>
      <c r="AP20" s="408">
        <v>12169.084183944615</v>
      </c>
      <c r="AQ20" s="408">
        <v>11848.655000450075</v>
      </c>
      <c r="AR20" s="408">
        <v>10808.137458502115</v>
      </c>
      <c r="AS20" s="408">
        <v>10004.132862373179</v>
      </c>
      <c r="AT20" s="408">
        <v>9861.9915575612631</v>
      </c>
      <c r="AU20" s="408">
        <v>9821.3118884839751</v>
      </c>
      <c r="AV20" s="408">
        <v>10787.173865877274</v>
      </c>
      <c r="AW20" s="408">
        <v>10530.058354294186</v>
      </c>
      <c r="AX20" s="408">
        <v>9809.0461608905243</v>
      </c>
      <c r="AY20" s="408">
        <v>9526.06848800839</v>
      </c>
      <c r="AZ20" s="408">
        <v>8459.4465156687838</v>
      </c>
      <c r="BA20" s="409">
        <v>8416.494405553316</v>
      </c>
      <c r="BB20" s="408">
        <v>7919.4626778872225</v>
      </c>
      <c r="BC20" s="409">
        <v>8736.9336585095953</v>
      </c>
      <c r="BD20" s="408">
        <v>7657.6994635518349</v>
      </c>
      <c r="BE20" s="408">
        <v>7864.4519586239076</v>
      </c>
      <c r="BF20" s="408">
        <v>8080.1392158718463</v>
      </c>
      <c r="BG20" s="408">
        <v>7660.0852690449865</v>
      </c>
      <c r="BH20" s="408">
        <v>7583.0526574269788</v>
      </c>
      <c r="BI20" s="408">
        <v>7649.3747871255928</v>
      </c>
      <c r="BJ20" s="408"/>
      <c r="BK20" s="408"/>
      <c r="BL20" s="382"/>
      <c r="BM20" s="39"/>
      <c r="BN20" s="39"/>
      <c r="BO20" s="39"/>
      <c r="BP20" s="39"/>
    </row>
    <row r="21" spans="2:68">
      <c r="O21" s="364"/>
      <c r="P21" s="402"/>
      <c r="Q21" s="1682"/>
      <c r="R21" s="2114" t="s">
        <v>86</v>
      </c>
      <c r="S21" s="2108"/>
      <c r="T21" s="814"/>
      <c r="U21" s="814"/>
      <c r="V21" s="814"/>
      <c r="W21" s="814"/>
      <c r="X21" s="814"/>
      <c r="Y21" s="814"/>
      <c r="Z21" s="814"/>
      <c r="AA21" s="383">
        <v>15932.291789626499</v>
      </c>
      <c r="AB21" s="383">
        <v>15236.882991023911</v>
      </c>
      <c r="AC21" s="383">
        <v>15154.928640617709</v>
      </c>
      <c r="AD21" s="383">
        <v>14836.361919218094</v>
      </c>
      <c r="AE21" s="383">
        <v>14755.418666305937</v>
      </c>
      <c r="AF21" s="383">
        <v>14730.788654002838</v>
      </c>
      <c r="AG21" s="383">
        <v>14387.834805153745</v>
      </c>
      <c r="AH21" s="383">
        <v>14504.796050234654</v>
      </c>
      <c r="AI21" s="383">
        <v>14635.59727464708</v>
      </c>
      <c r="AJ21" s="383">
        <v>13853.959567766829</v>
      </c>
      <c r="AK21" s="383">
        <v>12947.42216136455</v>
      </c>
      <c r="AL21" s="383">
        <v>12665.566454609841</v>
      </c>
      <c r="AM21" s="383">
        <v>12490.092132799418</v>
      </c>
      <c r="AN21" s="383">
        <v>12328.553613478714</v>
      </c>
      <c r="AO21" s="383">
        <v>11626.269358340895</v>
      </c>
      <c r="AP21" s="383">
        <v>9661.5943031869538</v>
      </c>
      <c r="AQ21" s="383">
        <v>8847.5096605284598</v>
      </c>
      <c r="AR21" s="383">
        <v>7909.0002090322432</v>
      </c>
      <c r="AS21" s="383">
        <v>6778.8756163126345</v>
      </c>
      <c r="AT21" s="383">
        <v>6435.2619785017632</v>
      </c>
      <c r="AU21" s="383">
        <v>6992.7390846098879</v>
      </c>
      <c r="AV21" s="383">
        <v>6438.5593065422336</v>
      </c>
      <c r="AW21" s="383">
        <v>5935.8554528769255</v>
      </c>
      <c r="AX21" s="383">
        <v>6745.0362125058582</v>
      </c>
      <c r="AY21" s="383">
        <v>6526.462919329073</v>
      </c>
      <c r="AZ21" s="383">
        <v>6683.713118407306</v>
      </c>
      <c r="BA21" s="410">
        <v>5975.3303690175908</v>
      </c>
      <c r="BB21" s="383">
        <v>5870.9190695940297</v>
      </c>
      <c r="BC21" s="410">
        <v>5594.9173544865625</v>
      </c>
      <c r="BD21" s="383">
        <v>5252.3318775629359</v>
      </c>
      <c r="BE21" s="383">
        <v>4970.3373483388405</v>
      </c>
      <c r="BF21" s="383">
        <v>5522.9535522640235</v>
      </c>
      <c r="BG21" s="383">
        <v>5514.5690536187731</v>
      </c>
      <c r="BH21" s="383">
        <v>4452.4819350017178</v>
      </c>
      <c r="BI21" s="383">
        <v>4298.295247463464</v>
      </c>
      <c r="BJ21" s="383"/>
      <c r="BK21" s="383"/>
      <c r="BL21" s="382"/>
      <c r="BM21" s="39"/>
      <c r="BN21" s="39"/>
      <c r="BO21" s="39"/>
      <c r="BP21" s="39"/>
    </row>
    <row r="22" spans="2:68">
      <c r="O22" s="364"/>
      <c r="P22" s="402"/>
      <c r="Q22" s="1682"/>
      <c r="R22" s="2133" t="s">
        <v>179</v>
      </c>
      <c r="S22" s="2134"/>
      <c r="T22" s="814"/>
      <c r="U22" s="814"/>
      <c r="V22" s="814"/>
      <c r="W22" s="814"/>
      <c r="X22" s="814"/>
      <c r="Y22" s="814"/>
      <c r="Z22" s="814"/>
      <c r="AA22" s="383">
        <v>26495.608815196632</v>
      </c>
      <c r="AB22" s="383">
        <v>26887.561959374907</v>
      </c>
      <c r="AC22" s="383">
        <v>26691.351660746917</v>
      </c>
      <c r="AD22" s="383">
        <v>27497.380461556204</v>
      </c>
      <c r="AE22" s="383">
        <v>28748.737352909309</v>
      </c>
      <c r="AF22" s="383">
        <v>30613.755246896086</v>
      </c>
      <c r="AG22" s="383">
        <v>30606.896533381689</v>
      </c>
      <c r="AH22" s="383">
        <v>30487.509296276745</v>
      </c>
      <c r="AI22" s="383">
        <v>29571.096801559932</v>
      </c>
      <c r="AJ22" s="383">
        <v>30024.124402598194</v>
      </c>
      <c r="AK22" s="383">
        <v>30763.81528108599</v>
      </c>
      <c r="AL22" s="383">
        <v>30226.849166078471</v>
      </c>
      <c r="AM22" s="383">
        <v>29832.238725555173</v>
      </c>
      <c r="AN22" s="383">
        <v>29428.555220619037</v>
      </c>
      <c r="AO22" s="383">
        <v>29409.337891677475</v>
      </c>
      <c r="AP22" s="383">
        <v>27932.838204885269</v>
      </c>
      <c r="AQ22" s="383">
        <v>25981.588243703904</v>
      </c>
      <c r="AR22" s="383">
        <v>24615.662045769132</v>
      </c>
      <c r="AS22" s="383">
        <v>22738.928987050531</v>
      </c>
      <c r="AT22" s="383">
        <v>21192.925633169463</v>
      </c>
      <c r="AU22" s="383">
        <v>20278.219299784309</v>
      </c>
      <c r="AV22" s="383">
        <v>20783.041020565441</v>
      </c>
      <c r="AW22" s="383">
        <v>21298.379459590426</v>
      </c>
      <c r="AX22" s="383">
        <v>21256.346403411182</v>
      </c>
      <c r="AY22" s="383">
        <v>20247.253103953466</v>
      </c>
      <c r="AZ22" s="383">
        <v>20718.994649085318</v>
      </c>
      <c r="BA22" s="410">
        <v>18248.927322852294</v>
      </c>
      <c r="BB22" s="383">
        <v>17895.355438870843</v>
      </c>
      <c r="BC22" s="410">
        <v>17573.660838131309</v>
      </c>
      <c r="BD22" s="383">
        <v>16415.668263030544</v>
      </c>
      <c r="BE22" s="383">
        <v>15248.899138459146</v>
      </c>
      <c r="BF22" s="383">
        <v>15086.501072760324</v>
      </c>
      <c r="BG22" s="383">
        <v>13095.69484818578</v>
      </c>
      <c r="BH22" s="383">
        <v>12652.982441632334</v>
      </c>
      <c r="BI22" s="383">
        <v>12600.367148019908</v>
      </c>
      <c r="BJ22" s="383"/>
      <c r="BK22" s="383"/>
      <c r="BL22" s="382"/>
      <c r="BM22" s="39"/>
      <c r="BN22" s="39"/>
      <c r="BO22" s="39"/>
      <c r="BP22" s="39"/>
    </row>
    <row r="23" spans="2:68">
      <c r="O23" s="364"/>
      <c r="P23" s="402"/>
      <c r="Q23" s="1682"/>
      <c r="R23" s="1714" t="s">
        <v>550</v>
      </c>
      <c r="S23" s="1685"/>
      <c r="T23" s="814"/>
      <c r="U23" s="813"/>
      <c r="V23" s="813"/>
      <c r="W23" s="813"/>
      <c r="X23" s="813"/>
      <c r="Y23" s="813"/>
      <c r="Z23" s="813"/>
      <c r="AA23" s="1712">
        <v>69685.639599186223</v>
      </c>
      <c r="AB23" s="1712">
        <v>71124.095959887622</v>
      </c>
      <c r="AC23" s="1712">
        <v>71656.728697603161</v>
      </c>
      <c r="AD23" s="1712">
        <v>73176.180573869875</v>
      </c>
      <c r="AE23" s="1712">
        <v>76176.225327533437</v>
      </c>
      <c r="AF23" s="1712">
        <v>78008.305101715116</v>
      </c>
      <c r="AG23" s="1712">
        <v>80946.23295073284</v>
      </c>
      <c r="AH23" s="1712">
        <v>79768.863571096386</v>
      </c>
      <c r="AI23" s="1712">
        <v>70576.568628050198</v>
      </c>
      <c r="AJ23" s="1712">
        <v>71909.367268010479</v>
      </c>
      <c r="AK23" s="1712">
        <v>76155.126225213724</v>
      </c>
      <c r="AL23" s="1712">
        <v>74135.406919500878</v>
      </c>
      <c r="AM23" s="1712">
        <v>74346.383587093093</v>
      </c>
      <c r="AN23" s="1712">
        <v>74981.661982586433</v>
      </c>
      <c r="AO23" s="1712">
        <v>77166.123972106827</v>
      </c>
      <c r="AP23" s="1712">
        <v>75884.998236136467</v>
      </c>
      <c r="AQ23" s="1712">
        <v>75439.808193701974</v>
      </c>
      <c r="AR23" s="1712">
        <v>74807.888428326172</v>
      </c>
      <c r="AS23" s="1712">
        <v>70977.776402050979</v>
      </c>
      <c r="AT23" s="1712">
        <v>70000.215461244617</v>
      </c>
      <c r="AU23" s="1712">
        <v>70207.20639505898</v>
      </c>
      <c r="AV23" s="1712">
        <v>69342.077772780962</v>
      </c>
      <c r="AW23" s="1712">
        <v>66179.229304486769</v>
      </c>
      <c r="AX23" s="1712">
        <v>68246.979980097938</v>
      </c>
      <c r="AY23" s="1712">
        <v>64943.384766168914</v>
      </c>
      <c r="AZ23" s="1712">
        <v>63022.371540901288</v>
      </c>
      <c r="BA23" s="1713">
        <v>58561.092802665815</v>
      </c>
      <c r="BB23" s="1712">
        <v>58950.923796744217</v>
      </c>
      <c r="BC23" s="1713">
        <v>58117.446121121102</v>
      </c>
      <c r="BD23" s="1712">
        <v>56693.354718189737</v>
      </c>
      <c r="BE23" s="1712">
        <v>53475.868407285576</v>
      </c>
      <c r="BF23" s="1712">
        <v>57268.924971159053</v>
      </c>
      <c r="BG23" s="1712">
        <v>56113.239491612541</v>
      </c>
      <c r="BH23" s="1712">
        <v>52832.519372021867</v>
      </c>
      <c r="BI23" s="1712">
        <v>51962.696509080124</v>
      </c>
      <c r="BJ23" s="383"/>
      <c r="BK23" s="383"/>
      <c r="BL23" s="382"/>
      <c r="BM23" s="39"/>
      <c r="BN23" s="39"/>
      <c r="BO23" s="39"/>
      <c r="BP23" s="39"/>
    </row>
    <row r="24" spans="2:68">
      <c r="B24" s="27"/>
      <c r="O24" s="364"/>
      <c r="P24" s="402"/>
      <c r="Q24" s="1682"/>
      <c r="R24" s="1743"/>
      <c r="S24" s="1744" t="s">
        <v>271</v>
      </c>
      <c r="T24" s="814"/>
      <c r="U24" s="813"/>
      <c r="V24" s="813"/>
      <c r="W24" s="813"/>
      <c r="X24" s="813"/>
      <c r="Y24" s="813"/>
      <c r="Z24" s="813"/>
      <c r="AA24" s="1752"/>
      <c r="AB24" s="1752"/>
      <c r="AC24" s="1752"/>
      <c r="AD24" s="1752"/>
      <c r="AE24" s="1752"/>
      <c r="AF24" s="1752"/>
      <c r="AG24" s="1752"/>
      <c r="AH24" s="1752"/>
      <c r="AI24" s="1752"/>
      <c r="AJ24" s="1752"/>
      <c r="AK24" s="1752"/>
      <c r="AL24" s="1752"/>
      <c r="AM24" s="1752"/>
      <c r="AN24" s="1752"/>
      <c r="AO24" s="1752"/>
      <c r="AP24" s="1752"/>
      <c r="AQ24" s="1752"/>
      <c r="AR24" s="1752"/>
      <c r="AS24" s="1752"/>
      <c r="AT24" s="1752"/>
      <c r="AU24" s="1752"/>
      <c r="AV24" s="1752"/>
      <c r="AW24" s="1752"/>
      <c r="AX24" s="1752"/>
      <c r="AY24" s="1752"/>
      <c r="AZ24" s="1752"/>
      <c r="BA24" s="1754"/>
      <c r="BB24" s="1752"/>
      <c r="BC24" s="1754"/>
      <c r="BD24" s="1752"/>
      <c r="BE24" s="1752"/>
      <c r="BF24" s="1752"/>
      <c r="BG24" s="1752"/>
      <c r="BH24" s="1752"/>
      <c r="BI24" s="1752"/>
      <c r="BJ24" s="383"/>
      <c r="BK24" s="383"/>
      <c r="BL24" s="382"/>
      <c r="BM24" s="39"/>
      <c r="BN24" s="39"/>
      <c r="BO24" s="39"/>
      <c r="BP24" s="39"/>
    </row>
    <row r="25" spans="2:68">
      <c r="B25" s="27"/>
      <c r="O25" s="364"/>
      <c r="P25" s="402"/>
      <c r="Q25" s="1682"/>
      <c r="R25" s="1745"/>
      <c r="S25" s="1746" t="s">
        <v>87</v>
      </c>
      <c r="T25" s="1668"/>
      <c r="U25" s="1668"/>
      <c r="V25" s="1668"/>
      <c r="W25" s="1668"/>
      <c r="X25" s="1668"/>
      <c r="Y25" s="1668"/>
      <c r="Z25" s="1668"/>
      <c r="AA25" s="1755"/>
      <c r="AB25" s="1755"/>
      <c r="AC25" s="1755"/>
      <c r="AD25" s="1755"/>
      <c r="AE25" s="1755"/>
      <c r="AF25" s="1755"/>
      <c r="AG25" s="1755"/>
      <c r="AH25" s="1755"/>
      <c r="AI25" s="1755"/>
      <c r="AJ25" s="1755"/>
      <c r="AK25" s="1755"/>
      <c r="AL25" s="1755"/>
      <c r="AM25" s="1755"/>
      <c r="AN25" s="1755"/>
      <c r="AO25" s="1755"/>
      <c r="AP25" s="1755"/>
      <c r="AQ25" s="1755"/>
      <c r="AR25" s="1755"/>
      <c r="AS25" s="1755"/>
      <c r="AT25" s="1755"/>
      <c r="AU25" s="1755"/>
      <c r="AV25" s="1755"/>
      <c r="AW25" s="1755"/>
      <c r="AX25" s="1755"/>
      <c r="AY25" s="1755"/>
      <c r="AZ25" s="1755"/>
      <c r="BA25" s="1756"/>
      <c r="BB25" s="1755"/>
      <c r="BC25" s="1756"/>
      <c r="BD25" s="1755"/>
      <c r="BE25" s="1755"/>
      <c r="BF25" s="1755"/>
      <c r="BG25" s="1755"/>
      <c r="BH25" s="1755"/>
      <c r="BI25" s="1755"/>
      <c r="BJ25" s="383"/>
      <c r="BK25" s="383"/>
      <c r="BL25" s="382"/>
      <c r="BM25" s="39"/>
      <c r="BN25" s="39"/>
      <c r="BO25" s="39"/>
      <c r="BP25" s="39"/>
    </row>
    <row r="26" spans="2:68">
      <c r="O26" s="364"/>
      <c r="P26" s="402"/>
      <c r="Q26" s="1682"/>
      <c r="R26" s="2135" t="s">
        <v>272</v>
      </c>
      <c r="S26" s="2136"/>
      <c r="T26" s="813"/>
      <c r="U26" s="813"/>
      <c r="V26" s="813"/>
      <c r="W26" s="813"/>
      <c r="X26" s="813"/>
      <c r="Y26" s="813"/>
      <c r="Z26" s="813"/>
      <c r="AA26" s="408">
        <v>43437.322469349725</v>
      </c>
      <c r="AB26" s="408">
        <v>43972.692092922043</v>
      </c>
      <c r="AC26" s="408">
        <v>44401.004427939282</v>
      </c>
      <c r="AD26" s="408">
        <v>44916.768571918794</v>
      </c>
      <c r="AE26" s="408">
        <v>45587.84346578749</v>
      </c>
      <c r="AF26" s="408">
        <v>45968.860114434952</v>
      </c>
      <c r="AG26" s="408">
        <v>45853.18447549596</v>
      </c>
      <c r="AH26" s="408">
        <v>44836.718540327158</v>
      </c>
      <c r="AI26" s="408">
        <v>40014.350211220633</v>
      </c>
      <c r="AJ26" s="408">
        <v>39573.905959596079</v>
      </c>
      <c r="AK26" s="408">
        <v>39221.042786830716</v>
      </c>
      <c r="AL26" s="408">
        <v>37932.148639986852</v>
      </c>
      <c r="AM26" s="408">
        <v>37493.945734582543</v>
      </c>
      <c r="AN26" s="408">
        <v>37379.930647582551</v>
      </c>
      <c r="AO26" s="408">
        <v>35408.66117096768</v>
      </c>
      <c r="AP26" s="408">
        <v>34354.834620757472</v>
      </c>
      <c r="AQ26" s="408">
        <v>34344.339729575477</v>
      </c>
      <c r="AR26" s="408">
        <v>33171.305092851457</v>
      </c>
      <c r="AS26" s="408">
        <v>31427.54420821961</v>
      </c>
      <c r="AT26" s="408">
        <v>27866.327824313074</v>
      </c>
      <c r="AU26" s="408">
        <v>27386.338338683661</v>
      </c>
      <c r="AV26" s="408">
        <v>27270.882834444819</v>
      </c>
      <c r="AW26" s="408">
        <v>27475.960806887546</v>
      </c>
      <c r="AX26" s="408">
        <v>28349.70232064875</v>
      </c>
      <c r="AY26" s="408">
        <v>27355.105303763441</v>
      </c>
      <c r="AZ26" s="408">
        <v>26463.682109119658</v>
      </c>
      <c r="BA26" s="409">
        <v>25347.096837741708</v>
      </c>
      <c r="BB26" s="408">
        <v>25145.027163532512</v>
      </c>
      <c r="BC26" s="409">
        <v>25043.817785470012</v>
      </c>
      <c r="BD26" s="408">
        <v>23799.432044855821</v>
      </c>
      <c r="BE26" s="408">
        <v>23026.130565818316</v>
      </c>
      <c r="BF26" s="408">
        <v>22857.964591574953</v>
      </c>
      <c r="BG26" s="408">
        <v>20140.503918128616</v>
      </c>
      <c r="BH26" s="408">
        <v>19174.871447756756</v>
      </c>
      <c r="BI26" s="408">
        <v>18769.18611617076</v>
      </c>
      <c r="BJ26" s="383"/>
      <c r="BK26" s="383"/>
      <c r="BL26" s="382"/>
      <c r="BM26" s="39"/>
      <c r="BN26" s="39"/>
      <c r="BO26" s="39"/>
      <c r="BP26" s="39"/>
    </row>
    <row r="27" spans="2:68">
      <c r="O27" s="364"/>
      <c r="P27" s="402"/>
      <c r="Q27" s="1682"/>
      <c r="R27" s="2114" t="s">
        <v>40</v>
      </c>
      <c r="S27" s="2108"/>
      <c r="T27" s="814"/>
      <c r="U27" s="814"/>
      <c r="V27" s="814"/>
      <c r="W27" s="814"/>
      <c r="X27" s="814"/>
      <c r="Y27" s="814"/>
      <c r="Z27" s="814"/>
      <c r="AA27" s="383">
        <v>150690.94784260771</v>
      </c>
      <c r="AB27" s="383">
        <v>146223.47741802403</v>
      </c>
      <c r="AC27" s="383">
        <v>139451.38130245489</v>
      </c>
      <c r="AD27" s="383">
        <v>139320.03964087437</v>
      </c>
      <c r="AE27" s="383">
        <v>141560.60854721768</v>
      </c>
      <c r="AF27" s="383">
        <v>143097.21435748952</v>
      </c>
      <c r="AG27" s="383">
        <v>145624.48241152987</v>
      </c>
      <c r="AH27" s="383">
        <v>147971.34959980418</v>
      </c>
      <c r="AI27" s="383">
        <v>140104.80192133476</v>
      </c>
      <c r="AJ27" s="383">
        <v>144097.80913785391</v>
      </c>
      <c r="AK27" s="383">
        <v>151794.27444781724</v>
      </c>
      <c r="AL27" s="383">
        <v>149040.40002461313</v>
      </c>
      <c r="AM27" s="383">
        <v>154899.55747070641</v>
      </c>
      <c r="AN27" s="383">
        <v>156230.80175869749</v>
      </c>
      <c r="AO27" s="383">
        <v>156924.58488741206</v>
      </c>
      <c r="AP27" s="383">
        <v>153529.00447483739</v>
      </c>
      <c r="AQ27" s="383">
        <v>155619.48284955299</v>
      </c>
      <c r="AR27" s="383">
        <v>159817.39577995703</v>
      </c>
      <c r="AS27" s="383">
        <v>144374.89091082168</v>
      </c>
      <c r="AT27" s="383">
        <v>135189.78153320323</v>
      </c>
      <c r="AU27" s="383">
        <v>152603.79714653833</v>
      </c>
      <c r="AV27" s="383">
        <v>148390.86599044656</v>
      </c>
      <c r="AW27" s="383">
        <v>150747.29297811195</v>
      </c>
      <c r="AX27" s="383">
        <v>157074.90136338459</v>
      </c>
      <c r="AY27" s="383">
        <v>154521.87580699357</v>
      </c>
      <c r="AZ27" s="383">
        <v>148314.31283575209</v>
      </c>
      <c r="BA27" s="410">
        <v>142166.87973863844</v>
      </c>
      <c r="BB27" s="383">
        <v>139132.59135379424</v>
      </c>
      <c r="BC27" s="410">
        <v>135646.97494830092</v>
      </c>
      <c r="BD27" s="383">
        <v>133567.98195692129</v>
      </c>
      <c r="BE27" s="383">
        <v>111566.51987808732</v>
      </c>
      <c r="BF27" s="383">
        <v>124307.99547559235</v>
      </c>
      <c r="BG27" s="383">
        <v>113750.91238675578</v>
      </c>
      <c r="BH27" s="383">
        <v>112538.55014543667</v>
      </c>
      <c r="BI27" s="383">
        <v>108704.92595225126</v>
      </c>
      <c r="BJ27" s="383"/>
      <c r="BK27" s="383"/>
      <c r="BL27" s="382"/>
      <c r="BM27" s="39"/>
      <c r="BN27" s="39"/>
      <c r="BO27" s="39"/>
      <c r="BP27" s="39"/>
    </row>
    <row r="28" spans="2:68">
      <c r="O28" s="364"/>
      <c r="P28" s="402"/>
      <c r="Q28" s="1682"/>
      <c r="R28" s="2114" t="s">
        <v>273</v>
      </c>
      <c r="S28" s="2108"/>
      <c r="T28" s="814"/>
      <c r="U28" s="814"/>
      <c r="V28" s="814"/>
      <c r="W28" s="814"/>
      <c r="X28" s="814"/>
      <c r="Y28" s="814"/>
      <c r="Z28" s="814"/>
      <c r="AA28" s="383">
        <v>8309.9000223837829</v>
      </c>
      <c r="AB28" s="383">
        <v>8175.2840260091325</v>
      </c>
      <c r="AC28" s="383">
        <v>8207.4493479542507</v>
      </c>
      <c r="AD28" s="383">
        <v>7878.1789447530782</v>
      </c>
      <c r="AE28" s="383">
        <v>7673.3030382854286</v>
      </c>
      <c r="AF28" s="383">
        <v>7317.6141720774367</v>
      </c>
      <c r="AG28" s="383">
        <v>6617.926167058371</v>
      </c>
      <c r="AH28" s="383">
        <v>6794.6685486830083</v>
      </c>
      <c r="AI28" s="383">
        <v>6629.1614833008616</v>
      </c>
      <c r="AJ28" s="383">
        <v>6550.9138348599608</v>
      </c>
      <c r="AK28" s="383">
        <v>6259.9726188975737</v>
      </c>
      <c r="AL28" s="383">
        <v>6278.3888104347507</v>
      </c>
      <c r="AM28" s="383">
        <v>6221.1007330638804</v>
      </c>
      <c r="AN28" s="383">
        <v>6240.3043569709844</v>
      </c>
      <c r="AO28" s="383">
        <v>6142.2826317757426</v>
      </c>
      <c r="AP28" s="383">
        <v>5669.6753857889889</v>
      </c>
      <c r="AQ28" s="383">
        <v>5610.6177713167499</v>
      </c>
      <c r="AR28" s="383">
        <v>5005.8228828369229</v>
      </c>
      <c r="AS28" s="383">
        <v>4770.8330424899477</v>
      </c>
      <c r="AT28" s="383">
        <v>4048.9658964171313</v>
      </c>
      <c r="AU28" s="383">
        <v>3959.2920058630966</v>
      </c>
      <c r="AV28" s="383">
        <v>3833.2880410471535</v>
      </c>
      <c r="AW28" s="383">
        <v>3991.688418566484</v>
      </c>
      <c r="AX28" s="383">
        <v>3742.3059119155369</v>
      </c>
      <c r="AY28" s="383">
        <v>3636.7760543095428</v>
      </c>
      <c r="AZ28" s="383">
        <v>3238.7051690284152</v>
      </c>
      <c r="BA28" s="410">
        <v>3499.3810273480244</v>
      </c>
      <c r="BB28" s="383">
        <v>3128.916070795527</v>
      </c>
      <c r="BC28" s="410">
        <v>3284.317194935526</v>
      </c>
      <c r="BD28" s="383">
        <v>2869.9294571984892</v>
      </c>
      <c r="BE28" s="383">
        <v>2751.8156078813327</v>
      </c>
      <c r="BF28" s="383">
        <v>3023.9125625842094</v>
      </c>
      <c r="BG28" s="383">
        <v>2920.2577625807248</v>
      </c>
      <c r="BH28" s="383">
        <v>2856.3585332577131</v>
      </c>
      <c r="BI28" s="383">
        <v>2742.8586251488064</v>
      </c>
      <c r="BJ28" s="383"/>
      <c r="BK28" s="383"/>
      <c r="BL28" s="382"/>
      <c r="BM28" s="39"/>
      <c r="BN28" s="39"/>
      <c r="BO28" s="39"/>
      <c r="BP28" s="39"/>
    </row>
    <row r="29" spans="2:68">
      <c r="O29" s="364"/>
      <c r="P29" s="402"/>
      <c r="Q29" s="1682"/>
      <c r="R29" s="2114" t="s">
        <v>41</v>
      </c>
      <c r="S29" s="2108"/>
      <c r="T29" s="814"/>
      <c r="U29" s="814"/>
      <c r="V29" s="814"/>
      <c r="W29" s="814"/>
      <c r="X29" s="814"/>
      <c r="Y29" s="814"/>
      <c r="Z29" s="814"/>
      <c r="AA29" s="383">
        <v>20928.797646162482</v>
      </c>
      <c r="AB29" s="383">
        <v>20877.444429382911</v>
      </c>
      <c r="AC29" s="383">
        <v>20781.207809385578</v>
      </c>
      <c r="AD29" s="383">
        <v>20460.966981443329</v>
      </c>
      <c r="AE29" s="383">
        <v>21155.890896515197</v>
      </c>
      <c r="AF29" s="383">
        <v>22249.362939748105</v>
      </c>
      <c r="AG29" s="383">
        <v>22936.075140488778</v>
      </c>
      <c r="AH29" s="383">
        <v>18046.238751296692</v>
      </c>
      <c r="AI29" s="383">
        <v>16353.84733301981</v>
      </c>
      <c r="AJ29" s="383">
        <v>16892.230579452727</v>
      </c>
      <c r="AK29" s="383">
        <v>16591.110429133892</v>
      </c>
      <c r="AL29" s="383">
        <v>16395.326231140214</v>
      </c>
      <c r="AM29" s="383">
        <v>16980.148109539521</v>
      </c>
      <c r="AN29" s="383">
        <v>16288.966456689446</v>
      </c>
      <c r="AO29" s="383">
        <v>16166.52120220878</v>
      </c>
      <c r="AP29" s="383">
        <v>16413.840263431179</v>
      </c>
      <c r="AQ29" s="383">
        <v>16408.567783714196</v>
      </c>
      <c r="AR29" s="383">
        <v>15542.572182470805</v>
      </c>
      <c r="AS29" s="383">
        <v>13549.203230205378</v>
      </c>
      <c r="AT29" s="383">
        <v>13033.001459456955</v>
      </c>
      <c r="AU29" s="383">
        <v>12280.875155615335</v>
      </c>
      <c r="AV29" s="383">
        <v>13652.234818306686</v>
      </c>
      <c r="AW29" s="383">
        <v>13031.24769510616</v>
      </c>
      <c r="AX29" s="383">
        <v>11254.231087898021</v>
      </c>
      <c r="AY29" s="383">
        <v>10511.553106222633</v>
      </c>
      <c r="AZ29" s="383">
        <v>9787.8466007818351</v>
      </c>
      <c r="BA29" s="410">
        <v>9618.5751579472853</v>
      </c>
      <c r="BB29" s="383">
        <v>9650.7558122610753</v>
      </c>
      <c r="BC29" s="410">
        <v>10236.281089607639</v>
      </c>
      <c r="BD29" s="383">
        <v>9407.9652034924238</v>
      </c>
      <c r="BE29" s="383">
        <v>9161.9797902924292</v>
      </c>
      <c r="BF29" s="383">
        <v>9003.7639375797007</v>
      </c>
      <c r="BG29" s="383">
        <v>8924.0043774873084</v>
      </c>
      <c r="BH29" s="383">
        <v>8535.2968051409425</v>
      </c>
      <c r="BI29" s="383">
        <v>8584.1829811939333</v>
      </c>
      <c r="BJ29" s="383"/>
      <c r="BK29" s="383"/>
      <c r="BL29" s="382"/>
      <c r="BM29" s="39"/>
      <c r="BN29" s="39"/>
      <c r="BO29" s="39"/>
      <c r="BP29" s="39"/>
    </row>
    <row r="30" spans="2:68" ht="15" customHeight="1">
      <c r="O30" s="364"/>
      <c r="P30" s="402"/>
      <c r="Q30" s="1682"/>
      <c r="R30" s="2100" t="s">
        <v>289</v>
      </c>
      <c r="S30" s="2101"/>
      <c r="T30" s="814"/>
      <c r="U30" s="814"/>
      <c r="V30" s="814"/>
      <c r="W30" s="814"/>
      <c r="X30" s="814"/>
      <c r="Y30" s="814"/>
      <c r="Z30" s="814"/>
      <c r="AA30" s="383">
        <v>4781.1088361867405</v>
      </c>
      <c r="AB30" s="383">
        <v>4816.4201787233551</v>
      </c>
      <c r="AC30" s="383">
        <v>4874.4536368605668</v>
      </c>
      <c r="AD30" s="383">
        <v>4878.5873113306152</v>
      </c>
      <c r="AE30" s="383">
        <v>4949.4078298738832</v>
      </c>
      <c r="AF30" s="383">
        <v>5148.9570636188955</v>
      </c>
      <c r="AG30" s="383">
        <v>5050.3034240574952</v>
      </c>
      <c r="AH30" s="383">
        <v>5311.9693060688351</v>
      </c>
      <c r="AI30" s="383">
        <v>5659.5472856862198</v>
      </c>
      <c r="AJ30" s="383">
        <v>5823.2060767663452</v>
      </c>
      <c r="AK30" s="383">
        <v>5666.189972565382</v>
      </c>
      <c r="AL30" s="383">
        <v>5834.4328523342274</v>
      </c>
      <c r="AM30" s="383">
        <v>6049.8866562480835</v>
      </c>
      <c r="AN30" s="383">
        <v>5918.2582583711055</v>
      </c>
      <c r="AO30" s="383">
        <v>6024.8814701892588</v>
      </c>
      <c r="AP30" s="383">
        <v>5804.1563134088319</v>
      </c>
      <c r="AQ30" s="383">
        <v>5176.6297702876354</v>
      </c>
      <c r="AR30" s="383">
        <v>4408.8998684861981</v>
      </c>
      <c r="AS30" s="383">
        <v>4356.2738950317171</v>
      </c>
      <c r="AT30" s="383">
        <v>4128.1266570853932</v>
      </c>
      <c r="AU30" s="383">
        <v>3783.5088437588997</v>
      </c>
      <c r="AV30" s="383">
        <v>4243.0661188874146</v>
      </c>
      <c r="AW30" s="383">
        <v>3946.5815141627363</v>
      </c>
      <c r="AX30" s="383">
        <v>3757.5025390764145</v>
      </c>
      <c r="AY30" s="383">
        <v>3802.8030918415288</v>
      </c>
      <c r="AZ30" s="383">
        <v>3554.6442393564366</v>
      </c>
      <c r="BA30" s="410">
        <v>3386.3853901813859</v>
      </c>
      <c r="BB30" s="383">
        <v>3133.6132061182229</v>
      </c>
      <c r="BC30" s="410">
        <v>3199.5307797931509</v>
      </c>
      <c r="BD30" s="383">
        <v>3205.6939155603227</v>
      </c>
      <c r="BE30" s="383">
        <v>3111.6629506751001</v>
      </c>
      <c r="BF30" s="383">
        <v>2952.6270749686273</v>
      </c>
      <c r="BG30" s="383">
        <v>3379.4512011193815</v>
      </c>
      <c r="BH30" s="383">
        <v>2784.9692524312954</v>
      </c>
      <c r="BI30" s="383">
        <v>2785.1475313803448</v>
      </c>
      <c r="BJ30" s="383"/>
      <c r="BK30" s="383"/>
      <c r="BL30" s="382"/>
      <c r="BM30" s="640"/>
      <c r="BN30" s="39"/>
      <c r="BO30" s="39"/>
      <c r="BP30" s="39"/>
    </row>
    <row r="31" spans="2:68">
      <c r="O31" s="364"/>
      <c r="P31" s="776" t="s">
        <v>346</v>
      </c>
      <c r="Q31" s="1671"/>
      <c r="R31" s="1729"/>
      <c r="S31" s="1672"/>
      <c r="T31" s="436"/>
      <c r="U31" s="436"/>
      <c r="V31" s="436"/>
      <c r="W31" s="436"/>
      <c r="X31" s="436"/>
      <c r="Y31" s="436"/>
      <c r="Z31" s="436"/>
      <c r="AA31" s="641">
        <v>81021.562303552215</v>
      </c>
      <c r="AB31" s="641">
        <v>79570.688309552017</v>
      </c>
      <c r="AC31" s="641">
        <v>78217.640727621489</v>
      </c>
      <c r="AD31" s="641">
        <v>80718.973413412081</v>
      </c>
      <c r="AE31" s="641">
        <v>82380.703237059759</v>
      </c>
      <c r="AF31" s="641">
        <v>85639.754918111445</v>
      </c>
      <c r="AG31" s="641">
        <v>80925.93348030551</v>
      </c>
      <c r="AH31" s="641">
        <v>85352.1624665954</v>
      </c>
      <c r="AI31" s="641">
        <v>90241.013313465868</v>
      </c>
      <c r="AJ31" s="641">
        <v>94131.01387284408</v>
      </c>
      <c r="AK31" s="641">
        <v>92967.192954715385</v>
      </c>
      <c r="AL31" s="641">
        <v>94500.930743491015</v>
      </c>
      <c r="AM31" s="641">
        <v>96273.495253799818</v>
      </c>
      <c r="AN31" s="641">
        <v>95958.619933713591</v>
      </c>
      <c r="AO31" s="641">
        <v>101189.6270622317</v>
      </c>
      <c r="AP31" s="641">
        <v>102037.72325188325</v>
      </c>
      <c r="AQ31" s="641">
        <v>99571.352592048032</v>
      </c>
      <c r="AR31" s="641">
        <v>90102.064718102294</v>
      </c>
      <c r="AS31" s="641">
        <v>95286.914299038923</v>
      </c>
      <c r="AT31" s="641">
        <v>91940.405561598571</v>
      </c>
      <c r="AU31" s="641">
        <v>99431.590703712849</v>
      </c>
      <c r="AV31" s="641">
        <v>101964.6293169464</v>
      </c>
      <c r="AW31" s="641">
        <v>96620.42738581427</v>
      </c>
      <c r="AX31" s="641">
        <v>103731.28174888354</v>
      </c>
      <c r="AY31" s="641">
        <v>97990.098229947602</v>
      </c>
      <c r="AZ31" s="641">
        <v>95983.002072803152</v>
      </c>
      <c r="BA31" s="642">
        <v>59125.754378138859</v>
      </c>
      <c r="BB31" s="641">
        <v>59450.237015499784</v>
      </c>
      <c r="BC31" s="642">
        <v>66250.759628882661</v>
      </c>
      <c r="BD31" s="641">
        <v>61634.868752598515</v>
      </c>
      <c r="BE31" s="641">
        <v>57995.474054216786</v>
      </c>
      <c r="BF31" s="641">
        <v>58845.137741272185</v>
      </c>
      <c r="BG31" s="641">
        <v>53657.554718061525</v>
      </c>
      <c r="BH31" s="641">
        <v>51848.234591593085</v>
      </c>
      <c r="BI31" s="641">
        <v>49940.340771726012</v>
      </c>
      <c r="BJ31" s="641"/>
      <c r="BK31" s="641"/>
      <c r="BL31" s="372"/>
      <c r="BM31" s="39"/>
      <c r="BN31" s="39"/>
      <c r="BO31" s="39"/>
      <c r="BP31" s="39"/>
    </row>
    <row r="32" spans="2:68" ht="15" customHeight="1">
      <c r="B32" s="27"/>
      <c r="C32" s="27"/>
      <c r="D32" s="27"/>
      <c r="E32" s="27"/>
      <c r="F32" s="27"/>
      <c r="G32" s="27"/>
      <c r="H32" s="27"/>
      <c r="I32" s="27"/>
      <c r="J32" s="27"/>
      <c r="K32" s="27"/>
      <c r="L32" s="27"/>
      <c r="M32" s="27"/>
      <c r="N32" s="27"/>
      <c r="O32" s="364"/>
      <c r="P32" s="438"/>
      <c r="Q32" s="1686" t="s">
        <v>380</v>
      </c>
      <c r="R32" s="1724"/>
      <c r="S32" s="1664"/>
      <c r="T32" s="643"/>
      <c r="U32" s="643"/>
      <c r="V32" s="643"/>
      <c r="W32" s="643"/>
      <c r="X32" s="643"/>
      <c r="Y32" s="643"/>
      <c r="Z32" s="643"/>
      <c r="AA32" s="1752"/>
      <c r="AB32" s="1752"/>
      <c r="AC32" s="1752"/>
      <c r="AD32" s="1752"/>
      <c r="AE32" s="1752"/>
      <c r="AF32" s="1752"/>
      <c r="AG32" s="1752"/>
      <c r="AH32" s="1752"/>
      <c r="AI32" s="1752"/>
      <c r="AJ32" s="1752"/>
      <c r="AK32" s="1752"/>
      <c r="AL32" s="1752"/>
      <c r="AM32" s="1752"/>
      <c r="AN32" s="1752"/>
      <c r="AO32" s="1752"/>
      <c r="AP32" s="1752"/>
      <c r="AQ32" s="1752"/>
      <c r="AR32" s="1752"/>
      <c r="AS32" s="1752"/>
      <c r="AT32" s="1752"/>
      <c r="AU32" s="1752"/>
      <c r="AV32" s="1752"/>
      <c r="AW32" s="1752"/>
      <c r="AX32" s="1752"/>
      <c r="AY32" s="1752"/>
      <c r="AZ32" s="1752"/>
      <c r="BA32" s="1754"/>
      <c r="BB32" s="1752"/>
      <c r="BC32" s="1754"/>
      <c r="BD32" s="1752"/>
      <c r="BE32" s="1752"/>
      <c r="BF32" s="1752"/>
      <c r="BG32" s="1752"/>
      <c r="BH32" s="1752"/>
      <c r="BI32" s="1752"/>
      <c r="BJ32" s="408"/>
      <c r="BK32" s="408"/>
      <c r="BL32" s="382"/>
      <c r="BM32" s="39"/>
      <c r="BN32" s="39"/>
      <c r="BO32" s="39"/>
      <c r="BP32" s="39"/>
    </row>
    <row r="33" spans="2:68" ht="15" customHeight="1">
      <c r="B33" s="27"/>
      <c r="C33" s="27"/>
      <c r="D33" s="27"/>
      <c r="E33" s="27"/>
      <c r="F33" s="27"/>
      <c r="G33" s="27"/>
      <c r="H33" s="27"/>
      <c r="I33" s="27"/>
      <c r="J33" s="27"/>
      <c r="K33" s="27"/>
      <c r="L33" s="27"/>
      <c r="M33" s="27"/>
      <c r="N33" s="27"/>
      <c r="O33" s="364"/>
      <c r="P33" s="438"/>
      <c r="Q33" s="1033"/>
      <c r="R33" s="2125" t="s">
        <v>395</v>
      </c>
      <c r="S33" s="2126"/>
      <c r="T33" s="643"/>
      <c r="U33" s="643"/>
      <c r="V33" s="643"/>
      <c r="W33" s="643"/>
      <c r="X33" s="643"/>
      <c r="Y33" s="643"/>
      <c r="Z33" s="643"/>
      <c r="AA33" s="1757"/>
      <c r="AB33" s="1757"/>
      <c r="AC33" s="1757"/>
      <c r="AD33" s="1757"/>
      <c r="AE33" s="1757"/>
      <c r="AF33" s="1757"/>
      <c r="AG33" s="1757"/>
      <c r="AH33" s="1757"/>
      <c r="AI33" s="1757"/>
      <c r="AJ33" s="1757"/>
      <c r="AK33" s="1757"/>
      <c r="AL33" s="1757"/>
      <c r="AM33" s="1757"/>
      <c r="AN33" s="1757"/>
      <c r="AO33" s="1757"/>
      <c r="AP33" s="1757"/>
      <c r="AQ33" s="1757"/>
      <c r="AR33" s="1757"/>
      <c r="AS33" s="1757"/>
      <c r="AT33" s="1757"/>
      <c r="AU33" s="1757"/>
      <c r="AV33" s="1757"/>
      <c r="AW33" s="1757"/>
      <c r="AX33" s="1757"/>
      <c r="AY33" s="1757"/>
      <c r="AZ33" s="1757"/>
      <c r="BA33" s="1757"/>
      <c r="BB33" s="1757"/>
      <c r="BC33" s="1757"/>
      <c r="BD33" s="1757"/>
      <c r="BE33" s="1757"/>
      <c r="BF33" s="1757"/>
      <c r="BG33" s="1757"/>
      <c r="BH33" s="1757"/>
      <c r="BI33" s="1757"/>
      <c r="BJ33" s="377"/>
      <c r="BK33" s="377"/>
      <c r="BL33" s="382"/>
      <c r="BM33" s="39"/>
      <c r="BN33" s="39"/>
      <c r="BO33" s="39"/>
      <c r="BP33" s="39"/>
    </row>
    <row r="34" spans="2:68" ht="15" customHeight="1">
      <c r="B34" s="27"/>
      <c r="C34" s="27"/>
      <c r="D34" s="27"/>
      <c r="E34" s="27"/>
      <c r="F34" s="27"/>
      <c r="G34" s="27"/>
      <c r="H34" s="27"/>
      <c r="I34" s="27"/>
      <c r="J34" s="27"/>
      <c r="K34" s="27"/>
      <c r="L34" s="27"/>
      <c r="M34" s="27"/>
      <c r="N34" s="27"/>
      <c r="O34" s="364"/>
      <c r="P34" s="438"/>
      <c r="Q34" s="1034"/>
      <c r="R34" s="2127" t="s">
        <v>394</v>
      </c>
      <c r="S34" s="2128"/>
      <c r="T34" s="643"/>
      <c r="U34" s="643"/>
      <c r="V34" s="643"/>
      <c r="W34" s="643"/>
      <c r="X34" s="643"/>
      <c r="Y34" s="643"/>
      <c r="Z34" s="643"/>
      <c r="AA34" s="1755"/>
      <c r="AB34" s="1755"/>
      <c r="AC34" s="1755"/>
      <c r="AD34" s="1755"/>
      <c r="AE34" s="1755"/>
      <c r="AF34" s="1755"/>
      <c r="AG34" s="1755"/>
      <c r="AH34" s="1755"/>
      <c r="AI34" s="1755"/>
      <c r="AJ34" s="1755"/>
      <c r="AK34" s="1755"/>
      <c r="AL34" s="1755"/>
      <c r="AM34" s="1755"/>
      <c r="AN34" s="1755"/>
      <c r="AO34" s="1755"/>
      <c r="AP34" s="1755"/>
      <c r="AQ34" s="1755"/>
      <c r="AR34" s="1755"/>
      <c r="AS34" s="1755"/>
      <c r="AT34" s="1755"/>
      <c r="AU34" s="1755"/>
      <c r="AV34" s="1755"/>
      <c r="AW34" s="1755"/>
      <c r="AX34" s="1755"/>
      <c r="AY34" s="1755"/>
      <c r="AZ34" s="1755"/>
      <c r="BA34" s="1755"/>
      <c r="BB34" s="1755"/>
      <c r="BC34" s="1755"/>
      <c r="BD34" s="1755"/>
      <c r="BE34" s="1755"/>
      <c r="BF34" s="1755"/>
      <c r="BG34" s="1755"/>
      <c r="BH34" s="1755"/>
      <c r="BI34" s="1755"/>
      <c r="BJ34" s="411"/>
      <c r="BK34" s="411"/>
      <c r="BL34" s="382"/>
      <c r="BM34" s="39"/>
      <c r="BN34" s="39"/>
      <c r="BO34" s="39"/>
      <c r="BP34" s="39"/>
    </row>
    <row r="35" spans="2:68" ht="15" customHeight="1">
      <c r="B35" s="27"/>
      <c r="C35" s="27"/>
      <c r="D35" s="27"/>
      <c r="E35" s="27"/>
      <c r="F35" s="27"/>
      <c r="G35" s="27"/>
      <c r="H35" s="27"/>
      <c r="I35" s="27"/>
      <c r="J35" s="27"/>
      <c r="K35" s="27"/>
      <c r="L35" s="27"/>
      <c r="M35" s="27"/>
      <c r="N35" s="27"/>
      <c r="O35" s="364"/>
      <c r="P35" s="438"/>
      <c r="Q35" s="2129" t="s">
        <v>42</v>
      </c>
      <c r="R35" s="2130"/>
      <c r="S35" s="2131"/>
      <c r="T35" s="644"/>
      <c r="U35" s="643"/>
      <c r="V35" s="643"/>
      <c r="W35" s="643"/>
      <c r="X35" s="643"/>
      <c r="Y35" s="643"/>
      <c r="Z35" s="643"/>
      <c r="AA35" s="1752"/>
      <c r="AB35" s="1752"/>
      <c r="AC35" s="1752"/>
      <c r="AD35" s="1752"/>
      <c r="AE35" s="1752"/>
      <c r="AF35" s="1752"/>
      <c r="AG35" s="1752"/>
      <c r="AH35" s="1752"/>
      <c r="AI35" s="1752"/>
      <c r="AJ35" s="1752"/>
      <c r="AK35" s="1752"/>
      <c r="AL35" s="1752"/>
      <c r="AM35" s="1752"/>
      <c r="AN35" s="1752"/>
      <c r="AO35" s="1752"/>
      <c r="AP35" s="1752"/>
      <c r="AQ35" s="1752"/>
      <c r="AR35" s="1752"/>
      <c r="AS35" s="1752"/>
      <c r="AT35" s="1752"/>
      <c r="AU35" s="1752"/>
      <c r="AV35" s="1752"/>
      <c r="AW35" s="1752"/>
      <c r="AX35" s="1752"/>
      <c r="AY35" s="1752"/>
      <c r="AZ35" s="1752"/>
      <c r="BA35" s="1754"/>
      <c r="BB35" s="1752"/>
      <c r="BC35" s="1754"/>
      <c r="BD35" s="1752"/>
      <c r="BE35" s="1752"/>
      <c r="BF35" s="1752"/>
      <c r="BG35" s="1752"/>
      <c r="BH35" s="1752"/>
      <c r="BI35" s="1752"/>
      <c r="BJ35" s="383"/>
      <c r="BK35" s="383"/>
      <c r="BL35" s="382"/>
      <c r="BM35" s="39"/>
      <c r="BN35" s="39"/>
      <c r="BO35" s="39"/>
      <c r="BP35" s="39"/>
    </row>
    <row r="36" spans="2:68" ht="15" customHeight="1">
      <c r="B36" s="27"/>
      <c r="C36" s="27"/>
      <c r="D36" s="27"/>
      <c r="E36" s="27"/>
      <c r="F36" s="27"/>
      <c r="G36" s="27"/>
      <c r="H36" s="27"/>
      <c r="I36" s="27"/>
      <c r="J36" s="27"/>
      <c r="K36" s="27"/>
      <c r="L36" s="27"/>
      <c r="M36" s="27"/>
      <c r="N36" s="27"/>
      <c r="O36" s="364"/>
      <c r="P36" s="438"/>
      <c r="Q36" s="2114" t="s">
        <v>43</v>
      </c>
      <c r="R36" s="2107"/>
      <c r="S36" s="2108"/>
      <c r="T36" s="644"/>
      <c r="U36" s="644"/>
      <c r="V36" s="644"/>
      <c r="W36" s="644"/>
      <c r="X36" s="644"/>
      <c r="Y36" s="644"/>
      <c r="Z36" s="644"/>
      <c r="AA36" s="1751"/>
      <c r="AB36" s="1751"/>
      <c r="AC36" s="1751"/>
      <c r="AD36" s="1751"/>
      <c r="AE36" s="1751"/>
      <c r="AF36" s="1751"/>
      <c r="AG36" s="1751"/>
      <c r="AH36" s="1751"/>
      <c r="AI36" s="1751"/>
      <c r="AJ36" s="1751"/>
      <c r="AK36" s="1751"/>
      <c r="AL36" s="1751"/>
      <c r="AM36" s="1751"/>
      <c r="AN36" s="1751"/>
      <c r="AO36" s="1751"/>
      <c r="AP36" s="1751"/>
      <c r="AQ36" s="1751"/>
      <c r="AR36" s="1751"/>
      <c r="AS36" s="1751"/>
      <c r="AT36" s="1751"/>
      <c r="AU36" s="1751"/>
      <c r="AV36" s="1751"/>
      <c r="AW36" s="1751"/>
      <c r="AX36" s="1751"/>
      <c r="AY36" s="1751"/>
      <c r="AZ36" s="1751"/>
      <c r="BA36" s="1753"/>
      <c r="BB36" s="1751"/>
      <c r="BC36" s="1753"/>
      <c r="BD36" s="1751"/>
      <c r="BE36" s="1751"/>
      <c r="BF36" s="1751"/>
      <c r="BG36" s="1751"/>
      <c r="BH36" s="1751"/>
      <c r="BI36" s="1751"/>
      <c r="BJ36" s="383"/>
      <c r="BK36" s="383"/>
      <c r="BL36" s="382"/>
      <c r="BM36" s="39"/>
      <c r="BN36" s="639"/>
      <c r="BO36" s="633"/>
      <c r="BP36" s="39"/>
    </row>
    <row r="37" spans="2:68" ht="15" customHeight="1">
      <c r="B37" s="27"/>
      <c r="C37" s="27"/>
      <c r="D37" s="27"/>
      <c r="E37" s="27"/>
      <c r="F37" s="27"/>
      <c r="G37" s="27"/>
      <c r="H37" s="27"/>
      <c r="I37" s="27"/>
      <c r="J37" s="27"/>
      <c r="K37" s="27"/>
      <c r="L37" s="27"/>
      <c r="M37" s="27"/>
      <c r="N37" s="27"/>
      <c r="O37" s="364"/>
      <c r="P37" s="438"/>
      <c r="Q37" s="2114" t="s">
        <v>290</v>
      </c>
      <c r="R37" s="2107"/>
      <c r="S37" s="2108"/>
      <c r="T37" s="644"/>
      <c r="U37" s="644"/>
      <c r="V37" s="644"/>
      <c r="W37" s="644"/>
      <c r="X37" s="644"/>
      <c r="Y37" s="644"/>
      <c r="Z37" s="644"/>
      <c r="AA37" s="1751"/>
      <c r="AB37" s="1751"/>
      <c r="AC37" s="1751"/>
      <c r="AD37" s="1751"/>
      <c r="AE37" s="1751"/>
      <c r="AF37" s="1751"/>
      <c r="AG37" s="1751"/>
      <c r="AH37" s="1751"/>
      <c r="AI37" s="1751"/>
      <c r="AJ37" s="1751"/>
      <c r="AK37" s="1751"/>
      <c r="AL37" s="1751"/>
      <c r="AM37" s="1751"/>
      <c r="AN37" s="1751"/>
      <c r="AO37" s="1751"/>
      <c r="AP37" s="1751"/>
      <c r="AQ37" s="1751"/>
      <c r="AR37" s="1751"/>
      <c r="AS37" s="1751"/>
      <c r="AT37" s="1751"/>
      <c r="AU37" s="1751"/>
      <c r="AV37" s="1751"/>
      <c r="AW37" s="1751"/>
      <c r="AX37" s="1751"/>
      <c r="AY37" s="1751"/>
      <c r="AZ37" s="1751"/>
      <c r="BA37" s="1753"/>
      <c r="BB37" s="1751"/>
      <c r="BC37" s="1753"/>
      <c r="BD37" s="1751"/>
      <c r="BE37" s="1751"/>
      <c r="BF37" s="1751"/>
      <c r="BG37" s="1751"/>
      <c r="BH37" s="1751"/>
      <c r="BI37" s="1751"/>
      <c r="BJ37" s="383"/>
      <c r="BK37" s="383"/>
      <c r="BL37" s="382"/>
      <c r="BM37" s="39"/>
      <c r="BN37" s="39"/>
      <c r="BO37" s="39"/>
      <c r="BP37" s="39"/>
    </row>
    <row r="38" spans="2:68" ht="15" customHeight="1">
      <c r="B38" s="27"/>
      <c r="C38" s="27"/>
      <c r="D38" s="27"/>
      <c r="E38" s="27"/>
      <c r="F38" s="27"/>
      <c r="G38" s="27"/>
      <c r="H38" s="27"/>
      <c r="I38" s="27"/>
      <c r="J38" s="27"/>
      <c r="K38" s="27"/>
      <c r="L38" s="27"/>
      <c r="M38" s="27"/>
      <c r="N38" s="27"/>
      <c r="O38" s="364"/>
      <c r="P38" s="438"/>
      <c r="Q38" s="2106" t="s">
        <v>551</v>
      </c>
      <c r="R38" s="2107"/>
      <c r="S38" s="2108"/>
      <c r="T38" s="644"/>
      <c r="U38" s="644"/>
      <c r="V38" s="644"/>
      <c r="W38" s="644"/>
      <c r="X38" s="644"/>
      <c r="Y38" s="644"/>
      <c r="Z38" s="644"/>
      <c r="AA38" s="1758"/>
      <c r="AB38" s="1758"/>
      <c r="AC38" s="1758"/>
      <c r="AD38" s="1758"/>
      <c r="AE38" s="1758"/>
      <c r="AF38" s="1758"/>
      <c r="AG38" s="1758"/>
      <c r="AH38" s="1758"/>
      <c r="AI38" s="1758"/>
      <c r="AJ38" s="1758"/>
      <c r="AK38" s="1758"/>
      <c r="AL38" s="1758"/>
      <c r="AM38" s="1758"/>
      <c r="AN38" s="1758"/>
      <c r="AO38" s="1758"/>
      <c r="AP38" s="1758"/>
      <c r="AQ38" s="1758"/>
      <c r="AR38" s="1758"/>
      <c r="AS38" s="1758"/>
      <c r="AT38" s="1758"/>
      <c r="AU38" s="1758"/>
      <c r="AV38" s="1758"/>
      <c r="AW38" s="1758"/>
      <c r="AX38" s="1758"/>
      <c r="AY38" s="1758"/>
      <c r="AZ38" s="1758"/>
      <c r="BA38" s="1758"/>
      <c r="BB38" s="1758"/>
      <c r="BC38" s="1758"/>
      <c r="BD38" s="1758"/>
      <c r="BE38" s="1758"/>
      <c r="BF38" s="1758"/>
      <c r="BG38" s="1758"/>
      <c r="BH38" s="1758"/>
      <c r="BI38" s="1758"/>
      <c r="BJ38" s="383"/>
      <c r="BK38" s="383"/>
      <c r="BL38" s="382"/>
      <c r="BM38" s="39"/>
      <c r="BN38" s="39"/>
      <c r="BO38" s="39"/>
      <c r="BP38" s="39"/>
    </row>
    <row r="39" spans="2:68" ht="15" customHeight="1">
      <c r="B39" s="27"/>
      <c r="C39" s="27"/>
      <c r="D39" s="27"/>
      <c r="E39" s="27"/>
      <c r="F39" s="27"/>
      <c r="G39" s="27"/>
      <c r="H39" s="27"/>
      <c r="I39" s="27"/>
      <c r="J39" s="27"/>
      <c r="K39" s="27"/>
      <c r="L39" s="27"/>
      <c r="M39" s="27"/>
      <c r="N39" s="27"/>
      <c r="O39" s="364"/>
      <c r="P39" s="438"/>
      <c r="Q39" s="2100" t="s">
        <v>393</v>
      </c>
      <c r="R39" s="2109"/>
      <c r="S39" s="2101"/>
      <c r="T39" s="643"/>
      <c r="U39" s="643"/>
      <c r="V39" s="643"/>
      <c r="W39" s="643"/>
      <c r="X39" s="643"/>
      <c r="Y39" s="643"/>
      <c r="Z39" s="643"/>
      <c r="AA39" s="1759"/>
      <c r="AB39" s="1759"/>
      <c r="AC39" s="1759"/>
      <c r="AD39" s="1759"/>
      <c r="AE39" s="1759"/>
      <c r="AF39" s="1759"/>
      <c r="AG39" s="1759"/>
      <c r="AH39" s="1759"/>
      <c r="AI39" s="1759"/>
      <c r="AJ39" s="1759"/>
      <c r="AK39" s="1759"/>
      <c r="AL39" s="1759"/>
      <c r="AM39" s="1759"/>
      <c r="AN39" s="1759"/>
      <c r="AO39" s="1759"/>
      <c r="AP39" s="1759"/>
      <c r="AQ39" s="1759"/>
      <c r="AR39" s="1759"/>
      <c r="AS39" s="1759"/>
      <c r="AT39" s="1759"/>
      <c r="AU39" s="1759"/>
      <c r="AV39" s="1759"/>
      <c r="AW39" s="1759"/>
      <c r="AX39" s="1759"/>
      <c r="AY39" s="1759"/>
      <c r="AZ39" s="1759"/>
      <c r="BA39" s="1759"/>
      <c r="BB39" s="1759"/>
      <c r="BC39" s="1759"/>
      <c r="BD39" s="1759"/>
      <c r="BE39" s="1759"/>
      <c r="BF39" s="1759"/>
      <c r="BG39" s="1759"/>
      <c r="BH39" s="1759"/>
      <c r="BI39" s="1759"/>
      <c r="BJ39" s="1032"/>
      <c r="BK39" s="1032"/>
      <c r="BL39" s="382"/>
      <c r="BM39" s="39"/>
      <c r="BN39" s="39"/>
      <c r="BO39" s="39"/>
      <c r="BP39" s="39"/>
    </row>
    <row r="40" spans="2:68">
      <c r="O40" s="364"/>
      <c r="P40" s="775" t="s">
        <v>347</v>
      </c>
      <c r="Q40" s="1687"/>
      <c r="R40" s="1717"/>
      <c r="S40" s="1688"/>
      <c r="T40" s="447"/>
      <c r="U40" s="447"/>
      <c r="V40" s="447"/>
      <c r="W40" s="447"/>
      <c r="X40" s="447"/>
      <c r="Y40" s="447"/>
      <c r="Z40" s="447"/>
      <c r="AA40" s="448">
        <f t="shared" ref="AA40:BI40" si="6">SUM(AA41,AA44)</f>
        <v>201750.75122950022</v>
      </c>
      <c r="AB40" s="448">
        <f t="shared" si="6"/>
        <v>213517.71428380648</v>
      </c>
      <c r="AC40" s="448">
        <f t="shared" si="6"/>
        <v>220072.55047809496</v>
      </c>
      <c r="AD40" s="448">
        <f t="shared" si="6"/>
        <v>223847.34779942888</v>
      </c>
      <c r="AE40" s="448">
        <f t="shared" si="6"/>
        <v>233068.13668133548</v>
      </c>
      <c r="AF40" s="448">
        <f t="shared" si="6"/>
        <v>242394.01897470775</v>
      </c>
      <c r="AG40" s="448">
        <f t="shared" si="6"/>
        <v>249104.971974502</v>
      </c>
      <c r="AH40" s="448">
        <f t="shared" si="6"/>
        <v>250791.47647310357</v>
      </c>
      <c r="AI40" s="448">
        <f t="shared" si="6"/>
        <v>248895.16616030876</v>
      </c>
      <c r="AJ40" s="448">
        <f t="shared" si="6"/>
        <v>252993.92199342317</v>
      </c>
      <c r="AK40" s="448">
        <f t="shared" si="6"/>
        <v>252572.34663611645</v>
      </c>
      <c r="AL40" s="448">
        <f t="shared" si="6"/>
        <v>256713.57182647695</v>
      </c>
      <c r="AM40" s="448">
        <f t="shared" si="6"/>
        <v>253075.47839250034</v>
      </c>
      <c r="AN40" s="448">
        <f t="shared" si="6"/>
        <v>249072.13560618076</v>
      </c>
      <c r="AO40" s="448">
        <f t="shared" si="6"/>
        <v>243134.66039097507</v>
      </c>
      <c r="AP40" s="448">
        <f t="shared" si="6"/>
        <v>237610.98837208439</v>
      </c>
      <c r="AQ40" s="448">
        <f t="shared" si="6"/>
        <v>234900.81465119985</v>
      </c>
      <c r="AR40" s="448">
        <f t="shared" si="6"/>
        <v>232123.4663520733</v>
      </c>
      <c r="AS40" s="448">
        <f t="shared" si="6"/>
        <v>224482.31637104554</v>
      </c>
      <c r="AT40" s="448">
        <f t="shared" si="6"/>
        <v>221195.48797517453</v>
      </c>
      <c r="AU40" s="448">
        <f t="shared" si="6"/>
        <v>221629.63127802304</v>
      </c>
      <c r="AV40" s="448">
        <f t="shared" si="6"/>
        <v>216842.75329127169</v>
      </c>
      <c r="AW40" s="448">
        <f t="shared" si="6"/>
        <v>217736.68489174946</v>
      </c>
      <c r="AX40" s="448">
        <f t="shared" si="6"/>
        <v>214847.91333662378</v>
      </c>
      <c r="AY40" s="448">
        <f t="shared" si="6"/>
        <v>209898.09626730572</v>
      </c>
      <c r="AZ40" s="448">
        <f t="shared" si="6"/>
        <v>208637.12677399468</v>
      </c>
      <c r="BA40" s="449">
        <f t="shared" si="6"/>
        <v>206849.8239672574</v>
      </c>
      <c r="BB40" s="448">
        <f t="shared" si="6"/>
        <v>205093.13593288604</v>
      </c>
      <c r="BC40" s="449">
        <f t="shared" si="6"/>
        <v>202621.35353310048</v>
      </c>
      <c r="BD40" s="448">
        <f t="shared" si="6"/>
        <v>198525.17439949399</v>
      </c>
      <c r="BE40" s="448">
        <f t="shared" si="6"/>
        <v>176358.53327056981</v>
      </c>
      <c r="BF40" s="448">
        <f t="shared" si="6"/>
        <v>177843.00882037519</v>
      </c>
      <c r="BG40" s="448">
        <f t="shared" si="6"/>
        <v>184461.2581812655</v>
      </c>
      <c r="BH40" s="448">
        <f t="shared" si="6"/>
        <v>183390.27609831357</v>
      </c>
      <c r="BI40" s="448">
        <f t="shared" si="6"/>
        <v>180443.69304580303</v>
      </c>
      <c r="BJ40" s="448"/>
      <c r="BK40" s="448"/>
      <c r="BL40" s="372"/>
      <c r="BM40" s="39"/>
      <c r="BN40" s="39"/>
      <c r="BO40" s="39"/>
      <c r="BP40" s="39"/>
    </row>
    <row r="41" spans="2:68">
      <c r="O41" s="364"/>
      <c r="P41" s="452"/>
      <c r="Q41" s="1673" t="s">
        <v>193</v>
      </c>
      <c r="R41" s="1717"/>
      <c r="S41" s="1689"/>
      <c r="T41" s="447"/>
      <c r="U41" s="447"/>
      <c r="V41" s="447"/>
      <c r="W41" s="447"/>
      <c r="X41" s="447"/>
      <c r="Y41" s="447"/>
      <c r="Z41" s="447"/>
      <c r="AA41" s="448">
        <v>99665.527599680863</v>
      </c>
      <c r="AB41" s="448">
        <v>107358.54126801949</v>
      </c>
      <c r="AC41" s="448">
        <v>113632.0284417424</v>
      </c>
      <c r="AD41" s="448">
        <v>117262.28579892662</v>
      </c>
      <c r="AE41" s="448">
        <v>122505.76789528901</v>
      </c>
      <c r="AF41" s="448">
        <v>129633.35242839661</v>
      </c>
      <c r="AG41" s="448">
        <v>135449.82669707565</v>
      </c>
      <c r="AH41" s="448">
        <v>139954.1724274763</v>
      </c>
      <c r="AI41" s="448">
        <v>140631.47741508059</v>
      </c>
      <c r="AJ41" s="448">
        <v>145225.85021859937</v>
      </c>
      <c r="AK41" s="448">
        <v>145488.6692544687</v>
      </c>
      <c r="AL41" s="448">
        <v>149995.32140321881</v>
      </c>
      <c r="AM41" s="448">
        <v>149981.28671044065</v>
      </c>
      <c r="AN41" s="448">
        <v>147816.95201431791</v>
      </c>
      <c r="AO41" s="448">
        <v>142497.07735762527</v>
      </c>
      <c r="AP41" s="448">
        <v>137873.35632666794</v>
      </c>
      <c r="AQ41" s="448">
        <v>134578.098055957</v>
      </c>
      <c r="AR41" s="448">
        <v>133563.40393960243</v>
      </c>
      <c r="AS41" s="448">
        <v>128949.84755635534</v>
      </c>
      <c r="AT41" s="448">
        <v>130265.2193213111</v>
      </c>
      <c r="AU41" s="448">
        <v>129515.41903738468</v>
      </c>
      <c r="AV41" s="448">
        <v>127970.71151702412</v>
      </c>
      <c r="AW41" s="448">
        <v>128931.46257874864</v>
      </c>
      <c r="AX41" s="448">
        <v>125810.29785351595</v>
      </c>
      <c r="AY41" s="448">
        <v>120895.1597434935</v>
      </c>
      <c r="AZ41" s="448">
        <v>120279.68640876078</v>
      </c>
      <c r="BA41" s="449">
        <v>119854.70197843695</v>
      </c>
      <c r="BB41" s="448">
        <v>118990.47755447513</v>
      </c>
      <c r="BC41" s="449">
        <v>117315.89591872567</v>
      </c>
      <c r="BD41" s="448">
        <v>114475.99661830401</v>
      </c>
      <c r="BE41" s="448">
        <v>97122.260351966179</v>
      </c>
      <c r="BF41" s="448">
        <v>96258.56689212026</v>
      </c>
      <c r="BG41" s="448">
        <v>103574.51966663692</v>
      </c>
      <c r="BH41" s="448">
        <v>103192.58055535142</v>
      </c>
      <c r="BI41" s="448">
        <v>102508.65030868266</v>
      </c>
      <c r="BJ41" s="448"/>
      <c r="BK41" s="448"/>
      <c r="BL41" s="372"/>
      <c r="BM41" s="39"/>
      <c r="BN41" s="39"/>
      <c r="BO41" s="39"/>
      <c r="BP41" s="39"/>
    </row>
    <row r="42" spans="2:68">
      <c r="O42" s="364"/>
      <c r="P42" s="458"/>
      <c r="Q42" s="1690"/>
      <c r="R42" s="2102" t="s">
        <v>291</v>
      </c>
      <c r="S42" s="2103"/>
      <c r="T42" s="811"/>
      <c r="U42" s="811"/>
      <c r="V42" s="811"/>
      <c r="W42" s="811"/>
      <c r="X42" s="811"/>
      <c r="Y42" s="811"/>
      <c r="Z42" s="811"/>
      <c r="AA42" s="1752"/>
      <c r="AB42" s="1752"/>
      <c r="AC42" s="1752"/>
      <c r="AD42" s="1752"/>
      <c r="AE42" s="1752"/>
      <c r="AF42" s="1752"/>
      <c r="AG42" s="1752"/>
      <c r="AH42" s="1752"/>
      <c r="AI42" s="1752"/>
      <c r="AJ42" s="1752"/>
      <c r="AK42" s="1752"/>
      <c r="AL42" s="1752"/>
      <c r="AM42" s="1752"/>
      <c r="AN42" s="1752"/>
      <c r="AO42" s="1752"/>
      <c r="AP42" s="1752"/>
      <c r="AQ42" s="1752"/>
      <c r="AR42" s="1752"/>
      <c r="AS42" s="1752"/>
      <c r="AT42" s="1752"/>
      <c r="AU42" s="1752"/>
      <c r="AV42" s="1752"/>
      <c r="AW42" s="1752"/>
      <c r="AX42" s="1752"/>
      <c r="AY42" s="1752"/>
      <c r="AZ42" s="1752"/>
      <c r="BA42" s="1754"/>
      <c r="BB42" s="1752"/>
      <c r="BC42" s="1754"/>
      <c r="BD42" s="1752"/>
      <c r="BE42" s="1752"/>
      <c r="BF42" s="1752"/>
      <c r="BG42" s="1752"/>
      <c r="BH42" s="1752"/>
      <c r="BI42" s="1752"/>
      <c r="BJ42" s="408"/>
      <c r="BK42" s="408"/>
      <c r="BL42" s="382"/>
      <c r="BM42" s="39"/>
      <c r="BN42" s="39"/>
      <c r="BO42" s="39"/>
      <c r="BP42" s="39"/>
    </row>
    <row r="43" spans="2:68">
      <c r="O43" s="364"/>
      <c r="P43" s="459"/>
      <c r="Q43" s="1690"/>
      <c r="R43" s="2104" t="s">
        <v>292</v>
      </c>
      <c r="S43" s="2105"/>
      <c r="T43" s="815"/>
      <c r="U43" s="815"/>
      <c r="V43" s="815"/>
      <c r="W43" s="815"/>
      <c r="X43" s="815"/>
      <c r="Y43" s="815"/>
      <c r="Z43" s="815"/>
      <c r="AA43" s="1751"/>
      <c r="AB43" s="1751"/>
      <c r="AC43" s="1751"/>
      <c r="AD43" s="1751"/>
      <c r="AE43" s="1751"/>
      <c r="AF43" s="1751"/>
      <c r="AG43" s="1751"/>
      <c r="AH43" s="1751"/>
      <c r="AI43" s="1751"/>
      <c r="AJ43" s="1751"/>
      <c r="AK43" s="1751"/>
      <c r="AL43" s="1751"/>
      <c r="AM43" s="1751"/>
      <c r="AN43" s="1751"/>
      <c r="AO43" s="1751"/>
      <c r="AP43" s="1751"/>
      <c r="AQ43" s="1751"/>
      <c r="AR43" s="1751"/>
      <c r="AS43" s="1751"/>
      <c r="AT43" s="1751"/>
      <c r="AU43" s="1751"/>
      <c r="AV43" s="1751"/>
      <c r="AW43" s="1751"/>
      <c r="AX43" s="1751"/>
      <c r="AY43" s="1751"/>
      <c r="AZ43" s="1751"/>
      <c r="BA43" s="1753"/>
      <c r="BB43" s="1751"/>
      <c r="BC43" s="1753"/>
      <c r="BD43" s="1751"/>
      <c r="BE43" s="1751"/>
      <c r="BF43" s="1751"/>
      <c r="BG43" s="1751"/>
      <c r="BH43" s="1751"/>
      <c r="BI43" s="1751"/>
      <c r="BJ43" s="383"/>
      <c r="BK43" s="383"/>
      <c r="BL43" s="382"/>
      <c r="BM43" s="39"/>
      <c r="BN43" s="39"/>
      <c r="BO43" s="39"/>
      <c r="BP43" s="39"/>
    </row>
    <row r="44" spans="2:68">
      <c r="B44" s="27"/>
      <c r="C44" s="27"/>
      <c r="D44" s="27"/>
      <c r="E44" s="27"/>
      <c r="F44" s="27"/>
      <c r="G44" s="27"/>
      <c r="H44" s="27"/>
      <c r="I44" s="27"/>
      <c r="J44" s="27"/>
      <c r="K44" s="27"/>
      <c r="L44" s="27"/>
      <c r="M44" s="27"/>
      <c r="N44" s="27"/>
      <c r="O44" s="364"/>
      <c r="P44" s="459"/>
      <c r="Q44" s="1673" t="s">
        <v>194</v>
      </c>
      <c r="R44" s="1728"/>
      <c r="S44" s="1691"/>
      <c r="T44" s="447"/>
      <c r="U44" s="447"/>
      <c r="V44" s="447"/>
      <c r="W44" s="447"/>
      <c r="X44" s="447"/>
      <c r="Y44" s="447"/>
      <c r="Z44" s="447"/>
      <c r="AA44" s="448">
        <v>102085.22362981936</v>
      </c>
      <c r="AB44" s="448">
        <v>106159.17301578699</v>
      </c>
      <c r="AC44" s="448">
        <v>106440.52203635256</v>
      </c>
      <c r="AD44" s="448">
        <v>106585.06200050226</v>
      </c>
      <c r="AE44" s="448">
        <v>110562.36878604647</v>
      </c>
      <c r="AF44" s="448">
        <v>112760.66654631113</v>
      </c>
      <c r="AG44" s="448">
        <v>113655.14527742635</v>
      </c>
      <c r="AH44" s="448">
        <v>110837.30404562729</v>
      </c>
      <c r="AI44" s="448">
        <v>108263.68874522817</v>
      </c>
      <c r="AJ44" s="448">
        <v>107768.07177482379</v>
      </c>
      <c r="AK44" s="448">
        <v>107083.67738164774</v>
      </c>
      <c r="AL44" s="448">
        <v>106718.25042325813</v>
      </c>
      <c r="AM44" s="448">
        <v>103094.1916820597</v>
      </c>
      <c r="AN44" s="448">
        <v>101255.18359186286</v>
      </c>
      <c r="AO44" s="448">
        <v>100637.58303334979</v>
      </c>
      <c r="AP44" s="448">
        <v>99737.632045416438</v>
      </c>
      <c r="AQ44" s="448">
        <v>100322.71659524285</v>
      </c>
      <c r="AR44" s="448">
        <v>98560.062412470885</v>
      </c>
      <c r="AS44" s="448">
        <v>95532.46881469019</v>
      </c>
      <c r="AT44" s="448">
        <v>90930.26865386343</v>
      </c>
      <c r="AU44" s="448">
        <v>92114.212240638357</v>
      </c>
      <c r="AV44" s="448">
        <v>88872.041774247555</v>
      </c>
      <c r="AW44" s="448">
        <v>88805.222313000821</v>
      </c>
      <c r="AX44" s="448">
        <v>89037.615483107831</v>
      </c>
      <c r="AY44" s="448">
        <v>89002.936523812226</v>
      </c>
      <c r="AZ44" s="448">
        <v>88357.440365233895</v>
      </c>
      <c r="BA44" s="449">
        <v>86995.12198882045</v>
      </c>
      <c r="BB44" s="448">
        <v>86102.658378410924</v>
      </c>
      <c r="BC44" s="449">
        <v>85305.457614374813</v>
      </c>
      <c r="BD44" s="448">
        <v>84049.177781189981</v>
      </c>
      <c r="BE44" s="448">
        <v>79236.272918603616</v>
      </c>
      <c r="BF44" s="448">
        <v>81584.441928254935</v>
      </c>
      <c r="BG44" s="448">
        <v>80886.738514628581</v>
      </c>
      <c r="BH44" s="448">
        <v>80197.695542962145</v>
      </c>
      <c r="BI44" s="448">
        <v>77935.04273712037</v>
      </c>
      <c r="BJ44" s="448"/>
      <c r="BK44" s="448"/>
      <c r="BL44" s="372"/>
      <c r="BM44" s="39"/>
      <c r="BN44" s="39"/>
      <c r="BO44" s="39"/>
      <c r="BP44" s="39"/>
    </row>
    <row r="45" spans="2:68">
      <c r="O45" s="364"/>
      <c r="P45" s="459"/>
      <c r="Q45" s="1690"/>
      <c r="R45" s="2102" t="s">
        <v>293</v>
      </c>
      <c r="S45" s="2103"/>
      <c r="T45" s="811"/>
      <c r="U45" s="811"/>
      <c r="V45" s="811"/>
      <c r="W45" s="811"/>
      <c r="X45" s="811"/>
      <c r="Y45" s="811"/>
      <c r="Z45" s="811"/>
      <c r="AA45" s="1752"/>
      <c r="AB45" s="1752"/>
      <c r="AC45" s="1752"/>
      <c r="AD45" s="1752"/>
      <c r="AE45" s="1752"/>
      <c r="AF45" s="1752"/>
      <c r="AG45" s="1752"/>
      <c r="AH45" s="1752"/>
      <c r="AI45" s="1752"/>
      <c r="AJ45" s="1752"/>
      <c r="AK45" s="1752"/>
      <c r="AL45" s="1752"/>
      <c r="AM45" s="1752"/>
      <c r="AN45" s="1752"/>
      <c r="AO45" s="1752"/>
      <c r="AP45" s="1752"/>
      <c r="AQ45" s="1752"/>
      <c r="AR45" s="1752"/>
      <c r="AS45" s="1752"/>
      <c r="AT45" s="1752"/>
      <c r="AU45" s="1752"/>
      <c r="AV45" s="1752"/>
      <c r="AW45" s="1752"/>
      <c r="AX45" s="1752"/>
      <c r="AY45" s="1752"/>
      <c r="AZ45" s="1752"/>
      <c r="BA45" s="1754"/>
      <c r="BB45" s="1752"/>
      <c r="BC45" s="1754"/>
      <c r="BD45" s="1752"/>
      <c r="BE45" s="1752"/>
      <c r="BF45" s="1752"/>
      <c r="BG45" s="1752"/>
      <c r="BH45" s="1752"/>
      <c r="BI45" s="1752"/>
      <c r="BJ45" s="408"/>
      <c r="BK45" s="408"/>
      <c r="BL45" s="382"/>
      <c r="BM45" s="39"/>
      <c r="BN45" s="39"/>
      <c r="BO45" s="39"/>
      <c r="BP45" s="39"/>
    </row>
    <row r="46" spans="2:68">
      <c r="O46" s="364"/>
      <c r="P46" s="459"/>
      <c r="Q46" s="1690"/>
      <c r="R46" s="2104" t="s">
        <v>294</v>
      </c>
      <c r="S46" s="2105"/>
      <c r="T46" s="815"/>
      <c r="U46" s="815"/>
      <c r="V46" s="815"/>
      <c r="W46" s="815"/>
      <c r="X46" s="815"/>
      <c r="Y46" s="815"/>
      <c r="Z46" s="815"/>
      <c r="AA46" s="1751"/>
      <c r="AB46" s="1751"/>
      <c r="AC46" s="1751"/>
      <c r="AD46" s="1751"/>
      <c r="AE46" s="1751"/>
      <c r="AF46" s="1751"/>
      <c r="AG46" s="1751"/>
      <c r="AH46" s="1751"/>
      <c r="AI46" s="1751"/>
      <c r="AJ46" s="1751"/>
      <c r="AK46" s="1751"/>
      <c r="AL46" s="1751"/>
      <c r="AM46" s="1751"/>
      <c r="AN46" s="1751"/>
      <c r="AO46" s="1751"/>
      <c r="AP46" s="1751"/>
      <c r="AQ46" s="1751"/>
      <c r="AR46" s="1751"/>
      <c r="AS46" s="1751"/>
      <c r="AT46" s="1751"/>
      <c r="AU46" s="1751"/>
      <c r="AV46" s="1751"/>
      <c r="AW46" s="1751"/>
      <c r="AX46" s="1751"/>
      <c r="AY46" s="1751"/>
      <c r="AZ46" s="1751"/>
      <c r="BA46" s="1753"/>
      <c r="BB46" s="1751"/>
      <c r="BC46" s="1753"/>
      <c r="BD46" s="1751"/>
      <c r="BE46" s="1751"/>
      <c r="BF46" s="1751"/>
      <c r="BG46" s="1751"/>
      <c r="BH46" s="1751"/>
      <c r="BI46" s="1751"/>
      <c r="BJ46" s="383"/>
      <c r="BK46" s="383"/>
      <c r="BL46" s="382"/>
      <c r="BM46" s="39"/>
      <c r="BN46" s="39"/>
      <c r="BO46" s="39"/>
      <c r="BP46" s="39"/>
    </row>
    <row r="47" spans="2:68" ht="15.75" thickBot="1">
      <c r="O47" s="364"/>
      <c r="P47" s="773" t="s">
        <v>348</v>
      </c>
      <c r="Q47" s="1692"/>
      <c r="R47" s="1727"/>
      <c r="S47" s="1693"/>
      <c r="T47" s="471"/>
      <c r="U47" s="471"/>
      <c r="V47" s="471"/>
      <c r="W47" s="471"/>
      <c r="X47" s="471"/>
      <c r="Y47" s="471"/>
      <c r="Z47" s="471"/>
      <c r="AA47" s="645">
        <v>58167.167508504077</v>
      </c>
      <c r="AB47" s="645">
        <v>59301.332402088716</v>
      </c>
      <c r="AC47" s="645">
        <v>62218.053306693371</v>
      </c>
      <c r="AD47" s="645">
        <v>65643.249734996381</v>
      </c>
      <c r="AE47" s="645">
        <v>63833.413322368237</v>
      </c>
      <c r="AF47" s="645">
        <v>67477.227735701614</v>
      </c>
      <c r="AG47" s="645">
        <v>69880.366957828868</v>
      </c>
      <c r="AH47" s="645">
        <v>66730.205120783328</v>
      </c>
      <c r="AI47" s="645">
        <v>66775.264262267563</v>
      </c>
      <c r="AJ47" s="645">
        <v>68588.834743351952</v>
      </c>
      <c r="AK47" s="645">
        <v>72226.24200626128</v>
      </c>
      <c r="AL47" s="645">
        <v>68553.135738847646</v>
      </c>
      <c r="AM47" s="645">
        <v>71334.893190037037</v>
      </c>
      <c r="AN47" s="645">
        <v>67914.862135508374</v>
      </c>
      <c r="AO47" s="645">
        <v>68006.409833997866</v>
      </c>
      <c r="AP47" s="645">
        <v>70395.478550084488</v>
      </c>
      <c r="AQ47" s="645">
        <v>66123.070259378132</v>
      </c>
      <c r="AR47" s="645">
        <v>65403.902026637894</v>
      </c>
      <c r="AS47" s="645">
        <v>61704.132512039876</v>
      </c>
      <c r="AT47" s="645">
        <v>61350.897200800668</v>
      </c>
      <c r="AU47" s="645">
        <v>64216.941912273163</v>
      </c>
      <c r="AV47" s="645">
        <v>62540.92856869613</v>
      </c>
      <c r="AW47" s="645">
        <v>62626.438217539071</v>
      </c>
      <c r="AX47" s="645">
        <v>60319.27447058422</v>
      </c>
      <c r="AY47" s="645">
        <v>58013.755532842835</v>
      </c>
      <c r="AZ47" s="645">
        <v>55391.50902658113</v>
      </c>
      <c r="BA47" s="646">
        <v>55711.740759276734</v>
      </c>
      <c r="BB47" s="645">
        <v>59259.947954539712</v>
      </c>
      <c r="BC47" s="473">
        <v>52156.305071909723</v>
      </c>
      <c r="BD47" s="472">
        <v>53360.723810031515</v>
      </c>
      <c r="BE47" s="472">
        <v>55802.956751216465</v>
      </c>
      <c r="BF47" s="472">
        <v>51569.396488135113</v>
      </c>
      <c r="BG47" s="472">
        <v>49641.457715965364</v>
      </c>
      <c r="BH47" s="472">
        <v>46578.414755192163</v>
      </c>
      <c r="BI47" s="472">
        <v>46105.250496698536</v>
      </c>
      <c r="BJ47" s="472"/>
      <c r="BK47" s="472"/>
      <c r="BL47" s="372"/>
      <c r="BM47" s="39"/>
      <c r="BN47" s="39"/>
      <c r="BO47" s="39"/>
      <c r="BP47" s="39"/>
    </row>
    <row r="48" spans="2:68">
      <c r="O48" s="774" t="s">
        <v>307</v>
      </c>
      <c r="P48" s="487"/>
      <c r="Q48" s="1675"/>
      <c r="R48" s="1726"/>
      <c r="S48" s="1694"/>
      <c r="T48" s="488"/>
      <c r="U48" s="488"/>
      <c r="V48" s="488"/>
      <c r="W48" s="488"/>
      <c r="X48" s="488"/>
      <c r="Y48" s="488"/>
      <c r="Z48" s="488"/>
      <c r="AA48" s="489">
        <f t="shared" ref="AA48:BI48" si="7">AA49+AA61+AA65</f>
        <v>92785.436514604589</v>
      </c>
      <c r="AB48" s="489">
        <f t="shared" si="7"/>
        <v>94056.800297042922</v>
      </c>
      <c r="AC48" s="489">
        <f t="shared" si="7"/>
        <v>94670.808986914257</v>
      </c>
      <c r="AD48" s="489">
        <f t="shared" si="7"/>
        <v>93131.888506488147</v>
      </c>
      <c r="AE48" s="489">
        <f t="shared" si="7"/>
        <v>97050.756296283216</v>
      </c>
      <c r="AF48" s="489">
        <f t="shared" si="7"/>
        <v>98429.926279805732</v>
      </c>
      <c r="AG48" s="489">
        <f t="shared" si="7"/>
        <v>99872.785224121268</v>
      </c>
      <c r="AH48" s="489">
        <f t="shared" si="7"/>
        <v>98444.915124439489</v>
      </c>
      <c r="AI48" s="489">
        <f t="shared" si="7"/>
        <v>92357.395951841245</v>
      </c>
      <c r="AJ48" s="489">
        <f t="shared" si="7"/>
        <v>92817.72722350384</v>
      </c>
      <c r="AK48" s="489">
        <f t="shared" si="7"/>
        <v>94149.486240882135</v>
      </c>
      <c r="AL48" s="489">
        <f t="shared" si="7"/>
        <v>92382.979048474066</v>
      </c>
      <c r="AM48" s="489">
        <f t="shared" si="7"/>
        <v>89996.120299587812</v>
      </c>
      <c r="AN48" s="489">
        <f t="shared" si="7"/>
        <v>89976.417854729196</v>
      </c>
      <c r="AO48" s="489">
        <f t="shared" si="7"/>
        <v>89033.473158805835</v>
      </c>
      <c r="AP48" s="489">
        <f t="shared" si="7"/>
        <v>89151.593679961021</v>
      </c>
      <c r="AQ48" s="489">
        <f t="shared" si="7"/>
        <v>87948.857034723856</v>
      </c>
      <c r="AR48" s="489">
        <f t="shared" si="7"/>
        <v>87538.478011509578</v>
      </c>
      <c r="AS48" s="489">
        <f t="shared" si="7"/>
        <v>84501.272767991642</v>
      </c>
      <c r="AT48" s="489">
        <f t="shared" si="7"/>
        <v>75502.443362777849</v>
      </c>
      <c r="AU48" s="489">
        <f t="shared" si="7"/>
        <v>76593.763118945135</v>
      </c>
      <c r="AV48" s="489">
        <f t="shared" si="7"/>
        <v>75536.28230546767</v>
      </c>
      <c r="AW48" s="489">
        <f t="shared" si="7"/>
        <v>77139.160642503586</v>
      </c>
      <c r="AX48" s="489">
        <f t="shared" si="7"/>
        <v>78797.820698449519</v>
      </c>
      <c r="AY48" s="489">
        <f t="shared" si="7"/>
        <v>77315.091468313636</v>
      </c>
      <c r="AZ48" s="489">
        <f t="shared" si="7"/>
        <v>76377.254559123176</v>
      </c>
      <c r="BA48" s="489">
        <f t="shared" si="7"/>
        <v>75975.78515758329</v>
      </c>
      <c r="BB48" s="489">
        <f t="shared" si="7"/>
        <v>76823.65147069731</v>
      </c>
      <c r="BC48" s="491">
        <f t="shared" si="7"/>
        <v>76659.126250116693</v>
      </c>
      <c r="BD48" s="489">
        <f t="shared" si="7"/>
        <v>75496.841955497293</v>
      </c>
      <c r="BE48" s="489">
        <f t="shared" si="7"/>
        <v>71190.410306736841</v>
      </c>
      <c r="BF48" s="489">
        <f t="shared" si="7"/>
        <v>73192.636308626272</v>
      </c>
      <c r="BG48" s="489">
        <f t="shared" si="7"/>
        <v>70241.067388554424</v>
      </c>
      <c r="BH48" s="489">
        <f t="shared" si="7"/>
        <v>66865.797544269051</v>
      </c>
      <c r="BI48" s="489">
        <f t="shared" si="7"/>
        <v>65919.960188899757</v>
      </c>
      <c r="BJ48" s="489"/>
      <c r="BK48" s="489"/>
      <c r="BL48" s="372"/>
      <c r="BM48" s="39"/>
      <c r="BN48" s="39"/>
      <c r="BO48" s="39"/>
      <c r="BP48" s="39"/>
    </row>
    <row r="49" spans="2:68">
      <c r="O49" s="493"/>
      <c r="P49" s="831" t="s">
        <v>280</v>
      </c>
      <c r="Q49" s="1695"/>
      <c r="R49" s="1725"/>
      <c r="S49" s="1696"/>
      <c r="T49" s="647"/>
      <c r="U49" s="647"/>
      <c r="V49" s="647"/>
      <c r="W49" s="647"/>
      <c r="X49" s="647"/>
      <c r="Y49" s="647"/>
      <c r="Z49" s="647"/>
      <c r="AA49" s="495">
        <v>65161.974696369703</v>
      </c>
      <c r="AB49" s="495">
        <v>66471.388275116173</v>
      </c>
      <c r="AC49" s="495">
        <v>66456.264105329625</v>
      </c>
      <c r="AD49" s="495">
        <v>65168.815521459022</v>
      </c>
      <c r="AE49" s="495">
        <v>66870.061190482127</v>
      </c>
      <c r="AF49" s="495">
        <v>67174.267126252569</v>
      </c>
      <c r="AG49" s="495">
        <v>67764.445656733864</v>
      </c>
      <c r="AH49" s="495">
        <v>65252.665238911643</v>
      </c>
      <c r="AI49" s="495">
        <v>59203.979890111194</v>
      </c>
      <c r="AJ49" s="495">
        <v>59575.490944651632</v>
      </c>
      <c r="AK49" s="495">
        <v>60102.180649636743</v>
      </c>
      <c r="AL49" s="495">
        <v>58847.526939695272</v>
      </c>
      <c r="AM49" s="495">
        <v>56522.277226371567</v>
      </c>
      <c r="AN49" s="495">
        <v>55923.111386561621</v>
      </c>
      <c r="AO49" s="495">
        <v>55911.205737508433</v>
      </c>
      <c r="AP49" s="495">
        <v>57016.496081314624</v>
      </c>
      <c r="AQ49" s="495">
        <v>57281.219123138188</v>
      </c>
      <c r="AR49" s="495">
        <v>56472.712349126843</v>
      </c>
      <c r="AS49" s="495">
        <v>52122.09051595832</v>
      </c>
      <c r="AT49" s="495">
        <v>46692.721261168597</v>
      </c>
      <c r="AU49" s="495">
        <v>47815.43966327345</v>
      </c>
      <c r="AV49" s="495">
        <v>47531.257883627324</v>
      </c>
      <c r="AW49" s="495">
        <v>47713.631561219867</v>
      </c>
      <c r="AX49" s="495">
        <v>49437.026391933105</v>
      </c>
      <c r="AY49" s="495">
        <v>48899.554699718436</v>
      </c>
      <c r="AZ49" s="495">
        <v>47566.905866175257</v>
      </c>
      <c r="BA49" s="496">
        <v>47173.999774962293</v>
      </c>
      <c r="BB49" s="495">
        <v>47935.506175996947</v>
      </c>
      <c r="BC49" s="496">
        <v>47214.160883696713</v>
      </c>
      <c r="BD49" s="495">
        <v>45557.070804833544</v>
      </c>
      <c r="BE49" s="495">
        <v>42600.340611412328</v>
      </c>
      <c r="BF49" s="495">
        <v>44059.154149683061</v>
      </c>
      <c r="BG49" s="495">
        <v>40991.606396353622</v>
      </c>
      <c r="BH49" s="495">
        <v>38431.323262650396</v>
      </c>
      <c r="BI49" s="495">
        <v>37299.728393882549</v>
      </c>
      <c r="BJ49" s="495"/>
      <c r="BK49" s="495"/>
      <c r="BL49" s="372"/>
      <c r="BM49" s="39"/>
      <c r="BN49" s="39"/>
      <c r="BO49" s="39"/>
      <c r="BP49" s="39"/>
    </row>
    <row r="50" spans="2:68">
      <c r="B50" s="27"/>
      <c r="C50" s="27"/>
      <c r="D50" s="27"/>
      <c r="E50" s="27"/>
      <c r="F50" s="27"/>
      <c r="G50" s="27"/>
      <c r="H50" s="27"/>
      <c r="I50" s="27"/>
      <c r="J50" s="27"/>
      <c r="K50" s="27"/>
      <c r="L50" s="27"/>
      <c r="M50" s="27"/>
      <c r="N50" s="27"/>
      <c r="O50" s="500"/>
      <c r="P50" s="839"/>
      <c r="Q50" s="1670" t="s">
        <v>45</v>
      </c>
      <c r="R50" s="1724"/>
      <c r="S50" s="1697"/>
      <c r="T50" s="816"/>
      <c r="U50" s="816"/>
      <c r="V50" s="816"/>
      <c r="W50" s="816"/>
      <c r="X50" s="816"/>
      <c r="Y50" s="816"/>
      <c r="Z50" s="816"/>
      <c r="AA50" s="501">
        <f t="shared" ref="AA50:BI50" si="8">SUM(AA51:AA54)</f>
        <v>48713.799951557143</v>
      </c>
      <c r="AB50" s="501">
        <f t="shared" si="8"/>
        <v>50055.727509006254</v>
      </c>
      <c r="AC50" s="501">
        <f t="shared" si="8"/>
        <v>50515.742177053216</v>
      </c>
      <c r="AD50" s="501">
        <f t="shared" si="8"/>
        <v>49824.560488012197</v>
      </c>
      <c r="AE50" s="501">
        <f t="shared" si="8"/>
        <v>50822.750362904619</v>
      </c>
      <c r="AF50" s="501">
        <f t="shared" si="8"/>
        <v>50688.531077973988</v>
      </c>
      <c r="AG50" s="501">
        <f t="shared" si="8"/>
        <v>51044.127701300742</v>
      </c>
      <c r="AH50" s="501">
        <f t="shared" si="8"/>
        <v>48409.229513127852</v>
      </c>
      <c r="AI50" s="501">
        <f t="shared" si="8"/>
        <v>43437.701232996616</v>
      </c>
      <c r="AJ50" s="501">
        <f t="shared" si="8"/>
        <v>43162.221354085559</v>
      </c>
      <c r="AK50" s="501">
        <f t="shared" si="8"/>
        <v>43487.276922285935</v>
      </c>
      <c r="AL50" s="501">
        <f t="shared" si="8"/>
        <v>42501.923029075173</v>
      </c>
      <c r="AM50" s="501">
        <f t="shared" si="8"/>
        <v>40225.138974983514</v>
      </c>
      <c r="AN50" s="501">
        <f t="shared" si="8"/>
        <v>40022.706637526935</v>
      </c>
      <c r="AO50" s="501">
        <f t="shared" si="8"/>
        <v>39745.124832842463</v>
      </c>
      <c r="AP50" s="501">
        <f t="shared" si="8"/>
        <v>41111.508723424922</v>
      </c>
      <c r="AQ50" s="501">
        <f t="shared" si="8"/>
        <v>41069.217387605189</v>
      </c>
      <c r="AR50" s="501">
        <f t="shared" si="8"/>
        <v>40094.300578232018</v>
      </c>
      <c r="AS50" s="501">
        <f t="shared" si="8"/>
        <v>37327.809573850856</v>
      </c>
      <c r="AT50" s="501">
        <f t="shared" si="8"/>
        <v>32651.320523922066</v>
      </c>
      <c r="AU50" s="501">
        <f t="shared" si="8"/>
        <v>32676.031698858231</v>
      </c>
      <c r="AV50" s="501">
        <f t="shared" si="8"/>
        <v>32983.411629760099</v>
      </c>
      <c r="AW50" s="501">
        <f t="shared" si="8"/>
        <v>33594.961899891277</v>
      </c>
      <c r="AX50" s="501">
        <f t="shared" si="8"/>
        <v>34930.311560817281</v>
      </c>
      <c r="AY50" s="501">
        <f t="shared" si="8"/>
        <v>34678.091525374628</v>
      </c>
      <c r="AZ50" s="501">
        <f t="shared" si="8"/>
        <v>33528.331890682399</v>
      </c>
      <c r="BA50" s="502">
        <f t="shared" si="8"/>
        <v>33431.599708774542</v>
      </c>
      <c r="BB50" s="501">
        <f t="shared" si="8"/>
        <v>33948.521332946191</v>
      </c>
      <c r="BC50" s="502">
        <f t="shared" si="8"/>
        <v>33571.283613378437</v>
      </c>
      <c r="BD50" s="501">
        <f t="shared" si="8"/>
        <v>32231.805069421283</v>
      </c>
      <c r="BE50" s="501">
        <f t="shared" si="8"/>
        <v>30704.63574256414</v>
      </c>
      <c r="BF50" s="501">
        <f t="shared" si="8"/>
        <v>31086.153924131802</v>
      </c>
      <c r="BG50" s="501">
        <f t="shared" si="8"/>
        <v>28926.600285414388</v>
      </c>
      <c r="BH50" s="501">
        <f t="shared" si="8"/>
        <v>26816.403658746993</v>
      </c>
      <c r="BI50" s="501">
        <f t="shared" si="8"/>
        <v>26167.196089739362</v>
      </c>
      <c r="BJ50" s="501"/>
      <c r="BK50" s="501"/>
      <c r="BL50" s="499"/>
      <c r="BM50" s="39"/>
      <c r="BN50" s="39"/>
      <c r="BO50" s="39"/>
      <c r="BP50" s="39"/>
    </row>
    <row r="51" spans="2:68" ht="15" customHeight="1">
      <c r="B51" s="27"/>
      <c r="C51" s="27"/>
      <c r="D51" s="27"/>
      <c r="E51" s="27"/>
      <c r="F51" s="27"/>
      <c r="G51" s="27"/>
      <c r="H51" s="27"/>
      <c r="I51" s="27"/>
      <c r="J51" s="27"/>
      <c r="K51" s="27"/>
      <c r="L51" s="27"/>
      <c r="M51" s="27"/>
      <c r="N51" s="27"/>
      <c r="O51" s="500"/>
      <c r="P51" s="839"/>
      <c r="Q51" s="1676"/>
      <c r="R51" s="2110" t="s">
        <v>281</v>
      </c>
      <c r="S51" s="2111"/>
      <c r="T51" s="817"/>
      <c r="U51" s="1898"/>
      <c r="V51" s="1898"/>
      <c r="W51" s="1898"/>
      <c r="X51" s="1898"/>
      <c r="Y51" s="1898"/>
      <c r="Z51" s="1898"/>
      <c r="AA51" s="648">
        <v>38701.103416042592</v>
      </c>
      <c r="AB51" s="648">
        <v>40346.744742035473</v>
      </c>
      <c r="AC51" s="648">
        <v>41665.79114506545</v>
      </c>
      <c r="AD51" s="648">
        <v>41224.494256585334</v>
      </c>
      <c r="AE51" s="648">
        <v>42297.116417365723</v>
      </c>
      <c r="AF51" s="648">
        <v>42142.02726535382</v>
      </c>
      <c r="AG51" s="648">
        <v>42559.539804125336</v>
      </c>
      <c r="AH51" s="648">
        <v>39926.083389390726</v>
      </c>
      <c r="AI51" s="648">
        <v>35362.599382577479</v>
      </c>
      <c r="AJ51" s="648">
        <v>35010.124942594921</v>
      </c>
      <c r="AK51" s="648">
        <v>35085.742906855594</v>
      </c>
      <c r="AL51" s="648">
        <v>34374.185269382258</v>
      </c>
      <c r="AM51" s="648">
        <v>32417.253435765444</v>
      </c>
      <c r="AN51" s="648">
        <v>31935.273453308597</v>
      </c>
      <c r="AO51" s="648">
        <v>31276.189983420805</v>
      </c>
      <c r="AP51" s="648">
        <v>32279.645554026018</v>
      </c>
      <c r="AQ51" s="648">
        <v>31990.873871774482</v>
      </c>
      <c r="AR51" s="648">
        <v>30658.349937916188</v>
      </c>
      <c r="AS51" s="648">
        <v>28552.561480293498</v>
      </c>
      <c r="AT51" s="648">
        <v>25308.481718967807</v>
      </c>
      <c r="AU51" s="648">
        <v>24321.270937421363</v>
      </c>
      <c r="AV51" s="648">
        <v>24982.895526650263</v>
      </c>
      <c r="AW51" s="648">
        <v>25624.79533860795</v>
      </c>
      <c r="AX51" s="648">
        <v>26805.206128279013</v>
      </c>
      <c r="AY51" s="648">
        <v>26557.37523672733</v>
      </c>
      <c r="AZ51" s="648">
        <v>25936.139788924989</v>
      </c>
      <c r="BA51" s="649">
        <v>25969.470794926132</v>
      </c>
      <c r="BB51" s="648">
        <v>26428.778063772283</v>
      </c>
      <c r="BC51" s="649">
        <v>26182.943719015086</v>
      </c>
      <c r="BD51" s="648">
        <v>25328.005761907836</v>
      </c>
      <c r="BE51" s="648">
        <v>24490.267324230699</v>
      </c>
      <c r="BF51" s="648">
        <v>24395.605542970698</v>
      </c>
      <c r="BG51" s="648">
        <v>22479.160225974269</v>
      </c>
      <c r="BH51" s="648">
        <v>20755.858711412857</v>
      </c>
      <c r="BI51" s="648">
        <v>20174.912696824504</v>
      </c>
      <c r="BJ51" s="648"/>
      <c r="BK51" s="648"/>
      <c r="BL51" s="499"/>
      <c r="BM51" s="39"/>
      <c r="BN51" s="39"/>
      <c r="BO51" s="39"/>
      <c r="BP51" s="39"/>
    </row>
    <row r="52" spans="2:68" ht="15" customHeight="1">
      <c r="B52" s="27"/>
      <c r="C52" s="27"/>
      <c r="D52" s="27"/>
      <c r="E52" s="27"/>
      <c r="F52" s="27"/>
      <c r="G52" s="27"/>
      <c r="H52" s="27"/>
      <c r="I52" s="27"/>
      <c r="J52" s="27"/>
      <c r="K52" s="27"/>
      <c r="L52" s="27"/>
      <c r="M52" s="27"/>
      <c r="N52" s="27"/>
      <c r="O52" s="500"/>
      <c r="P52" s="839"/>
      <c r="Q52" s="1676"/>
      <c r="R52" s="2112" t="s">
        <v>282</v>
      </c>
      <c r="S52" s="2113"/>
      <c r="T52" s="818"/>
      <c r="U52" s="1898"/>
      <c r="V52" s="1898"/>
      <c r="W52" s="1898"/>
      <c r="X52" s="1898"/>
      <c r="Y52" s="1898"/>
      <c r="Z52" s="1898"/>
      <c r="AA52" s="23">
        <v>6674.4490046098008</v>
      </c>
      <c r="AB52" s="23">
        <v>6524.5328569297899</v>
      </c>
      <c r="AC52" s="23">
        <v>5945.8339540571296</v>
      </c>
      <c r="AD52" s="23">
        <v>5842.3534676861218</v>
      </c>
      <c r="AE52" s="23">
        <v>5740.0247792311475</v>
      </c>
      <c r="AF52" s="23">
        <v>5795.1316308500936</v>
      </c>
      <c r="AG52" s="23">
        <v>5789.0719316293607</v>
      </c>
      <c r="AH52" s="23">
        <v>5903.8352801359188</v>
      </c>
      <c r="AI52" s="23">
        <v>5638.1994106625216</v>
      </c>
      <c r="AJ52" s="23">
        <v>5703.2053582387398</v>
      </c>
      <c r="AK52" s="23">
        <v>5899.9845210859867</v>
      </c>
      <c r="AL52" s="23">
        <v>5594.9262706926856</v>
      </c>
      <c r="AM52" s="23">
        <v>5607.0023060629446</v>
      </c>
      <c r="AN52" s="23">
        <v>6016.2632307025469</v>
      </c>
      <c r="AO52" s="23">
        <v>6398.6869967575658</v>
      </c>
      <c r="AP52" s="23">
        <v>6645.7105523034488</v>
      </c>
      <c r="AQ52" s="23">
        <v>6788.1886315874171</v>
      </c>
      <c r="AR52" s="23">
        <v>7012.0890129308336</v>
      </c>
      <c r="AS52" s="23">
        <v>6591.81832614634</v>
      </c>
      <c r="AT52" s="23">
        <v>5364.6005099960848</v>
      </c>
      <c r="AU52" s="23">
        <v>6284.7190568659116</v>
      </c>
      <c r="AV52" s="23">
        <v>5895.7907835699853</v>
      </c>
      <c r="AW52" s="23">
        <v>5679.3251402286451</v>
      </c>
      <c r="AX52" s="23">
        <v>5766.6750900500374</v>
      </c>
      <c r="AY52" s="23">
        <v>5811.9451381047556</v>
      </c>
      <c r="AZ52" s="23">
        <v>5477.0464397639898</v>
      </c>
      <c r="BA52" s="24">
        <v>5504.0022085956616</v>
      </c>
      <c r="BB52" s="23">
        <v>5583.2353800745541</v>
      </c>
      <c r="BC52" s="24">
        <v>5615.0174032474988</v>
      </c>
      <c r="BD52" s="23">
        <v>5200.0262366432871</v>
      </c>
      <c r="BE52" s="23">
        <v>4504.2505011024523</v>
      </c>
      <c r="BF52" s="23">
        <v>4891.887190342547</v>
      </c>
      <c r="BG52" s="23">
        <v>4608.0764380638348</v>
      </c>
      <c r="BH52" s="23">
        <v>4453.7915013411384</v>
      </c>
      <c r="BI52" s="23">
        <v>4372.2869681899647</v>
      </c>
      <c r="BJ52" s="23"/>
      <c r="BK52" s="23"/>
      <c r="BL52" s="499"/>
      <c r="BM52" s="39"/>
      <c r="BN52" s="39"/>
      <c r="BO52" s="39"/>
      <c r="BP52" s="39"/>
    </row>
    <row r="53" spans="2:68" ht="15" customHeight="1">
      <c r="B53" s="27"/>
      <c r="C53" s="27"/>
      <c r="D53" s="27"/>
      <c r="E53" s="27"/>
      <c r="F53" s="27"/>
      <c r="G53" s="27"/>
      <c r="H53" s="27"/>
      <c r="I53" s="27"/>
      <c r="J53" s="27"/>
      <c r="K53" s="27"/>
      <c r="L53" s="27"/>
      <c r="M53" s="27"/>
      <c r="N53" s="27"/>
      <c r="O53" s="500"/>
      <c r="P53" s="839"/>
      <c r="Q53" s="1676"/>
      <c r="R53" s="2112" t="s">
        <v>283</v>
      </c>
      <c r="S53" s="2113"/>
      <c r="T53" s="818"/>
      <c r="U53" s="1898"/>
      <c r="V53" s="1898"/>
      <c r="W53" s="1898"/>
      <c r="X53" s="1898"/>
      <c r="Y53" s="1898"/>
      <c r="Z53" s="1898"/>
      <c r="AA53" s="23">
        <v>312.93265823101166</v>
      </c>
      <c r="AB53" s="23">
        <v>307.97107789698435</v>
      </c>
      <c r="AC53" s="23">
        <v>295.29687962532637</v>
      </c>
      <c r="AD53" s="23">
        <v>290.63467317525141</v>
      </c>
      <c r="AE53" s="23">
        <v>290.02818822876941</v>
      </c>
      <c r="AF53" s="23">
        <v>283.40724792134881</v>
      </c>
      <c r="AG53" s="23">
        <v>282.81616108587957</v>
      </c>
      <c r="AH53" s="23">
        <v>270.4505316939792</v>
      </c>
      <c r="AI53" s="23">
        <v>231.01486186880268</v>
      </c>
      <c r="AJ53" s="23">
        <v>236.17622947190605</v>
      </c>
      <c r="AK53" s="23">
        <v>232.77059403447643</v>
      </c>
      <c r="AL53" s="23">
        <v>223.34615935223468</v>
      </c>
      <c r="AM53" s="23">
        <v>216.97067555275785</v>
      </c>
      <c r="AN53" s="23">
        <v>253.04917488817512</v>
      </c>
      <c r="AO53" s="23">
        <v>259.84110151123582</v>
      </c>
      <c r="AP53" s="23">
        <v>243.96514344126908</v>
      </c>
      <c r="AQ53" s="23">
        <v>231.92793937005607</v>
      </c>
      <c r="AR53" s="23">
        <v>216.15611100140237</v>
      </c>
      <c r="AS53" s="23">
        <v>183.2383982729593</v>
      </c>
      <c r="AT53" s="23">
        <v>164.79831510666327</v>
      </c>
      <c r="AU53" s="23">
        <v>188.02623863878793</v>
      </c>
      <c r="AV53" s="23">
        <v>188.07840694740474</v>
      </c>
      <c r="AW53" s="23">
        <v>199.57086177654855</v>
      </c>
      <c r="AX53" s="23">
        <v>212.11792199407731</v>
      </c>
      <c r="AY53" s="23">
        <v>209.39134529972279</v>
      </c>
      <c r="AZ53" s="23">
        <v>210.50366839149265</v>
      </c>
      <c r="BA53" s="24">
        <v>206.20457113393425</v>
      </c>
      <c r="BB53" s="23">
        <v>213.00806049427757</v>
      </c>
      <c r="BC53" s="24">
        <v>217.2544088476491</v>
      </c>
      <c r="BD53" s="23">
        <v>197.83983652610891</v>
      </c>
      <c r="BE53" s="23">
        <v>163.5904862519815</v>
      </c>
      <c r="BF53" s="23">
        <v>167.57679846059588</v>
      </c>
      <c r="BG53" s="23">
        <v>152.20836981833781</v>
      </c>
      <c r="BH53" s="23">
        <v>161.88724159280801</v>
      </c>
      <c r="BI53" s="23">
        <v>156.01801415035544</v>
      </c>
      <c r="BJ53" s="23"/>
      <c r="BK53" s="23"/>
      <c r="BL53" s="499"/>
      <c r="BM53" s="39"/>
      <c r="BN53" s="39"/>
      <c r="BO53" s="39"/>
      <c r="BP53" s="39"/>
    </row>
    <row r="54" spans="2:68" ht="15" customHeight="1">
      <c r="B54" s="27"/>
      <c r="C54" s="27"/>
      <c r="D54" s="27"/>
      <c r="E54" s="27"/>
      <c r="F54" s="27"/>
      <c r="G54" s="27"/>
      <c r="H54" s="27"/>
      <c r="I54" s="27"/>
      <c r="J54" s="27"/>
      <c r="K54" s="27"/>
      <c r="L54" s="27"/>
      <c r="M54" s="27"/>
      <c r="N54" s="27"/>
      <c r="O54" s="500"/>
      <c r="P54" s="839"/>
      <c r="Q54" s="1698"/>
      <c r="R54" s="2100" t="s">
        <v>349</v>
      </c>
      <c r="S54" s="2101"/>
      <c r="T54" s="819"/>
      <c r="U54" s="1899"/>
      <c r="V54" s="1899"/>
      <c r="W54" s="1899"/>
      <c r="X54" s="1899"/>
      <c r="Y54" s="1899"/>
      <c r="Z54" s="1899"/>
      <c r="AA54" s="428">
        <v>3025.3148726737413</v>
      </c>
      <c r="AB54" s="428">
        <v>2876.4788321440037</v>
      </c>
      <c r="AC54" s="428">
        <v>2608.8201983053082</v>
      </c>
      <c r="AD54" s="428">
        <v>2467.0780905654915</v>
      </c>
      <c r="AE54" s="428">
        <v>2495.5809780789796</v>
      </c>
      <c r="AF54" s="428">
        <v>2467.9649338487307</v>
      </c>
      <c r="AG54" s="428">
        <v>2412.6998044601655</v>
      </c>
      <c r="AH54" s="428">
        <v>2308.86031190723</v>
      </c>
      <c r="AI54" s="428">
        <v>2205.8875778878164</v>
      </c>
      <c r="AJ54" s="428">
        <v>2212.7148237799938</v>
      </c>
      <c r="AK54" s="428">
        <v>2268.7789003098792</v>
      </c>
      <c r="AL54" s="428">
        <v>2309.4653296479942</v>
      </c>
      <c r="AM54" s="428">
        <v>1983.9125576023625</v>
      </c>
      <c r="AN54" s="428">
        <v>1818.1207786276111</v>
      </c>
      <c r="AO54" s="428">
        <v>1810.4067511528565</v>
      </c>
      <c r="AP54" s="428">
        <v>1942.187473654189</v>
      </c>
      <c r="AQ54" s="428">
        <v>2058.2269448732345</v>
      </c>
      <c r="AR54" s="428">
        <v>2207.7055163835989</v>
      </c>
      <c r="AS54" s="428">
        <v>2000.1913691380623</v>
      </c>
      <c r="AT54" s="428">
        <v>1813.4399798515124</v>
      </c>
      <c r="AU54" s="428">
        <v>1882.0154659321702</v>
      </c>
      <c r="AV54" s="428">
        <v>1916.6469125924461</v>
      </c>
      <c r="AW54" s="428">
        <v>2091.2705592781335</v>
      </c>
      <c r="AX54" s="428">
        <v>2146.3124204941573</v>
      </c>
      <c r="AY54" s="428">
        <v>2099.3798052428242</v>
      </c>
      <c r="AZ54" s="428">
        <v>1904.6419936019261</v>
      </c>
      <c r="BA54" s="428">
        <v>1751.9221341188149</v>
      </c>
      <c r="BB54" s="427">
        <v>1723.4998286050727</v>
      </c>
      <c r="BC54" s="428">
        <v>1556.0680822682009</v>
      </c>
      <c r="BD54" s="427">
        <v>1505.9332343440508</v>
      </c>
      <c r="BE54" s="427">
        <v>1546.5274309790093</v>
      </c>
      <c r="BF54" s="427">
        <v>1631.0843923579648</v>
      </c>
      <c r="BG54" s="427">
        <v>1687.1552515579463</v>
      </c>
      <c r="BH54" s="427">
        <v>1444.8662044001906</v>
      </c>
      <c r="BI54" s="427">
        <v>1463.9784105745371</v>
      </c>
      <c r="BJ54" s="427"/>
      <c r="BK54" s="427"/>
      <c r="BL54" s="499"/>
      <c r="BM54" s="651"/>
      <c r="BN54" s="633"/>
      <c r="BO54" s="39"/>
      <c r="BP54" s="39"/>
    </row>
    <row r="55" spans="2:68">
      <c r="B55" s="27"/>
      <c r="C55" s="27"/>
      <c r="D55" s="27"/>
      <c r="E55" s="27"/>
      <c r="F55" s="27"/>
      <c r="G55" s="27"/>
      <c r="H55" s="27"/>
      <c r="I55" s="27"/>
      <c r="J55" s="27"/>
      <c r="K55" s="27"/>
      <c r="L55" s="27"/>
      <c r="M55" s="27"/>
      <c r="N55" s="27"/>
      <c r="O55" s="500"/>
      <c r="P55" s="839"/>
      <c r="Q55" s="1699" t="s">
        <v>46</v>
      </c>
      <c r="R55" s="1723"/>
      <c r="S55" s="1700"/>
      <c r="T55" s="820"/>
      <c r="U55" s="521"/>
      <c r="V55" s="521"/>
      <c r="W55" s="521"/>
      <c r="X55" s="521"/>
      <c r="Y55" s="521"/>
      <c r="Z55" s="521"/>
      <c r="AA55" s="520">
        <v>6046.5321394566863</v>
      </c>
      <c r="AB55" s="520">
        <v>6050.7391618907741</v>
      </c>
      <c r="AC55" s="520">
        <v>5855.4155222932541</v>
      </c>
      <c r="AD55" s="520">
        <v>5424.8104805551984</v>
      </c>
      <c r="AE55" s="520">
        <v>5840.5414848882592</v>
      </c>
      <c r="AF55" s="520">
        <v>6018.9490719316391</v>
      </c>
      <c r="AG55" s="520">
        <v>6025.1120702482795</v>
      </c>
      <c r="AH55" s="520">
        <v>6108.0440153068812</v>
      </c>
      <c r="AI55" s="520">
        <v>5498.0254197827926</v>
      </c>
      <c r="AJ55" s="520">
        <v>6063.1311695055556</v>
      </c>
      <c r="AK55" s="520">
        <v>5924.2655957328298</v>
      </c>
      <c r="AL55" s="520">
        <v>5561.4055448113222</v>
      </c>
      <c r="AM55" s="520">
        <v>5545.3196467717898</v>
      </c>
      <c r="AN55" s="520">
        <v>5412.6329361449652</v>
      </c>
      <c r="AO55" s="520">
        <v>5496.3049712070424</v>
      </c>
      <c r="AP55" s="520">
        <v>5170.4012403243996</v>
      </c>
      <c r="AQ55" s="520">
        <v>5250.8475229868127</v>
      </c>
      <c r="AR55" s="520">
        <v>5336.2116022462542</v>
      </c>
      <c r="AS55" s="520">
        <v>4473.1761549145422</v>
      </c>
      <c r="AT55" s="520">
        <v>4336.4519135445926</v>
      </c>
      <c r="AU55" s="520">
        <v>4819.0751039190191</v>
      </c>
      <c r="AV55" s="520">
        <v>4490.2484055430823</v>
      </c>
      <c r="AW55" s="520">
        <v>4071.0018397573604</v>
      </c>
      <c r="AX55" s="520">
        <v>4177.1312653515224</v>
      </c>
      <c r="AY55" s="520">
        <v>4077.7717016032366</v>
      </c>
      <c r="AZ55" s="520">
        <v>3967.3905253050571</v>
      </c>
      <c r="BA55" s="520">
        <v>3618.1989803633692</v>
      </c>
      <c r="BB55" s="519">
        <v>3808.8858414041229</v>
      </c>
      <c r="BC55" s="520">
        <v>3555.5165291371413</v>
      </c>
      <c r="BD55" s="519">
        <v>3709.8775602584878</v>
      </c>
      <c r="BE55" s="519">
        <v>3075.4707525081408</v>
      </c>
      <c r="BF55" s="519">
        <v>3752.6644970678194</v>
      </c>
      <c r="BG55" s="519">
        <v>3420.5620198929505</v>
      </c>
      <c r="BH55" s="519">
        <v>3182.9445219446038</v>
      </c>
      <c r="BI55" s="519">
        <v>2856.2410576137804</v>
      </c>
      <c r="BJ55" s="519"/>
      <c r="BK55" s="519"/>
      <c r="BL55" s="499"/>
      <c r="BM55" s="651"/>
      <c r="BN55" s="633"/>
      <c r="BO55" s="39"/>
      <c r="BP55" s="39"/>
    </row>
    <row r="56" spans="2:68" ht="15" customHeight="1">
      <c r="B56" s="27"/>
      <c r="C56" s="27"/>
      <c r="D56" s="27"/>
      <c r="E56" s="27"/>
      <c r="F56" s="27"/>
      <c r="G56" s="27"/>
      <c r="H56" s="27"/>
      <c r="I56" s="27"/>
      <c r="J56" s="27"/>
      <c r="K56" s="27"/>
      <c r="L56" s="27"/>
      <c r="M56" s="27"/>
      <c r="N56" s="27"/>
      <c r="O56" s="500"/>
      <c r="P56" s="839"/>
      <c r="Q56" s="1677"/>
      <c r="R56" s="2110" t="s">
        <v>222</v>
      </c>
      <c r="S56" s="2111"/>
      <c r="T56" s="817"/>
      <c r="U56" s="1900"/>
      <c r="V56" s="1900"/>
      <c r="W56" s="1900"/>
      <c r="X56" s="1900"/>
      <c r="Y56" s="1900"/>
      <c r="Z56" s="1900"/>
      <c r="AA56" s="649">
        <v>2445.2931610658848</v>
      </c>
      <c r="AB56" s="649">
        <v>2421.5925710493138</v>
      </c>
      <c r="AC56" s="649">
        <v>2440.1686804123647</v>
      </c>
      <c r="AD56" s="649">
        <v>2278.0786039168916</v>
      </c>
      <c r="AE56" s="649">
        <v>2475.1678606571363</v>
      </c>
      <c r="AF56" s="649">
        <v>2470.9801584637903</v>
      </c>
      <c r="AG56" s="649">
        <v>2440.0274235024808</v>
      </c>
      <c r="AH56" s="649">
        <v>2453.1713883097659</v>
      </c>
      <c r="AI56" s="649">
        <v>2111.1151169962741</v>
      </c>
      <c r="AJ56" s="649">
        <v>2449.2598139862143</v>
      </c>
      <c r="AK56" s="649">
        <v>2312.146044727996</v>
      </c>
      <c r="AL56" s="649">
        <v>2169.2191666621943</v>
      </c>
      <c r="AM56" s="649">
        <v>2019.2083316679546</v>
      </c>
      <c r="AN56" s="649">
        <v>1802.1588744906958</v>
      </c>
      <c r="AO56" s="649">
        <v>1814.1687877738857</v>
      </c>
      <c r="AP56" s="649">
        <v>1498.3522289216514</v>
      </c>
      <c r="AQ56" s="649">
        <v>1520.0830549785337</v>
      </c>
      <c r="AR56" s="649">
        <v>1568.1777210077908</v>
      </c>
      <c r="AS56" s="649">
        <v>1324.7254254010425</v>
      </c>
      <c r="AT56" s="649">
        <v>1316.2151084053821</v>
      </c>
      <c r="AU56" s="649">
        <v>1435.2960206409541</v>
      </c>
      <c r="AV56" s="649">
        <v>1279.9872785121934</v>
      </c>
      <c r="AW56" s="649">
        <v>1176.4726686055906</v>
      </c>
      <c r="AX56" s="649">
        <v>1235.7152266922471</v>
      </c>
      <c r="AY56" s="649">
        <v>1213.8279084227877</v>
      </c>
      <c r="AZ56" s="649">
        <v>1271.1438927097759</v>
      </c>
      <c r="BA56" s="649">
        <v>930.97711319951657</v>
      </c>
      <c r="BB56" s="648">
        <v>986.84427666893271</v>
      </c>
      <c r="BC56" s="649">
        <v>742.07194497193393</v>
      </c>
      <c r="BD56" s="648">
        <v>997.22252493159783</v>
      </c>
      <c r="BE56" s="648">
        <v>751.96636320872221</v>
      </c>
      <c r="BF56" s="648">
        <v>1070.4837096955291</v>
      </c>
      <c r="BG56" s="648">
        <v>887.0452716689922</v>
      </c>
      <c r="BH56" s="648">
        <v>864.66765424968503</v>
      </c>
      <c r="BI56" s="648">
        <v>649.41085521321565</v>
      </c>
      <c r="BJ56" s="648"/>
      <c r="BK56" s="648"/>
      <c r="BL56" s="499"/>
      <c r="BM56" s="39"/>
      <c r="BN56" s="39"/>
      <c r="BO56" s="39"/>
      <c r="BP56" s="39"/>
    </row>
    <row r="57" spans="2:68" ht="15" customHeight="1">
      <c r="B57" s="27"/>
      <c r="C57" s="27"/>
      <c r="D57" s="27"/>
      <c r="E57" s="27"/>
      <c r="F57" s="27"/>
      <c r="G57" s="27"/>
      <c r="H57" s="27"/>
      <c r="I57" s="27"/>
      <c r="J57" s="27"/>
      <c r="K57" s="27"/>
      <c r="L57" s="27"/>
      <c r="M57" s="27"/>
      <c r="N57" s="27"/>
      <c r="O57" s="500"/>
      <c r="P57" s="839"/>
      <c r="Q57" s="1701"/>
      <c r="R57" s="2100" t="s">
        <v>350</v>
      </c>
      <c r="S57" s="2101"/>
      <c r="T57" s="819"/>
      <c r="U57" s="1901"/>
      <c r="V57" s="1901"/>
      <c r="W57" s="1901"/>
      <c r="X57" s="1901"/>
      <c r="Y57" s="1901"/>
      <c r="Z57" s="1901"/>
      <c r="AA57" s="427">
        <f t="shared" ref="AA57:BI57" si="9">AA55-AA56</f>
        <v>3601.2389783908015</v>
      </c>
      <c r="AB57" s="427">
        <f t="shared" si="9"/>
        <v>3629.1465908414602</v>
      </c>
      <c r="AC57" s="427">
        <f t="shared" si="9"/>
        <v>3415.2468418808894</v>
      </c>
      <c r="AD57" s="427">
        <f t="shared" si="9"/>
        <v>3146.7318766383069</v>
      </c>
      <c r="AE57" s="427">
        <f t="shared" si="9"/>
        <v>3365.3736242311229</v>
      </c>
      <c r="AF57" s="427">
        <f t="shared" si="9"/>
        <v>3547.9689134678488</v>
      </c>
      <c r="AG57" s="427">
        <f t="shared" si="9"/>
        <v>3585.0846467457986</v>
      </c>
      <c r="AH57" s="427">
        <f t="shared" si="9"/>
        <v>3654.8726269971153</v>
      </c>
      <c r="AI57" s="427">
        <f t="shared" si="9"/>
        <v>3386.9103027865185</v>
      </c>
      <c r="AJ57" s="427">
        <f t="shared" si="9"/>
        <v>3613.8713555193413</v>
      </c>
      <c r="AK57" s="427">
        <f t="shared" si="9"/>
        <v>3612.1195510048337</v>
      </c>
      <c r="AL57" s="427">
        <f t="shared" si="9"/>
        <v>3392.1863781491279</v>
      </c>
      <c r="AM57" s="427">
        <f t="shared" si="9"/>
        <v>3526.1113151038353</v>
      </c>
      <c r="AN57" s="427">
        <f t="shared" si="9"/>
        <v>3610.4740616542695</v>
      </c>
      <c r="AO57" s="427">
        <f t="shared" si="9"/>
        <v>3682.1361834331565</v>
      </c>
      <c r="AP57" s="427">
        <f t="shared" si="9"/>
        <v>3672.049011402748</v>
      </c>
      <c r="AQ57" s="427">
        <f t="shared" si="9"/>
        <v>3730.764468008279</v>
      </c>
      <c r="AR57" s="427">
        <f t="shared" si="9"/>
        <v>3768.0338812384634</v>
      </c>
      <c r="AS57" s="427">
        <f t="shared" si="9"/>
        <v>3148.4507295134999</v>
      </c>
      <c r="AT57" s="427">
        <f t="shared" si="9"/>
        <v>3020.2368051392104</v>
      </c>
      <c r="AU57" s="427">
        <f t="shared" si="9"/>
        <v>3383.7790832780647</v>
      </c>
      <c r="AV57" s="427">
        <f t="shared" si="9"/>
        <v>3210.2611270308889</v>
      </c>
      <c r="AW57" s="427">
        <f t="shared" si="9"/>
        <v>2894.5291711517698</v>
      </c>
      <c r="AX57" s="427">
        <f t="shared" si="9"/>
        <v>2941.4160386592753</v>
      </c>
      <c r="AY57" s="427">
        <f t="shared" si="9"/>
        <v>2863.9437931804487</v>
      </c>
      <c r="AZ57" s="427">
        <f t="shared" si="9"/>
        <v>2696.246632595281</v>
      </c>
      <c r="BA57" s="428">
        <f t="shared" si="9"/>
        <v>2687.2218671638525</v>
      </c>
      <c r="BB57" s="427">
        <f t="shared" si="9"/>
        <v>2822.0415647351901</v>
      </c>
      <c r="BC57" s="428">
        <f t="shared" si="9"/>
        <v>2813.4445841652073</v>
      </c>
      <c r="BD57" s="427">
        <f t="shared" si="9"/>
        <v>2712.6550353268899</v>
      </c>
      <c r="BE57" s="427">
        <f t="shared" si="9"/>
        <v>2323.5043892994186</v>
      </c>
      <c r="BF57" s="427">
        <f t="shared" si="9"/>
        <v>2682.1807873722901</v>
      </c>
      <c r="BG57" s="427">
        <f t="shared" si="9"/>
        <v>2533.5167482239585</v>
      </c>
      <c r="BH57" s="427">
        <f t="shared" si="9"/>
        <v>2318.276867694919</v>
      </c>
      <c r="BI57" s="427">
        <f t="shared" si="9"/>
        <v>2206.8302024005648</v>
      </c>
      <c r="BJ57" s="427"/>
      <c r="BK57" s="427"/>
      <c r="BL57" s="499"/>
      <c r="BM57" s="39"/>
      <c r="BN57" s="39"/>
      <c r="BO57" s="39"/>
      <c r="BP57" s="39"/>
    </row>
    <row r="58" spans="2:68">
      <c r="B58" s="27"/>
      <c r="C58" s="27"/>
      <c r="D58" s="27"/>
      <c r="E58" s="27"/>
      <c r="F58" s="27"/>
      <c r="G58" s="27"/>
      <c r="H58" s="27"/>
      <c r="I58" s="27"/>
      <c r="J58" s="27"/>
      <c r="K58" s="27"/>
      <c r="L58" s="27"/>
      <c r="M58" s="27"/>
      <c r="N58" s="27"/>
      <c r="O58" s="500"/>
      <c r="P58" s="839"/>
      <c r="Q58" s="1702" t="s">
        <v>351</v>
      </c>
      <c r="R58" s="1722"/>
      <c r="S58" s="1703"/>
      <c r="T58" s="652"/>
      <c r="U58" s="1902"/>
      <c r="V58" s="1902"/>
      <c r="W58" s="1902"/>
      <c r="X58" s="1902"/>
      <c r="Y58" s="1902"/>
      <c r="Z58" s="1902"/>
      <c r="AA58" s="527">
        <v>7291.915390772615</v>
      </c>
      <c r="AB58" s="527">
        <v>7146.2683935530358</v>
      </c>
      <c r="AC58" s="527">
        <v>6857.0325806033115</v>
      </c>
      <c r="AD58" s="527">
        <v>6721.5437435466529</v>
      </c>
      <c r="AE58" s="527">
        <v>6734.715549927414</v>
      </c>
      <c r="AF58" s="527">
        <v>6934.8693436402045</v>
      </c>
      <c r="AG58" s="527">
        <v>6961.7470675153536</v>
      </c>
      <c r="AH58" s="527">
        <v>6933.0550566879692</v>
      </c>
      <c r="AI58" s="527">
        <v>6645.6791620745325</v>
      </c>
      <c r="AJ58" s="527">
        <v>6579.1671999380887</v>
      </c>
      <c r="AK58" s="527">
        <v>6868.788005630905</v>
      </c>
      <c r="AL58" s="527">
        <v>6905.4541855198513</v>
      </c>
      <c r="AM58" s="527">
        <v>6769.6024972655568</v>
      </c>
      <c r="AN58" s="527">
        <v>6541.266540862217</v>
      </c>
      <c r="AO58" s="527">
        <v>6648.0376678722487</v>
      </c>
      <c r="AP58" s="527">
        <v>6679.9189014638569</v>
      </c>
      <c r="AQ58" s="527">
        <v>6738.0902715798866</v>
      </c>
      <c r="AR58" s="527">
        <v>6842.3843609696351</v>
      </c>
      <c r="AS58" s="527">
        <v>6418.765218714525</v>
      </c>
      <c r="AT58" s="527">
        <v>5759.9277441809072</v>
      </c>
      <c r="AU58" s="527">
        <v>6368.0951760737253</v>
      </c>
      <c r="AV58" s="527">
        <v>6172.6167854647665</v>
      </c>
      <c r="AW58" s="527">
        <v>6267.8100894465824</v>
      </c>
      <c r="AX58" s="527">
        <v>6396.5658012495514</v>
      </c>
      <c r="AY58" s="527">
        <v>6312.2780579273285</v>
      </c>
      <c r="AZ58" s="527">
        <v>6098.5824787502133</v>
      </c>
      <c r="BA58" s="527">
        <v>6021.4248259002661</v>
      </c>
      <c r="BB58" s="527">
        <v>5934.3023872740705</v>
      </c>
      <c r="BC58" s="527">
        <v>5810.2614054390242</v>
      </c>
      <c r="BD58" s="527">
        <v>5488.9210124854344</v>
      </c>
      <c r="BE58" s="527">
        <v>5051.2431344175584</v>
      </c>
      <c r="BF58" s="527">
        <v>5424.8457868233982</v>
      </c>
      <c r="BG58" s="527">
        <v>5037.2444969442058</v>
      </c>
      <c r="BH58" s="527">
        <v>4873.7386187915654</v>
      </c>
      <c r="BI58" s="527">
        <v>4770.8510795708171</v>
      </c>
      <c r="BJ58" s="527"/>
      <c r="BK58" s="527"/>
      <c r="BL58" s="499"/>
      <c r="BM58" s="39"/>
      <c r="BN58" s="39"/>
      <c r="BO58" s="39"/>
      <c r="BP58" s="39"/>
    </row>
    <row r="59" spans="2:68" ht="15" customHeight="1">
      <c r="B59" s="27"/>
      <c r="C59" s="27"/>
      <c r="D59" s="27"/>
      <c r="E59" s="27"/>
      <c r="F59" s="27"/>
      <c r="G59" s="27"/>
      <c r="H59" s="27"/>
      <c r="I59" s="27"/>
      <c r="J59" s="27"/>
      <c r="K59" s="27"/>
      <c r="L59" s="27"/>
      <c r="M59" s="27"/>
      <c r="N59" s="27"/>
      <c r="O59" s="500"/>
      <c r="P59" s="839"/>
      <c r="Q59" s="1704" t="s">
        <v>284</v>
      </c>
      <c r="R59" s="1721"/>
      <c r="S59" s="1663"/>
      <c r="T59" s="653"/>
      <c r="U59" s="653"/>
      <c r="V59" s="653"/>
      <c r="W59" s="653"/>
      <c r="X59" s="653"/>
      <c r="Y59" s="653"/>
      <c r="Z59" s="653"/>
      <c r="AA59" s="654">
        <v>2229.3894635580186</v>
      </c>
      <c r="AB59" s="654">
        <v>2327.9501624422396</v>
      </c>
      <c r="AC59" s="654">
        <v>2306.6897012832596</v>
      </c>
      <c r="AD59" s="654">
        <v>2287.8270768031239</v>
      </c>
      <c r="AE59" s="654">
        <v>2525.3897390674924</v>
      </c>
      <c r="AF59" s="654">
        <v>2569.9481655749473</v>
      </c>
      <c r="AG59" s="654">
        <v>2738.9778443044843</v>
      </c>
      <c r="AH59" s="654">
        <v>2823.9108117917494</v>
      </c>
      <c r="AI59" s="654">
        <v>2678.6339895018541</v>
      </c>
      <c r="AJ59" s="654">
        <v>2830.4834669800593</v>
      </c>
      <c r="AK59" s="654">
        <v>2881.9050206567335</v>
      </c>
      <c r="AL59" s="654">
        <v>2946.3172764320452</v>
      </c>
      <c r="AM59" s="654">
        <v>3079.6447106412643</v>
      </c>
      <c r="AN59" s="654">
        <v>3027.0482246271781</v>
      </c>
      <c r="AO59" s="654">
        <v>3101.8183827581493</v>
      </c>
      <c r="AP59" s="654">
        <v>3103.5627975551251</v>
      </c>
      <c r="AQ59" s="654">
        <v>3273.0139117474</v>
      </c>
      <c r="AR59" s="654">
        <v>3240.9870269759849</v>
      </c>
      <c r="AS59" s="654">
        <v>2964.005439673017</v>
      </c>
      <c r="AT59" s="654">
        <v>3079.3886243952734</v>
      </c>
      <c r="AU59" s="654">
        <v>3024.1876374224835</v>
      </c>
      <c r="AV59" s="654">
        <v>2944.2372388593758</v>
      </c>
      <c r="AW59" s="654">
        <v>2830.9421811246493</v>
      </c>
      <c r="AX59" s="654">
        <v>2957.2814745147498</v>
      </c>
      <c r="AY59" s="654">
        <v>2828.1903278132422</v>
      </c>
      <c r="AZ59" s="654">
        <v>2955.2327434375948</v>
      </c>
      <c r="BA59" s="654">
        <v>3062.0168939241216</v>
      </c>
      <c r="BB59" s="654">
        <v>3185.0388543725553</v>
      </c>
      <c r="BC59" s="654">
        <v>3229.2429307421085</v>
      </c>
      <c r="BD59" s="654">
        <v>3124.3712040283353</v>
      </c>
      <c r="BE59" s="654">
        <v>2829.0054545224912</v>
      </c>
      <c r="BF59" s="654">
        <v>2832.0221788600475</v>
      </c>
      <c r="BG59" s="654">
        <v>2666.4999794924797</v>
      </c>
      <c r="BH59" s="654">
        <v>2620.9948732132361</v>
      </c>
      <c r="BI59" s="654">
        <v>2589.0775959585853</v>
      </c>
      <c r="BJ59" s="654"/>
      <c r="BK59" s="654"/>
      <c r="BL59" s="499"/>
      <c r="BM59" s="39"/>
      <c r="BN59" s="39"/>
      <c r="BO59" s="39"/>
      <c r="BP59" s="39"/>
    </row>
    <row r="60" spans="2:68" ht="15.75" thickBot="1">
      <c r="B60" s="27"/>
      <c r="C60" s="27"/>
      <c r="D60" s="27"/>
      <c r="E60" s="27"/>
      <c r="F60" s="27"/>
      <c r="G60" s="27"/>
      <c r="H60" s="27"/>
      <c r="I60" s="27"/>
      <c r="J60" s="27"/>
      <c r="K60" s="27"/>
      <c r="L60" s="27"/>
      <c r="M60" s="27"/>
      <c r="N60" s="27"/>
      <c r="O60" s="500"/>
      <c r="P60" s="536"/>
      <c r="Q60" s="1705" t="s">
        <v>371</v>
      </c>
      <c r="R60" s="1720"/>
      <c r="S60" s="1706"/>
      <c r="T60" s="655"/>
      <c r="U60" s="655"/>
      <c r="V60" s="655"/>
      <c r="W60" s="655"/>
      <c r="X60" s="655"/>
      <c r="Y60" s="655"/>
      <c r="Z60" s="655"/>
      <c r="AA60" s="538">
        <v>880.337751025236</v>
      </c>
      <c r="AB60" s="538">
        <v>890.70304822387254</v>
      </c>
      <c r="AC60" s="538">
        <v>921.38412409658747</v>
      </c>
      <c r="AD60" s="538">
        <v>910.0737325418504</v>
      </c>
      <c r="AE60" s="538">
        <v>946.66405369434369</v>
      </c>
      <c r="AF60" s="538">
        <v>961.96946713180546</v>
      </c>
      <c r="AG60" s="538">
        <v>994.48097336500155</v>
      </c>
      <c r="AH60" s="538">
        <v>978.42584199719704</v>
      </c>
      <c r="AI60" s="538">
        <v>943.94008575539249</v>
      </c>
      <c r="AJ60" s="538">
        <v>940.48775414237036</v>
      </c>
      <c r="AK60" s="538">
        <v>939.9451053303361</v>
      </c>
      <c r="AL60" s="538">
        <v>932.42690385688365</v>
      </c>
      <c r="AM60" s="538">
        <v>902.57139670944093</v>
      </c>
      <c r="AN60" s="538">
        <v>919.45704740031942</v>
      </c>
      <c r="AO60" s="538">
        <v>919.91988282853208</v>
      </c>
      <c r="AP60" s="538">
        <v>951.1044185463262</v>
      </c>
      <c r="AQ60" s="538">
        <v>950.05002921889377</v>
      </c>
      <c r="AR60" s="538">
        <v>958.82878070295828</v>
      </c>
      <c r="AS60" s="538">
        <v>938.3341288053698</v>
      </c>
      <c r="AT60" s="538">
        <v>865.63245512575486</v>
      </c>
      <c r="AU60" s="538">
        <v>928.05004699999995</v>
      </c>
      <c r="AV60" s="538">
        <v>940.74382400000013</v>
      </c>
      <c r="AW60" s="538">
        <v>948.91555100000005</v>
      </c>
      <c r="AX60" s="538">
        <v>975.73629000000005</v>
      </c>
      <c r="AY60" s="538">
        <v>1003.2230869999999</v>
      </c>
      <c r="AZ60" s="538">
        <v>1017.3682279999998</v>
      </c>
      <c r="BA60" s="538">
        <v>1040.759366</v>
      </c>
      <c r="BB60" s="538">
        <v>1058.75776</v>
      </c>
      <c r="BC60" s="538">
        <v>1047.856405</v>
      </c>
      <c r="BD60" s="538">
        <v>1002.0959586399999</v>
      </c>
      <c r="BE60" s="538">
        <v>939.98552740000014</v>
      </c>
      <c r="BF60" s="538">
        <v>963.46776279999995</v>
      </c>
      <c r="BG60" s="538">
        <v>940.69961460960008</v>
      </c>
      <c r="BH60" s="538">
        <v>937.24158995399989</v>
      </c>
      <c r="BI60" s="538">
        <v>916.362571</v>
      </c>
      <c r="BJ60" s="538"/>
      <c r="BK60" s="538"/>
      <c r="BL60" s="499"/>
      <c r="BM60" s="39"/>
      <c r="BN60" s="39"/>
      <c r="BO60" s="39"/>
      <c r="BP60" s="39"/>
    </row>
    <row r="61" spans="2:68">
      <c r="O61" s="493"/>
      <c r="P61" s="544" t="s">
        <v>47</v>
      </c>
      <c r="Q61" s="1707"/>
      <c r="R61" s="1719"/>
      <c r="S61" s="1708"/>
      <c r="T61" s="656"/>
      <c r="U61" s="1903"/>
      <c r="V61" s="1903"/>
      <c r="W61" s="1903"/>
      <c r="X61" s="1903"/>
      <c r="Y61" s="1903"/>
      <c r="Z61" s="1903"/>
      <c r="AA61" s="547">
        <v>21235.031823192738</v>
      </c>
      <c r="AB61" s="547">
        <v>21407.175785801592</v>
      </c>
      <c r="AC61" s="547">
        <v>22358.918995386692</v>
      </c>
      <c r="AD61" s="547">
        <v>22316.670683170698</v>
      </c>
      <c r="AE61" s="547">
        <v>24747.012382953384</v>
      </c>
      <c r="AF61" s="547">
        <v>25650.10754853097</v>
      </c>
      <c r="AG61" s="547">
        <v>26404.853766961754</v>
      </c>
      <c r="AH61" s="547">
        <v>27633.632913709807</v>
      </c>
      <c r="AI61" s="547">
        <v>28003.682984591243</v>
      </c>
      <c r="AJ61" s="547">
        <v>28057.086295248038</v>
      </c>
      <c r="AK61" s="547">
        <v>28799.821411801582</v>
      </c>
      <c r="AL61" s="547">
        <v>28769.322338337661</v>
      </c>
      <c r="AM61" s="547">
        <v>28966.502912689684</v>
      </c>
      <c r="AN61" s="547">
        <v>29743.82400797091</v>
      </c>
      <c r="AO61" s="547">
        <v>28964.537328613336</v>
      </c>
      <c r="AP61" s="547">
        <v>28067.898575192445</v>
      </c>
      <c r="AQ61" s="547">
        <v>26682.721334117916</v>
      </c>
      <c r="AR61" s="547">
        <v>27077.291892558365</v>
      </c>
      <c r="AS61" s="547">
        <v>28811.027941483688</v>
      </c>
      <c r="AT61" s="547">
        <v>25556.519527050732</v>
      </c>
      <c r="AU61" s="547">
        <v>25660.591555179159</v>
      </c>
      <c r="AV61" s="547">
        <v>24985.520915146386</v>
      </c>
      <c r="AW61" s="547">
        <v>26376.945974616479</v>
      </c>
      <c r="AX61" s="547">
        <v>26334.11556792901</v>
      </c>
      <c r="AY61" s="547">
        <v>25506.585912174553</v>
      </c>
      <c r="AZ61" s="547">
        <v>26054.234912323293</v>
      </c>
      <c r="BA61" s="547">
        <v>26125.783300495761</v>
      </c>
      <c r="BB61" s="546">
        <v>26554.146488970095</v>
      </c>
      <c r="BC61" s="547">
        <v>27017.423114819991</v>
      </c>
      <c r="BD61" s="546">
        <v>27589.564706291952</v>
      </c>
      <c r="BE61" s="546">
        <v>26320.801632166651</v>
      </c>
      <c r="BF61" s="546">
        <v>27097.360284375245</v>
      </c>
      <c r="BG61" s="546">
        <v>27293.066248071722</v>
      </c>
      <c r="BH61" s="546">
        <v>26379.153360671331</v>
      </c>
      <c r="BI61" s="546">
        <v>26566.059351335971</v>
      </c>
      <c r="BJ61" s="546"/>
      <c r="BK61" s="546"/>
      <c r="BL61" s="543"/>
      <c r="BM61" s="39"/>
      <c r="BN61" s="39"/>
      <c r="BO61" s="39"/>
      <c r="BP61" s="39"/>
    </row>
    <row r="62" spans="2:68" ht="29.25" customHeight="1">
      <c r="O62" s="500"/>
      <c r="P62" s="846"/>
      <c r="Q62" s="2110" t="s">
        <v>285</v>
      </c>
      <c r="R62" s="2115"/>
      <c r="S62" s="2111"/>
      <c r="T62" s="821"/>
      <c r="U62" s="1904"/>
      <c r="V62" s="1904"/>
      <c r="W62" s="1904"/>
      <c r="X62" s="1904"/>
      <c r="Y62" s="1904"/>
      <c r="Z62" s="1904"/>
      <c r="AA62" s="551">
        <v>10561.492572905685</v>
      </c>
      <c r="AB62" s="551">
        <v>10496.023712658871</v>
      </c>
      <c r="AC62" s="551">
        <v>11232.291710903262</v>
      </c>
      <c r="AD62" s="551">
        <v>11304.503450278693</v>
      </c>
      <c r="AE62" s="551">
        <v>13324.381351422262</v>
      </c>
      <c r="AF62" s="551">
        <v>13919.537364459575</v>
      </c>
      <c r="AG62" s="551">
        <v>14436.127829343497</v>
      </c>
      <c r="AH62" s="551">
        <v>15011.566249584906</v>
      </c>
      <c r="AI62" s="551">
        <v>15035.105577984787</v>
      </c>
      <c r="AJ62" s="551">
        <v>14765.739926536304</v>
      </c>
      <c r="AK62" s="551">
        <v>14586.341879751055</v>
      </c>
      <c r="AL62" s="551">
        <v>13604.492853494989</v>
      </c>
      <c r="AM62" s="551">
        <v>13071.053641300125</v>
      </c>
      <c r="AN62" s="551">
        <v>13173.268460434891</v>
      </c>
      <c r="AO62" s="551">
        <v>12682.031750903679</v>
      </c>
      <c r="AP62" s="551">
        <v>12163.763709989054</v>
      </c>
      <c r="AQ62" s="551">
        <v>11462.316507805001</v>
      </c>
      <c r="AR62" s="551">
        <v>11609.093886445567</v>
      </c>
      <c r="AS62" s="551">
        <v>12903.831695601813</v>
      </c>
      <c r="AT62" s="551">
        <v>10681.487371671672</v>
      </c>
      <c r="AU62" s="551">
        <v>10529.049259700323</v>
      </c>
      <c r="AV62" s="551">
        <v>9829.6871555587713</v>
      </c>
      <c r="AW62" s="551">
        <v>10195.754759910111</v>
      </c>
      <c r="AX62" s="551">
        <v>10452.401760598281</v>
      </c>
      <c r="AY62" s="551">
        <v>9810.7026187963929</v>
      </c>
      <c r="AZ62" s="551">
        <v>10074.542780744916</v>
      </c>
      <c r="BA62" s="551">
        <v>9248.3498858129133</v>
      </c>
      <c r="BB62" s="550">
        <v>9054.9065641626839</v>
      </c>
      <c r="BC62" s="551">
        <v>9836.0865358013816</v>
      </c>
      <c r="BD62" s="550">
        <v>9736.0235194113138</v>
      </c>
      <c r="BE62" s="550">
        <v>8890.2716041720359</v>
      </c>
      <c r="BF62" s="550">
        <v>9301.9673811532593</v>
      </c>
      <c r="BG62" s="550">
        <v>9444.8422528662159</v>
      </c>
      <c r="BH62" s="550">
        <v>8847.4179761775467</v>
      </c>
      <c r="BI62" s="550">
        <v>8852.0500498580732</v>
      </c>
      <c r="BJ62" s="550"/>
      <c r="BK62" s="550"/>
      <c r="BL62" s="382"/>
      <c r="BM62" s="39"/>
      <c r="BN62" s="39"/>
      <c r="BO62" s="39"/>
      <c r="BP62" s="39"/>
    </row>
    <row r="63" spans="2:68" ht="15" customHeight="1">
      <c r="O63" s="500"/>
      <c r="P63" s="846"/>
      <c r="Q63" s="2112" t="s">
        <v>505</v>
      </c>
      <c r="R63" s="2119"/>
      <c r="S63" s="2113"/>
      <c r="T63" s="822"/>
      <c r="U63" s="640"/>
      <c r="V63" s="640"/>
      <c r="W63" s="640"/>
      <c r="X63" s="640"/>
      <c r="Y63" s="640"/>
      <c r="Z63" s="640"/>
      <c r="AA63" s="555">
        <v>702.83026999291678</v>
      </c>
      <c r="AB63" s="555">
        <v>686.44620024230187</v>
      </c>
      <c r="AC63" s="555">
        <v>698.89764571316766</v>
      </c>
      <c r="AD63" s="555">
        <v>680.74547632983922</v>
      </c>
      <c r="AE63" s="555">
        <v>701.91349393186852</v>
      </c>
      <c r="AF63" s="555">
        <v>667.82873473264453</v>
      </c>
      <c r="AG63" s="555">
        <v>640.46784939712438</v>
      </c>
      <c r="AH63" s="555">
        <v>655.23057167867137</v>
      </c>
      <c r="AI63" s="555">
        <v>609.1187236752379</v>
      </c>
      <c r="AJ63" s="555">
        <v>652.57502705106276</v>
      </c>
      <c r="AK63" s="555">
        <v>655.91443265909516</v>
      </c>
      <c r="AL63" s="555">
        <v>630.52981102330273</v>
      </c>
      <c r="AM63" s="555">
        <v>577.04643230948568</v>
      </c>
      <c r="AN63" s="555">
        <v>516.5268173218675</v>
      </c>
      <c r="AO63" s="555">
        <v>506.69926841574829</v>
      </c>
      <c r="AP63" s="555">
        <v>506.81438218982044</v>
      </c>
      <c r="AQ63" s="555">
        <v>522.35987148863205</v>
      </c>
      <c r="AR63" s="555">
        <v>561.19836242802796</v>
      </c>
      <c r="AS63" s="555">
        <v>530.41167542322773</v>
      </c>
      <c r="AT63" s="555">
        <v>513.68788841490209</v>
      </c>
      <c r="AU63" s="555">
        <v>526.91409091663695</v>
      </c>
      <c r="AV63" s="555">
        <v>524.12535460171284</v>
      </c>
      <c r="AW63" s="555">
        <v>528.10321016884393</v>
      </c>
      <c r="AX63" s="555">
        <v>604.69033239592966</v>
      </c>
      <c r="AY63" s="555">
        <v>617.02824714749113</v>
      </c>
      <c r="AZ63" s="555">
        <v>624.93138440348548</v>
      </c>
      <c r="BA63" s="555">
        <v>618.83151051759683</v>
      </c>
      <c r="BB63" s="424">
        <v>636.62217425062067</v>
      </c>
      <c r="BC63" s="555">
        <v>673.37481073742629</v>
      </c>
      <c r="BD63" s="424">
        <v>582.47679245077279</v>
      </c>
      <c r="BE63" s="424">
        <v>597.18511644765408</v>
      </c>
      <c r="BF63" s="424">
        <v>679.10227987917926</v>
      </c>
      <c r="BG63" s="424">
        <v>654.38255986327204</v>
      </c>
      <c r="BH63" s="424">
        <v>597.27611614811303</v>
      </c>
      <c r="BI63" s="424">
        <v>560.44526025038294</v>
      </c>
      <c r="BJ63" s="424"/>
      <c r="BK63" s="424"/>
      <c r="BL63" s="382"/>
    </row>
    <row r="64" spans="2:68" ht="14.25" customHeight="1" thickBot="1">
      <c r="O64" s="500"/>
      <c r="P64" s="846"/>
      <c r="Q64" s="2120" t="s">
        <v>48</v>
      </c>
      <c r="R64" s="2121"/>
      <c r="S64" s="2122"/>
      <c r="T64" s="823"/>
      <c r="U64" s="640"/>
      <c r="V64" s="640"/>
      <c r="W64" s="640"/>
      <c r="X64" s="640"/>
      <c r="Y64" s="640"/>
      <c r="Z64" s="640"/>
      <c r="AA64" s="561">
        <v>9970.7089802941355</v>
      </c>
      <c r="AB64" s="561">
        <v>10224.705872900417</v>
      </c>
      <c r="AC64" s="561">
        <v>10427.729638770261</v>
      </c>
      <c r="AD64" s="561">
        <v>10331.421756562166</v>
      </c>
      <c r="AE64" s="561">
        <v>10720.717537599254</v>
      </c>
      <c r="AF64" s="561">
        <v>11062.74144933875</v>
      </c>
      <c r="AG64" s="561">
        <v>11328.258088221133</v>
      </c>
      <c r="AH64" s="561">
        <v>11966.83609244623</v>
      </c>
      <c r="AI64" s="561">
        <v>12359.458682931217</v>
      </c>
      <c r="AJ64" s="561">
        <v>12638.771341660673</v>
      </c>
      <c r="AK64" s="561">
        <v>13557.56509939143</v>
      </c>
      <c r="AL64" s="561">
        <v>14534.299673819367</v>
      </c>
      <c r="AM64" s="561">
        <v>15318.402839080074</v>
      </c>
      <c r="AN64" s="561">
        <v>16054.028730214151</v>
      </c>
      <c r="AO64" s="561">
        <v>15775.806309293908</v>
      </c>
      <c r="AP64" s="561">
        <v>15397.320483013569</v>
      </c>
      <c r="AQ64" s="561">
        <v>14698.044954824283</v>
      </c>
      <c r="AR64" s="561">
        <v>14906.99964368477</v>
      </c>
      <c r="AS64" s="561">
        <v>15376.784570458647</v>
      </c>
      <c r="AT64" s="561">
        <v>14361.344266964157</v>
      </c>
      <c r="AU64" s="561">
        <v>14604.628204562199</v>
      </c>
      <c r="AV64" s="561">
        <v>14631.708404985902</v>
      </c>
      <c r="AW64" s="561">
        <v>15653.088004537525</v>
      </c>
      <c r="AX64" s="561">
        <v>15277.023474934798</v>
      </c>
      <c r="AY64" s="561">
        <v>15078.855046230667</v>
      </c>
      <c r="AZ64" s="561">
        <v>15354.760747174892</v>
      </c>
      <c r="BA64" s="561">
        <v>16258.601904165251</v>
      </c>
      <c r="BB64" s="560">
        <v>16862.61775055679</v>
      </c>
      <c r="BC64" s="561">
        <v>16507.96176828118</v>
      </c>
      <c r="BD64" s="560">
        <v>17271.064394429864</v>
      </c>
      <c r="BE64" s="560">
        <v>16833.344911546959</v>
      </c>
      <c r="BF64" s="560">
        <v>17116.290623342808</v>
      </c>
      <c r="BG64" s="560">
        <v>17193.841435342234</v>
      </c>
      <c r="BH64" s="560">
        <v>16934.459268345672</v>
      </c>
      <c r="BI64" s="560">
        <v>17153.564041227513</v>
      </c>
      <c r="BJ64" s="560"/>
      <c r="BK64" s="560"/>
      <c r="BL64" s="382"/>
    </row>
    <row r="65" spans="2:68" ht="14.25" customHeight="1">
      <c r="O65" s="493"/>
      <c r="P65" s="564" t="s">
        <v>352</v>
      </c>
      <c r="Q65" s="1678"/>
      <c r="R65" s="1718"/>
      <c r="S65" s="1709"/>
      <c r="T65" s="824"/>
      <c r="U65" s="1905"/>
      <c r="V65" s="1905"/>
      <c r="W65" s="1905"/>
      <c r="X65" s="1905"/>
      <c r="Y65" s="1905"/>
      <c r="Z65" s="1905"/>
      <c r="AA65" s="658">
        <v>6388.4299950421437</v>
      </c>
      <c r="AB65" s="658">
        <v>6178.2362361251571</v>
      </c>
      <c r="AC65" s="658">
        <v>5855.6258861979459</v>
      </c>
      <c r="AD65" s="658">
        <v>5646.4023018584303</v>
      </c>
      <c r="AE65" s="658">
        <v>5433.6827228477068</v>
      </c>
      <c r="AF65" s="658">
        <v>5605.5516050221886</v>
      </c>
      <c r="AG65" s="658">
        <v>5703.4858004256548</v>
      </c>
      <c r="AH65" s="658">
        <v>5558.6169718180336</v>
      </c>
      <c r="AI65" s="658">
        <v>5149.7330771388079</v>
      </c>
      <c r="AJ65" s="658">
        <v>5185.1499836041794</v>
      </c>
      <c r="AK65" s="658">
        <v>5247.4841794438125</v>
      </c>
      <c r="AL65" s="658">
        <v>4766.1297704411472</v>
      </c>
      <c r="AM65" s="658">
        <v>4507.3401605265681</v>
      </c>
      <c r="AN65" s="658">
        <v>4309.4824601966611</v>
      </c>
      <c r="AO65" s="658">
        <v>4157.7300926840671</v>
      </c>
      <c r="AP65" s="658">
        <v>4067.199023453953</v>
      </c>
      <c r="AQ65" s="658">
        <v>3984.9165774677604</v>
      </c>
      <c r="AR65" s="658">
        <v>3988.4737698243648</v>
      </c>
      <c r="AS65" s="658">
        <v>3568.1543105496426</v>
      </c>
      <c r="AT65" s="658">
        <v>3253.2025745585315</v>
      </c>
      <c r="AU65" s="658">
        <v>3117.7319004925266</v>
      </c>
      <c r="AV65" s="658">
        <v>3019.5035066939672</v>
      </c>
      <c r="AW65" s="658">
        <v>3048.5831066672458</v>
      </c>
      <c r="AX65" s="658">
        <v>3026.6787385874004</v>
      </c>
      <c r="AY65" s="658">
        <v>2908.9508564206526</v>
      </c>
      <c r="AZ65" s="658">
        <v>2756.1137806246306</v>
      </c>
      <c r="BA65" s="658">
        <v>2676.0020821252383</v>
      </c>
      <c r="BB65" s="657">
        <v>2333.9988057302689</v>
      </c>
      <c r="BC65" s="658">
        <v>2427.5422515999908</v>
      </c>
      <c r="BD65" s="657">
        <v>2350.2064443717909</v>
      </c>
      <c r="BE65" s="657">
        <v>2269.2680631578669</v>
      </c>
      <c r="BF65" s="657">
        <v>2036.1218745679685</v>
      </c>
      <c r="BG65" s="657">
        <v>1956.394744129087</v>
      </c>
      <c r="BH65" s="657">
        <v>2055.3209209473343</v>
      </c>
      <c r="BI65" s="657">
        <v>2054.172443681241</v>
      </c>
      <c r="BJ65" s="657"/>
      <c r="BK65" s="657"/>
      <c r="BL65" s="543"/>
    </row>
    <row r="66" spans="2:68" ht="14.25" customHeight="1">
      <c r="B66" s="27"/>
      <c r="C66" s="27"/>
      <c r="D66" s="27"/>
      <c r="E66" s="27"/>
      <c r="F66" s="27"/>
      <c r="G66" s="27"/>
      <c r="H66" s="27"/>
      <c r="I66" s="27"/>
      <c r="J66" s="27"/>
      <c r="K66" s="27"/>
      <c r="L66" s="27"/>
      <c r="M66" s="27"/>
      <c r="N66" s="27"/>
      <c r="O66" s="500"/>
      <c r="P66" s="832"/>
      <c r="Q66" s="1673" t="s">
        <v>49</v>
      </c>
      <c r="R66" s="1717"/>
      <c r="S66" s="1710"/>
      <c r="T66" s="825"/>
      <c r="U66" s="573"/>
      <c r="V66" s="573"/>
      <c r="W66" s="573"/>
      <c r="X66" s="573"/>
      <c r="Y66" s="573"/>
      <c r="Z66" s="573"/>
      <c r="AA66" s="572">
        <f t="shared" ref="AA66:BI66" si="10">SUM(AA67:AA68)</f>
        <v>732.01263237142848</v>
      </c>
      <c r="AB66" s="572">
        <f t="shared" si="10"/>
        <v>669.24675483809528</v>
      </c>
      <c r="AC66" s="572">
        <f t="shared" si="10"/>
        <v>617.68904015238104</v>
      </c>
      <c r="AD66" s="572">
        <f t="shared" si="10"/>
        <v>649.39861873333325</v>
      </c>
      <c r="AE66" s="572">
        <f t="shared" si="10"/>
        <v>461.93021495238099</v>
      </c>
      <c r="AF66" s="572">
        <f t="shared" si="10"/>
        <v>473.19245233333345</v>
      </c>
      <c r="AG66" s="572">
        <f t="shared" si="10"/>
        <v>452.86890544761911</v>
      </c>
      <c r="AH66" s="572">
        <f t="shared" si="10"/>
        <v>466.20345032380953</v>
      </c>
      <c r="AI66" s="572">
        <f t="shared" si="10"/>
        <v>465.63080153333328</v>
      </c>
      <c r="AJ66" s="572">
        <f t="shared" si="10"/>
        <v>449.73589016190482</v>
      </c>
      <c r="AK66" s="572">
        <f t="shared" si="10"/>
        <v>500.67083900952377</v>
      </c>
      <c r="AL66" s="572">
        <f t="shared" si="10"/>
        <v>418.82785549523805</v>
      </c>
      <c r="AM66" s="572">
        <f t="shared" si="10"/>
        <v>439.84258287619048</v>
      </c>
      <c r="AN66" s="572">
        <f t="shared" si="10"/>
        <v>456.54704228571433</v>
      </c>
      <c r="AO66" s="572">
        <f t="shared" si="10"/>
        <v>429.73283707619044</v>
      </c>
      <c r="AP66" s="572">
        <f t="shared" si="10"/>
        <v>428.08294037142866</v>
      </c>
      <c r="AQ66" s="572">
        <f t="shared" si="10"/>
        <v>398.41545647619051</v>
      </c>
      <c r="AR66" s="572">
        <f t="shared" si="10"/>
        <v>522.67691258095238</v>
      </c>
      <c r="AS66" s="572">
        <f t="shared" si="10"/>
        <v>466.22188391428574</v>
      </c>
      <c r="AT66" s="572">
        <f t="shared" si="10"/>
        <v>416.73084545714289</v>
      </c>
      <c r="AU66" s="572">
        <f t="shared" si="10"/>
        <v>427.24741525714285</v>
      </c>
      <c r="AV66" s="572">
        <f t="shared" si="10"/>
        <v>434.79094319047624</v>
      </c>
      <c r="AW66" s="572">
        <f t="shared" si="10"/>
        <v>541.97401332380957</v>
      </c>
      <c r="AX66" s="572">
        <f t="shared" si="10"/>
        <v>594.0059417809523</v>
      </c>
      <c r="AY66" s="572">
        <f t="shared" si="10"/>
        <v>566.76543345714276</v>
      </c>
      <c r="AZ66" s="572">
        <f t="shared" si="10"/>
        <v>473.5399851809525</v>
      </c>
      <c r="BA66" s="572">
        <f t="shared" si="10"/>
        <v>461.20452504761903</v>
      </c>
      <c r="BB66" s="571">
        <f t="shared" si="10"/>
        <v>298.37516018095238</v>
      </c>
      <c r="BC66" s="572">
        <f t="shared" si="10"/>
        <v>389.24003684761908</v>
      </c>
      <c r="BD66" s="571">
        <f t="shared" si="10"/>
        <v>391.41046874285723</v>
      </c>
      <c r="BE66" s="571">
        <f t="shared" si="10"/>
        <v>381.09911955238096</v>
      </c>
      <c r="BF66" s="571">
        <f t="shared" si="10"/>
        <v>236.62856600952384</v>
      </c>
      <c r="BG66" s="571">
        <f t="shared" si="10"/>
        <v>224.34878473333333</v>
      </c>
      <c r="BH66" s="571">
        <f t="shared" si="10"/>
        <v>351.50366842014171</v>
      </c>
      <c r="BI66" s="571">
        <f t="shared" si="10"/>
        <v>351.50366842014171</v>
      </c>
      <c r="BJ66" s="571"/>
      <c r="BK66" s="571"/>
      <c r="BL66" s="499"/>
    </row>
    <row r="67" spans="2:68" ht="14.25" customHeight="1">
      <c r="B67" s="27"/>
      <c r="C67" s="27"/>
      <c r="D67" s="27"/>
      <c r="E67" s="27"/>
      <c r="F67" s="27"/>
      <c r="G67" s="27"/>
      <c r="H67" s="27"/>
      <c r="I67" s="27"/>
      <c r="J67" s="27"/>
      <c r="K67" s="27"/>
      <c r="L67" s="27"/>
      <c r="M67" s="27"/>
      <c r="N67" s="27"/>
      <c r="O67" s="500"/>
      <c r="P67" s="832"/>
      <c r="Q67" s="1674"/>
      <c r="R67" s="2110" t="s">
        <v>50</v>
      </c>
      <c r="S67" s="2111"/>
      <c r="T67" s="577"/>
      <c r="U67" s="576"/>
      <c r="V67" s="576"/>
      <c r="W67" s="576"/>
      <c r="X67" s="576"/>
      <c r="Y67" s="576"/>
      <c r="Z67" s="576"/>
      <c r="AA67" s="575">
        <v>550.23920379999993</v>
      </c>
      <c r="AB67" s="575">
        <v>527.37032626666667</v>
      </c>
      <c r="AC67" s="575">
        <v>477.13732586666669</v>
      </c>
      <c r="AD67" s="575">
        <v>481.58261873333328</v>
      </c>
      <c r="AE67" s="575">
        <v>292.75650066666674</v>
      </c>
      <c r="AF67" s="575">
        <v>303.52845233333341</v>
      </c>
      <c r="AG67" s="575">
        <v>292.73561973333341</v>
      </c>
      <c r="AH67" s="575">
        <v>303.65330746666666</v>
      </c>
      <c r="AI67" s="575">
        <v>300.00380153333327</v>
      </c>
      <c r="AJ67" s="575">
        <v>293.56731873333337</v>
      </c>
      <c r="AK67" s="575">
        <v>332.90198186666657</v>
      </c>
      <c r="AL67" s="575">
        <v>247.34728406666662</v>
      </c>
      <c r="AM67" s="575">
        <v>269.91772573333333</v>
      </c>
      <c r="AN67" s="575">
        <v>246.39832800000002</v>
      </c>
      <c r="AO67" s="575">
        <v>236.30097993333328</v>
      </c>
      <c r="AP67" s="575">
        <v>231.29451180000001</v>
      </c>
      <c r="AQ67" s="575">
        <v>230.36059933333334</v>
      </c>
      <c r="AR67" s="575">
        <v>325.00062686666666</v>
      </c>
      <c r="AS67" s="575">
        <v>305.7365982</v>
      </c>
      <c r="AT67" s="575">
        <v>270.15270260000005</v>
      </c>
      <c r="AU67" s="575">
        <v>242.88427239999999</v>
      </c>
      <c r="AV67" s="575">
        <v>246.77580033333334</v>
      </c>
      <c r="AW67" s="575">
        <v>369.97487046666669</v>
      </c>
      <c r="AX67" s="575">
        <v>379.5766560666666</v>
      </c>
      <c r="AY67" s="575">
        <v>362.50329059999996</v>
      </c>
      <c r="AZ67" s="575">
        <v>258.74769946666675</v>
      </c>
      <c r="BA67" s="575">
        <v>253.01223933333333</v>
      </c>
      <c r="BB67" s="574">
        <v>293.53987446666667</v>
      </c>
      <c r="BC67" s="575">
        <v>236.52075113333333</v>
      </c>
      <c r="BD67" s="574">
        <v>236.56661160000004</v>
      </c>
      <c r="BE67" s="574">
        <v>224.16840526666667</v>
      </c>
      <c r="BF67" s="574">
        <v>220.83570886666669</v>
      </c>
      <c r="BG67" s="574">
        <v>203.20678473333334</v>
      </c>
      <c r="BH67" s="574">
        <v>203.20678473333334</v>
      </c>
      <c r="BI67" s="574">
        <v>203.20678473333334</v>
      </c>
      <c r="BJ67" s="574"/>
      <c r="BK67" s="574"/>
      <c r="BL67" s="499"/>
    </row>
    <row r="68" spans="2:68" ht="14.25" customHeight="1">
      <c r="B68" s="27"/>
      <c r="C68" s="27"/>
      <c r="D68" s="27"/>
      <c r="E68" s="27"/>
      <c r="F68" s="27"/>
      <c r="G68" s="27"/>
      <c r="H68" s="27"/>
      <c r="I68" s="27"/>
      <c r="J68" s="27"/>
      <c r="K68" s="27"/>
      <c r="L68" s="27"/>
      <c r="M68" s="27"/>
      <c r="N68" s="27"/>
      <c r="O68" s="500"/>
      <c r="P68" s="832"/>
      <c r="Q68" s="1711"/>
      <c r="R68" s="2123" t="s">
        <v>51</v>
      </c>
      <c r="S68" s="2124"/>
      <c r="T68" s="584"/>
      <c r="U68" s="1906"/>
      <c r="V68" s="1906"/>
      <c r="W68" s="1906"/>
      <c r="X68" s="1906"/>
      <c r="Y68" s="1906"/>
      <c r="Z68" s="1906"/>
      <c r="AA68" s="659">
        <v>181.77342857142855</v>
      </c>
      <c r="AB68" s="659">
        <v>141.87642857142856</v>
      </c>
      <c r="AC68" s="659">
        <v>140.5517142857143</v>
      </c>
      <c r="AD68" s="659">
        <v>167.816</v>
      </c>
      <c r="AE68" s="659">
        <v>169.17371428571428</v>
      </c>
      <c r="AF68" s="659">
        <v>169.66400000000002</v>
      </c>
      <c r="AG68" s="659">
        <v>160.13328571428571</v>
      </c>
      <c r="AH68" s="659">
        <v>162.55014285714287</v>
      </c>
      <c r="AI68" s="659">
        <v>165.62700000000001</v>
      </c>
      <c r="AJ68" s="659">
        <v>156.16857142857145</v>
      </c>
      <c r="AK68" s="659">
        <v>167.76885714285717</v>
      </c>
      <c r="AL68" s="659">
        <v>171.48057142857147</v>
      </c>
      <c r="AM68" s="659">
        <v>169.92485714285715</v>
      </c>
      <c r="AN68" s="659">
        <v>210.14871428571431</v>
      </c>
      <c r="AO68" s="659">
        <v>193.43185714285713</v>
      </c>
      <c r="AP68" s="659">
        <v>196.78842857142862</v>
      </c>
      <c r="AQ68" s="659">
        <v>168.05485714285717</v>
      </c>
      <c r="AR68" s="659">
        <v>197.67628571428571</v>
      </c>
      <c r="AS68" s="659">
        <v>160.48528571428571</v>
      </c>
      <c r="AT68" s="659">
        <v>146.57814285714286</v>
      </c>
      <c r="AU68" s="659">
        <v>184.36314285714286</v>
      </c>
      <c r="AV68" s="659">
        <v>188.01514285714288</v>
      </c>
      <c r="AW68" s="659">
        <v>171.99914285714289</v>
      </c>
      <c r="AX68" s="659">
        <v>214.42928571428573</v>
      </c>
      <c r="AY68" s="659">
        <v>204.26214285714286</v>
      </c>
      <c r="AZ68" s="659">
        <v>214.79228571428573</v>
      </c>
      <c r="BA68" s="659">
        <v>208.1922857142857</v>
      </c>
      <c r="BB68" s="2070">
        <v>4.8352857142857149</v>
      </c>
      <c r="BC68" s="659">
        <v>152.71928571428572</v>
      </c>
      <c r="BD68" s="580">
        <v>154.84385714285716</v>
      </c>
      <c r="BE68" s="580">
        <v>156.93071428571429</v>
      </c>
      <c r="BF68" s="2070">
        <v>15.792857142857144</v>
      </c>
      <c r="BG68" s="2070">
        <v>21.141999999999999</v>
      </c>
      <c r="BH68" s="580">
        <v>148.29688368680837</v>
      </c>
      <c r="BI68" s="580">
        <v>148.29688368680837</v>
      </c>
      <c r="BJ68" s="580"/>
      <c r="BK68" s="580"/>
      <c r="BL68" s="499"/>
    </row>
    <row r="69" spans="2:68" ht="14.25" customHeight="1">
      <c r="B69" s="27"/>
      <c r="C69" s="27"/>
      <c r="D69" s="27"/>
      <c r="E69" s="27"/>
      <c r="F69" s="27"/>
      <c r="G69" s="27"/>
      <c r="H69" s="27"/>
      <c r="I69" s="27"/>
      <c r="J69" s="27"/>
      <c r="K69" s="27"/>
      <c r="L69" s="27"/>
      <c r="M69" s="27"/>
      <c r="N69" s="27"/>
      <c r="O69" s="500"/>
      <c r="P69" s="832"/>
      <c r="Q69" s="2110" t="s">
        <v>52</v>
      </c>
      <c r="R69" s="2115"/>
      <c r="S69" s="2111"/>
      <c r="T69" s="553"/>
      <c r="U69" s="552"/>
      <c r="V69" s="552"/>
      <c r="W69" s="552"/>
      <c r="X69" s="552"/>
      <c r="Y69" s="552"/>
      <c r="Z69" s="552"/>
      <c r="AA69" s="551">
        <v>146.03703469598167</v>
      </c>
      <c r="AB69" s="551">
        <v>176.55410615286644</v>
      </c>
      <c r="AC69" s="551">
        <v>183.35973932214441</v>
      </c>
      <c r="AD69" s="551">
        <v>175.53743715432972</v>
      </c>
      <c r="AE69" s="551">
        <v>159.19428950038451</v>
      </c>
      <c r="AF69" s="551">
        <v>418.19721199312499</v>
      </c>
      <c r="AG69" s="551">
        <v>501.32599947408988</v>
      </c>
      <c r="AH69" s="551">
        <v>514.82578938404288</v>
      </c>
      <c r="AI69" s="551">
        <v>488.10285809470474</v>
      </c>
      <c r="AJ69" s="551">
        <v>543.91794337192982</v>
      </c>
      <c r="AK69" s="551">
        <v>484.40248287211659</v>
      </c>
      <c r="AL69" s="551">
        <v>522.2117501663854</v>
      </c>
      <c r="AM69" s="551">
        <v>481.13798253170108</v>
      </c>
      <c r="AN69" s="551">
        <v>402.22711161304659</v>
      </c>
      <c r="AO69" s="551">
        <v>349.57645188211683</v>
      </c>
      <c r="AP69" s="551">
        <v>351.70745895353002</v>
      </c>
      <c r="AQ69" s="551">
        <v>378.68248947567321</v>
      </c>
      <c r="AR69" s="551">
        <v>414.43090336832745</v>
      </c>
      <c r="AS69" s="551">
        <v>352.56082552895788</v>
      </c>
      <c r="AT69" s="551">
        <v>302.19017936893158</v>
      </c>
      <c r="AU69" s="551">
        <v>235.14641699057802</v>
      </c>
      <c r="AV69" s="551">
        <v>217.77014462833165</v>
      </c>
      <c r="AW69" s="551">
        <v>210.71578064976893</v>
      </c>
      <c r="AX69" s="551">
        <v>131.6025629105518</v>
      </c>
      <c r="AY69" s="551">
        <v>112.78162284704644</v>
      </c>
      <c r="AZ69" s="2071">
        <v>77.258483156827253</v>
      </c>
      <c r="BA69" s="2071">
        <v>47.250728736100939</v>
      </c>
      <c r="BB69" s="2072">
        <v>-94.588233579599375</v>
      </c>
      <c r="BC69" s="2071">
        <v>-41.548376620489421</v>
      </c>
      <c r="BD69" s="2072">
        <v>-64.696542415236877</v>
      </c>
      <c r="BE69" s="2072">
        <v>7.7505416732858521</v>
      </c>
      <c r="BF69" s="2072">
        <v>-52.215517656132022</v>
      </c>
      <c r="BG69" s="550">
        <v>-115.05437590111217</v>
      </c>
      <c r="BH69" s="550">
        <v>-134.76740280909831</v>
      </c>
      <c r="BI69" s="550">
        <v>-114.1627947152831</v>
      </c>
      <c r="BJ69" s="550"/>
      <c r="BK69" s="550"/>
      <c r="BL69" s="382"/>
    </row>
    <row r="70" spans="2:68" ht="17.25" customHeight="1" thickBot="1">
      <c r="B70" s="27"/>
      <c r="C70" s="27"/>
      <c r="D70" s="27"/>
      <c r="E70" s="27"/>
      <c r="F70" s="27"/>
      <c r="G70" s="27"/>
      <c r="H70" s="27"/>
      <c r="I70" s="27"/>
      <c r="J70" s="27"/>
      <c r="K70" s="27"/>
      <c r="L70" s="27"/>
      <c r="M70" s="27"/>
      <c r="N70" s="27"/>
      <c r="O70" s="587"/>
      <c r="P70" s="832"/>
      <c r="Q70" s="2116" t="s">
        <v>286</v>
      </c>
      <c r="R70" s="2117"/>
      <c r="S70" s="2118"/>
      <c r="T70" s="592"/>
      <c r="U70" s="591"/>
      <c r="V70" s="591"/>
      <c r="W70" s="591"/>
      <c r="X70" s="591"/>
      <c r="Y70" s="591"/>
      <c r="Z70" s="591"/>
      <c r="AA70" s="590">
        <v>5510.3803279747335</v>
      </c>
      <c r="AB70" s="590">
        <v>5332.4353751341951</v>
      </c>
      <c r="AC70" s="590">
        <v>5054.57710672342</v>
      </c>
      <c r="AD70" s="590">
        <v>4821.4662459707679</v>
      </c>
      <c r="AE70" s="590">
        <v>4812.5582183949409</v>
      </c>
      <c r="AF70" s="590">
        <v>4714.1619406957307</v>
      </c>
      <c r="AG70" s="590">
        <v>4749.2908955039456</v>
      </c>
      <c r="AH70" s="590">
        <v>4577.5877321101816</v>
      </c>
      <c r="AI70" s="590">
        <v>4195.9994175107695</v>
      </c>
      <c r="AJ70" s="590">
        <v>4191.4961500703448</v>
      </c>
      <c r="AK70" s="590">
        <v>4262.4108575621722</v>
      </c>
      <c r="AL70" s="590">
        <v>3825.090164779524</v>
      </c>
      <c r="AM70" s="590">
        <v>3586.3595951186762</v>
      </c>
      <c r="AN70" s="590">
        <v>3450.7083062979</v>
      </c>
      <c r="AO70" s="590">
        <v>3378.4208037257604</v>
      </c>
      <c r="AP70" s="590">
        <v>3287.4086241289942</v>
      </c>
      <c r="AQ70" s="590">
        <v>3207.8186315158969</v>
      </c>
      <c r="AR70" s="590">
        <v>3051.3659538750849</v>
      </c>
      <c r="AS70" s="590">
        <v>2749.3716011063989</v>
      </c>
      <c r="AT70" s="590">
        <v>2534.2815497324573</v>
      </c>
      <c r="AU70" s="590">
        <v>2455.338068244806</v>
      </c>
      <c r="AV70" s="590">
        <v>2366.9424188751591</v>
      </c>
      <c r="AW70" s="590">
        <v>2295.8933126936672</v>
      </c>
      <c r="AX70" s="590">
        <v>2301.0702338958963</v>
      </c>
      <c r="AY70" s="590">
        <v>2229.4038001164636</v>
      </c>
      <c r="AZ70" s="590">
        <v>2205.3153122868507</v>
      </c>
      <c r="BA70" s="590">
        <v>2167.5468283415184</v>
      </c>
      <c r="BB70" s="589">
        <v>2130.2118791289158</v>
      </c>
      <c r="BC70" s="590">
        <v>2079.8505913728609</v>
      </c>
      <c r="BD70" s="589">
        <v>2023.4925180441705</v>
      </c>
      <c r="BE70" s="589">
        <v>1880.4184019322001</v>
      </c>
      <c r="BF70" s="589">
        <v>1851.7088262145767</v>
      </c>
      <c r="BG70" s="589">
        <v>1847.100335296866</v>
      </c>
      <c r="BH70" s="589">
        <v>1838.5846553362908</v>
      </c>
      <c r="BI70" s="589">
        <v>1816.8315699763825</v>
      </c>
      <c r="BJ70" s="589"/>
      <c r="BK70" s="589"/>
      <c r="BL70" s="382"/>
    </row>
    <row r="71" spans="2:68" ht="16.5" thickTop="1" thickBot="1">
      <c r="O71" s="660" t="s">
        <v>53</v>
      </c>
      <c r="P71" s="661"/>
      <c r="Q71" s="1413"/>
      <c r="R71" s="1716"/>
      <c r="S71" s="1669"/>
      <c r="T71" s="826"/>
      <c r="U71" s="826"/>
      <c r="V71" s="826"/>
      <c r="W71" s="826"/>
      <c r="X71" s="826"/>
      <c r="Y71" s="826"/>
      <c r="Z71" s="826"/>
      <c r="AA71" s="662">
        <f t="shared" ref="AA71:BI71" si="11">SUM(AA5,AA49,AA61,AA65)</f>
        <v>1160347.3909524484</v>
      </c>
      <c r="AB71" s="662">
        <f t="shared" si="11"/>
        <v>1171868.1137921917</v>
      </c>
      <c r="AC71" s="662">
        <f t="shared" si="11"/>
        <v>1180492.972375138</v>
      </c>
      <c r="AD71" s="662">
        <f t="shared" si="11"/>
        <v>1174133.5759045619</v>
      </c>
      <c r="AE71" s="662">
        <f t="shared" si="11"/>
        <v>1227954.7276745664</v>
      </c>
      <c r="AF71" s="662">
        <f t="shared" si="11"/>
        <v>1240571.1549134452</v>
      </c>
      <c r="AG71" s="662">
        <f t="shared" si="11"/>
        <v>1253422.4645947441</v>
      </c>
      <c r="AH71" s="662">
        <f t="shared" si="11"/>
        <v>1245541.7117513043</v>
      </c>
      <c r="AI71" s="662">
        <f t="shared" si="11"/>
        <v>1205515.2051351496</v>
      </c>
      <c r="AJ71" s="662">
        <f t="shared" si="11"/>
        <v>1242296.4601535681</v>
      </c>
      <c r="AK71" s="662">
        <f t="shared" si="11"/>
        <v>1264449.7290754004</v>
      </c>
      <c r="AL71" s="662">
        <f t="shared" si="11"/>
        <v>1249744.1343041256</v>
      </c>
      <c r="AM71" s="662">
        <f t="shared" si="11"/>
        <v>1278988.6000451611</v>
      </c>
      <c r="AN71" s="662">
        <f t="shared" si="11"/>
        <v>1287274.667722146</v>
      </c>
      <c r="AO71" s="662">
        <f t="shared" si="11"/>
        <v>1282475.9208743868</v>
      </c>
      <c r="AP71" s="662">
        <f t="shared" si="11"/>
        <v>1289672.7388146194</v>
      </c>
      <c r="AQ71" s="662">
        <f t="shared" si="11"/>
        <v>1266624.4763432862</v>
      </c>
      <c r="AR71" s="662">
        <f t="shared" si="11"/>
        <v>1302004.3222777601</v>
      </c>
      <c r="AS71" s="662">
        <f t="shared" si="11"/>
        <v>1231419.5344308617</v>
      </c>
      <c r="AT71" s="662">
        <f t="shared" si="11"/>
        <v>1162774.5125648738</v>
      </c>
      <c r="AU71" s="662">
        <f t="shared" si="11"/>
        <v>1213538.1751244981</v>
      </c>
      <c r="AV71" s="662">
        <f t="shared" si="11"/>
        <v>1263540.9689945234</v>
      </c>
      <c r="AW71" s="662">
        <f t="shared" si="11"/>
        <v>1304401.7602573521</v>
      </c>
      <c r="AX71" s="662">
        <f t="shared" si="11"/>
        <v>1314170.7275809885</v>
      </c>
      <c r="AY71" s="662">
        <f t="shared" si="11"/>
        <v>1262495.5494402279</v>
      </c>
      <c r="AZ71" s="662">
        <f t="shared" si="11"/>
        <v>1222181.7581500316</v>
      </c>
      <c r="BA71" s="663">
        <f t="shared" si="11"/>
        <v>1202092.8446415532</v>
      </c>
      <c r="BB71" s="662">
        <f t="shared" si="11"/>
        <v>1186290.5049742982</v>
      </c>
      <c r="BC71" s="663">
        <f t="shared" si="11"/>
        <v>1140629.0320232385</v>
      </c>
      <c r="BD71" s="662">
        <f t="shared" si="11"/>
        <v>1104084.3363542657</v>
      </c>
      <c r="BE71" s="662">
        <f t="shared" si="11"/>
        <v>1039163.7034237229</v>
      </c>
      <c r="BF71" s="662">
        <f t="shared" si="11"/>
        <v>1060205.8536524563</v>
      </c>
      <c r="BG71" s="662">
        <f t="shared" si="11"/>
        <v>1031212.9359154059</v>
      </c>
      <c r="BH71" s="662">
        <f t="shared" si="11"/>
        <v>987906.12572854175</v>
      </c>
      <c r="BI71" s="662">
        <f t="shared" si="11"/>
        <v>973639.2319863498</v>
      </c>
      <c r="BJ71" s="662"/>
      <c r="BK71" s="662"/>
      <c r="BL71" s="372"/>
    </row>
    <row r="72" spans="2:68">
      <c r="O72" s="27"/>
      <c r="P72" s="27"/>
      <c r="Q72" s="27"/>
      <c r="S72" s="27"/>
      <c r="T72" s="151"/>
      <c r="U72" s="151"/>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c r="AU72" s="151"/>
      <c r="AV72" s="151"/>
      <c r="AW72" s="151"/>
      <c r="AX72" s="151"/>
      <c r="AY72" s="151"/>
      <c r="AZ72" s="151"/>
      <c r="BA72" s="151"/>
      <c r="BB72" s="151"/>
      <c r="BC72" s="151"/>
      <c r="BD72" s="151"/>
      <c r="BE72" s="151"/>
      <c r="BF72" s="151"/>
      <c r="BG72" s="151"/>
      <c r="BH72" s="151"/>
      <c r="BI72" s="151"/>
      <c r="BJ72" s="151"/>
      <c r="BK72" s="151"/>
      <c r="BL72" s="128"/>
    </row>
    <row r="73" spans="2:68">
      <c r="O73" s="27"/>
      <c r="P73" s="27"/>
      <c r="Q73" s="27"/>
      <c r="S73" s="27"/>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1"/>
      <c r="AS73" s="151"/>
      <c r="AT73" s="151"/>
      <c r="AU73" s="151"/>
      <c r="AV73" s="151"/>
      <c r="AW73" s="151"/>
      <c r="AX73" s="151"/>
      <c r="AY73" s="151"/>
      <c r="AZ73" s="151"/>
      <c r="BA73" s="151"/>
      <c r="BB73" s="151"/>
      <c r="BC73" s="151"/>
      <c r="BD73" s="151"/>
      <c r="BE73" s="151"/>
      <c r="BF73" s="151"/>
      <c r="BG73" s="151"/>
      <c r="BH73" s="151"/>
      <c r="BI73" s="151"/>
      <c r="BJ73" s="151"/>
      <c r="BK73" s="151"/>
      <c r="BL73" s="128"/>
    </row>
    <row r="74" spans="2:68">
      <c r="O74" s="27"/>
      <c r="P74" s="27"/>
      <c r="Q74" s="27"/>
      <c r="S74" s="27"/>
      <c r="T74" s="151"/>
      <c r="U74" s="151"/>
      <c r="V74" s="151"/>
      <c r="W74" s="151"/>
      <c r="X74" s="151"/>
      <c r="Y74" s="151"/>
      <c r="Z74" s="151"/>
      <c r="AA74" s="151"/>
      <c r="AB74" s="151"/>
      <c r="AC74" s="151"/>
      <c r="AD74" s="151"/>
      <c r="AE74" s="151"/>
      <c r="AF74" s="151"/>
      <c r="AG74" s="151"/>
      <c r="AH74" s="151"/>
      <c r="AI74" s="151"/>
      <c r="AJ74" s="151"/>
      <c r="AK74" s="151"/>
      <c r="AL74" s="151"/>
      <c r="AM74" s="151"/>
      <c r="AN74" s="151"/>
      <c r="AO74" s="151"/>
      <c r="AP74" s="151"/>
      <c r="AQ74" s="151"/>
      <c r="AR74" s="151"/>
      <c r="AS74" s="151"/>
      <c r="AT74" s="151"/>
      <c r="AU74" s="151"/>
      <c r="AV74" s="151"/>
      <c r="AW74" s="151"/>
      <c r="AX74" s="151"/>
      <c r="AY74" s="151"/>
      <c r="AZ74" s="151"/>
      <c r="BA74" s="151"/>
      <c r="BB74" s="151"/>
      <c r="BC74" s="151"/>
      <c r="BD74" s="151"/>
      <c r="BE74" s="151"/>
      <c r="BF74" s="151"/>
      <c r="BG74" s="151"/>
      <c r="BH74" s="151"/>
      <c r="BI74" s="151"/>
      <c r="BJ74" s="151"/>
      <c r="BK74" s="151"/>
      <c r="BL74" s="128"/>
    </row>
    <row r="75" spans="2:68" ht="16.5">
      <c r="S75" s="22" t="s">
        <v>230</v>
      </c>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row>
    <row r="76" spans="2:68">
      <c r="S76" s="64"/>
      <c r="T76" s="64"/>
      <c r="U76" s="64"/>
      <c r="V76" s="64"/>
      <c r="W76" s="64"/>
      <c r="X76" s="64"/>
      <c r="Y76" s="64"/>
      <c r="Z76" s="64"/>
      <c r="AA76" s="65">
        <v>1990</v>
      </c>
      <c r="AB76" s="65">
        <f t="shared" ref="AB76:BI76" si="12">AA76+1</f>
        <v>1991</v>
      </c>
      <c r="AC76" s="65">
        <f t="shared" si="12"/>
        <v>1992</v>
      </c>
      <c r="AD76" s="65">
        <f t="shared" si="12"/>
        <v>1993</v>
      </c>
      <c r="AE76" s="65">
        <f t="shared" si="12"/>
        <v>1994</v>
      </c>
      <c r="AF76" s="65">
        <f t="shared" si="12"/>
        <v>1995</v>
      </c>
      <c r="AG76" s="65">
        <f t="shared" si="12"/>
        <v>1996</v>
      </c>
      <c r="AH76" s="65">
        <f t="shared" si="12"/>
        <v>1997</v>
      </c>
      <c r="AI76" s="65">
        <f t="shared" si="12"/>
        <v>1998</v>
      </c>
      <c r="AJ76" s="65">
        <f t="shared" si="12"/>
        <v>1999</v>
      </c>
      <c r="AK76" s="65">
        <f t="shared" si="12"/>
        <v>2000</v>
      </c>
      <c r="AL76" s="65">
        <f t="shared" si="12"/>
        <v>2001</v>
      </c>
      <c r="AM76" s="65">
        <f t="shared" si="12"/>
        <v>2002</v>
      </c>
      <c r="AN76" s="65">
        <f t="shared" si="12"/>
        <v>2003</v>
      </c>
      <c r="AO76" s="65">
        <f t="shared" si="12"/>
        <v>2004</v>
      </c>
      <c r="AP76" s="65">
        <f t="shared" si="12"/>
        <v>2005</v>
      </c>
      <c r="AQ76" s="65">
        <f t="shared" si="12"/>
        <v>2006</v>
      </c>
      <c r="AR76" s="65">
        <f t="shared" si="12"/>
        <v>2007</v>
      </c>
      <c r="AS76" s="65">
        <f t="shared" si="12"/>
        <v>2008</v>
      </c>
      <c r="AT76" s="65">
        <f t="shared" si="12"/>
        <v>2009</v>
      </c>
      <c r="AU76" s="65">
        <f t="shared" si="12"/>
        <v>2010</v>
      </c>
      <c r="AV76" s="65">
        <f t="shared" si="12"/>
        <v>2011</v>
      </c>
      <c r="AW76" s="65">
        <f t="shared" si="12"/>
        <v>2012</v>
      </c>
      <c r="AX76" s="65">
        <f t="shared" si="12"/>
        <v>2013</v>
      </c>
      <c r="AY76" s="65">
        <f t="shared" si="12"/>
        <v>2014</v>
      </c>
      <c r="AZ76" s="65">
        <f t="shared" si="12"/>
        <v>2015</v>
      </c>
      <c r="BA76" s="65">
        <f t="shared" si="12"/>
        <v>2016</v>
      </c>
      <c r="BB76" s="65">
        <f t="shared" si="12"/>
        <v>2017</v>
      </c>
      <c r="BC76" s="65">
        <f t="shared" si="12"/>
        <v>2018</v>
      </c>
      <c r="BD76" s="65">
        <f t="shared" si="12"/>
        <v>2019</v>
      </c>
      <c r="BE76" s="65">
        <f t="shared" si="12"/>
        <v>2020</v>
      </c>
      <c r="BF76" s="65">
        <f t="shared" si="12"/>
        <v>2021</v>
      </c>
      <c r="BG76" s="65">
        <f t="shared" si="12"/>
        <v>2022</v>
      </c>
      <c r="BH76" s="65">
        <f t="shared" si="12"/>
        <v>2023</v>
      </c>
      <c r="BI76" s="65">
        <f t="shared" si="12"/>
        <v>2024</v>
      </c>
      <c r="BJ76" s="65" t="s">
        <v>16</v>
      </c>
      <c r="BK76" s="65" t="s">
        <v>1</v>
      </c>
      <c r="BL76" s="135"/>
    </row>
    <row r="77" spans="2:68">
      <c r="S77" s="125" t="s">
        <v>54</v>
      </c>
      <c r="T77" s="125"/>
      <c r="U77" s="125"/>
      <c r="V77" s="125"/>
      <c r="W77" s="125"/>
      <c r="X77" s="125"/>
      <c r="Y77" s="125"/>
      <c r="Z77" s="125"/>
      <c r="AA77" s="165">
        <f t="shared" ref="AA77:BI77" si="13">AA7/10^3</f>
        <v>348.41185052258919</v>
      </c>
      <c r="AB77" s="165">
        <f t="shared" si="13"/>
        <v>349.7426341746031</v>
      </c>
      <c r="AC77" s="165">
        <f t="shared" si="13"/>
        <v>355.12618670167359</v>
      </c>
      <c r="AD77" s="165">
        <f t="shared" si="13"/>
        <v>338.72498344923025</v>
      </c>
      <c r="AE77" s="165">
        <f t="shared" si="13"/>
        <v>372.71657900419791</v>
      </c>
      <c r="AF77" s="165">
        <f t="shared" si="13"/>
        <v>360.59536705593246</v>
      </c>
      <c r="AG77" s="165">
        <f t="shared" si="13"/>
        <v>362.46916759352985</v>
      </c>
      <c r="AH77" s="165">
        <f t="shared" si="13"/>
        <v>357.64188857477552</v>
      </c>
      <c r="AI77" s="165">
        <f t="shared" si="13"/>
        <v>344.51688389414176</v>
      </c>
      <c r="AJ77" s="165">
        <f t="shared" si="13"/>
        <v>366.22606863020769</v>
      </c>
      <c r="AK77" s="165">
        <f t="shared" si="13"/>
        <v>374.92032268376198</v>
      </c>
      <c r="AL77" s="165">
        <f t="shared" si="13"/>
        <v>365.84277265433752</v>
      </c>
      <c r="AM77" s="165">
        <f t="shared" si="13"/>
        <v>391.42495915533362</v>
      </c>
      <c r="AN77" s="165">
        <f t="shared" si="13"/>
        <v>407.74670173348488</v>
      </c>
      <c r="AO77" s="165">
        <f t="shared" si="13"/>
        <v>403.77991953761148</v>
      </c>
      <c r="AP77" s="165">
        <f t="shared" si="13"/>
        <v>423.92687456845448</v>
      </c>
      <c r="AQ77" s="165">
        <f t="shared" si="13"/>
        <v>414.87063136695997</v>
      </c>
      <c r="AR77" s="165">
        <f t="shared" si="13"/>
        <v>467.18903654439754</v>
      </c>
      <c r="AS77" s="165">
        <f t="shared" si="13"/>
        <v>436.55715796106654</v>
      </c>
      <c r="AT77" s="165">
        <f t="shared" si="13"/>
        <v>397.68220404967053</v>
      </c>
      <c r="AU77" s="165">
        <f t="shared" si="13"/>
        <v>422.04719263306947</v>
      </c>
      <c r="AV77" s="165">
        <f t="shared" si="13"/>
        <v>479.36173983518</v>
      </c>
      <c r="AW77" s="165">
        <f t="shared" si="13"/>
        <v>524.90688763897845</v>
      </c>
      <c r="AX77" s="165">
        <f t="shared" si="13"/>
        <v>526.34278776429107</v>
      </c>
      <c r="AY77" s="165">
        <f t="shared" si="13"/>
        <v>498.45934694465609</v>
      </c>
      <c r="AZ77" s="165">
        <f t="shared" si="13"/>
        <v>473.53365439101304</v>
      </c>
      <c r="BA77" s="165">
        <f t="shared" si="13"/>
        <v>505.91669655875234</v>
      </c>
      <c r="BB77" s="165">
        <f t="shared" si="13"/>
        <v>492.39676645692214</v>
      </c>
      <c r="BC77" s="165">
        <f t="shared" si="13"/>
        <v>454.44747642336472</v>
      </c>
      <c r="BD77" s="165">
        <f t="shared" si="13"/>
        <v>433.70360816729789</v>
      </c>
      <c r="BE77" s="165">
        <f t="shared" si="13"/>
        <v>422.64664479957332</v>
      </c>
      <c r="BF77" s="165">
        <f t="shared" si="13"/>
        <v>428.3295864143879</v>
      </c>
      <c r="BG77" s="165">
        <f t="shared" si="13"/>
        <v>419.76077806953759</v>
      </c>
      <c r="BH77" s="165">
        <f t="shared" si="13"/>
        <v>395.68478771894843</v>
      </c>
      <c r="BI77" s="165">
        <f t="shared" si="13"/>
        <v>393.11732359078269</v>
      </c>
      <c r="BJ77" s="165"/>
      <c r="BK77" s="165"/>
      <c r="BL77" s="163"/>
    </row>
    <row r="78" spans="2:68">
      <c r="S78" s="125" t="s">
        <v>55</v>
      </c>
      <c r="T78" s="125"/>
      <c r="U78" s="125"/>
      <c r="V78" s="125"/>
      <c r="W78" s="125"/>
      <c r="X78" s="125"/>
      <c r="Y78" s="125"/>
      <c r="Z78" s="125"/>
      <c r="AA78" s="165">
        <f t="shared" ref="AA78:BI78" si="14">AA14/10^3</f>
        <v>378.2106228736983</v>
      </c>
      <c r="AB78" s="165">
        <f t="shared" si="14"/>
        <v>375.6789443250982</v>
      </c>
      <c r="AC78" s="165">
        <f t="shared" si="14"/>
        <v>370.18773217414036</v>
      </c>
      <c r="AD78" s="165">
        <f t="shared" si="14"/>
        <v>372.0671330010062</v>
      </c>
      <c r="AE78" s="165">
        <f t="shared" si="14"/>
        <v>378.90513913332182</v>
      </c>
      <c r="AF78" s="165">
        <f t="shared" si="14"/>
        <v>386.03485994918594</v>
      </c>
      <c r="AG78" s="165">
        <f t="shared" si="14"/>
        <v>391.16923936445664</v>
      </c>
      <c r="AH78" s="165">
        <f t="shared" si="14"/>
        <v>386.58106399160681</v>
      </c>
      <c r="AI78" s="165">
        <f t="shared" si="14"/>
        <v>362.7294815531244</v>
      </c>
      <c r="AJ78" s="165">
        <f t="shared" si="14"/>
        <v>367.53889369023744</v>
      </c>
      <c r="AK78" s="165">
        <f t="shared" si="14"/>
        <v>377.61413855366294</v>
      </c>
      <c r="AL78" s="165">
        <f t="shared" si="14"/>
        <v>371.7507442924981</v>
      </c>
      <c r="AM78" s="165">
        <f t="shared" si="14"/>
        <v>376.88365375390265</v>
      </c>
      <c r="AN78" s="165">
        <f t="shared" si="14"/>
        <v>376.60593045852943</v>
      </c>
      <c r="AO78" s="165">
        <f t="shared" si="14"/>
        <v>377.33183089076493</v>
      </c>
      <c r="AP78" s="165">
        <f t="shared" si="14"/>
        <v>366.55008039215176</v>
      </c>
      <c r="AQ78" s="165">
        <f t="shared" si="14"/>
        <v>363.2097504389767</v>
      </c>
      <c r="AR78" s="165">
        <f t="shared" si="14"/>
        <v>359.64737462503962</v>
      </c>
      <c r="AS78" s="165">
        <f t="shared" si="14"/>
        <v>328.88774051967897</v>
      </c>
      <c r="AT78" s="165">
        <f t="shared" si="14"/>
        <v>315.10307441485173</v>
      </c>
      <c r="AU78" s="165">
        <f t="shared" si="14"/>
        <v>329.61905547847442</v>
      </c>
      <c r="AV78" s="165">
        <f t="shared" si="14"/>
        <v>327.29463567696132</v>
      </c>
      <c r="AW78" s="165">
        <f t="shared" si="14"/>
        <v>325.37216148076726</v>
      </c>
      <c r="AX78" s="165">
        <f t="shared" si="14"/>
        <v>330.13164956215627</v>
      </c>
      <c r="AY78" s="165">
        <f t="shared" si="14"/>
        <v>320.81916099716199</v>
      </c>
      <c r="AZ78" s="165">
        <f t="shared" si="14"/>
        <v>312.25921132651627</v>
      </c>
      <c r="BA78" s="165">
        <f t="shared" si="14"/>
        <v>298.51304382054474</v>
      </c>
      <c r="BB78" s="165">
        <f t="shared" si="14"/>
        <v>293.26676614375322</v>
      </c>
      <c r="BC78" s="165">
        <f t="shared" si="14"/>
        <v>288.4940111158644</v>
      </c>
      <c r="BD78" s="165">
        <f t="shared" si="14"/>
        <v>281.36311926934667</v>
      </c>
      <c r="BE78" s="165">
        <f t="shared" si="14"/>
        <v>255.1696842414097</v>
      </c>
      <c r="BF78" s="165">
        <f t="shared" si="14"/>
        <v>270.42608787965958</v>
      </c>
      <c r="BG78" s="165">
        <f t="shared" si="14"/>
        <v>253.45081984202142</v>
      </c>
      <c r="BH78" s="165">
        <f t="shared" si="14"/>
        <v>243.53861502022539</v>
      </c>
      <c r="BI78" s="165">
        <f t="shared" si="14"/>
        <v>238.11266389243983</v>
      </c>
      <c r="BJ78" s="603"/>
      <c r="BK78" s="603"/>
      <c r="BL78" s="609"/>
      <c r="BM78" s="39"/>
      <c r="BN78" s="39"/>
      <c r="BO78" s="39"/>
      <c r="BP78" s="39"/>
    </row>
    <row r="79" spans="2:68">
      <c r="S79" s="125" t="s">
        <v>56</v>
      </c>
      <c r="T79" s="125"/>
      <c r="U79" s="125"/>
      <c r="V79" s="125"/>
      <c r="W79" s="125"/>
      <c r="X79" s="125"/>
      <c r="Y79" s="125"/>
      <c r="Z79" s="125"/>
      <c r="AA79" s="165">
        <f t="shared" ref="AA79:BI79" si="15">AA40/10^3</f>
        <v>201.75075122950022</v>
      </c>
      <c r="AB79" s="165">
        <f t="shared" si="15"/>
        <v>213.51771428380647</v>
      </c>
      <c r="AC79" s="165">
        <f t="shared" si="15"/>
        <v>220.07255047809497</v>
      </c>
      <c r="AD79" s="165">
        <f t="shared" si="15"/>
        <v>223.84734779942889</v>
      </c>
      <c r="AE79" s="165">
        <f t="shared" si="15"/>
        <v>233.06813668133549</v>
      </c>
      <c r="AF79" s="165">
        <f t="shared" si="15"/>
        <v>242.39401897470776</v>
      </c>
      <c r="AG79" s="165">
        <f t="shared" si="15"/>
        <v>249.10497197450201</v>
      </c>
      <c r="AH79" s="165">
        <f t="shared" si="15"/>
        <v>250.79147647310356</v>
      </c>
      <c r="AI79" s="165">
        <f t="shared" si="15"/>
        <v>248.89516616030875</v>
      </c>
      <c r="AJ79" s="165">
        <f t="shared" si="15"/>
        <v>252.99392199342316</v>
      </c>
      <c r="AK79" s="165">
        <f t="shared" si="15"/>
        <v>252.57234663611644</v>
      </c>
      <c r="AL79" s="165">
        <f t="shared" si="15"/>
        <v>256.71357182647694</v>
      </c>
      <c r="AM79" s="165">
        <f t="shared" si="15"/>
        <v>253.07547839250034</v>
      </c>
      <c r="AN79" s="165">
        <f t="shared" si="15"/>
        <v>249.07213560618075</v>
      </c>
      <c r="AO79" s="165">
        <f t="shared" si="15"/>
        <v>243.13466039097506</v>
      </c>
      <c r="AP79" s="165">
        <f t="shared" si="15"/>
        <v>237.61098837208439</v>
      </c>
      <c r="AQ79" s="165">
        <f t="shared" si="15"/>
        <v>234.90081465119985</v>
      </c>
      <c r="AR79" s="165">
        <f t="shared" si="15"/>
        <v>232.12346635207331</v>
      </c>
      <c r="AS79" s="165">
        <f t="shared" si="15"/>
        <v>224.48231637104553</v>
      </c>
      <c r="AT79" s="165">
        <f t="shared" si="15"/>
        <v>221.19548797517453</v>
      </c>
      <c r="AU79" s="165">
        <f t="shared" si="15"/>
        <v>221.62963127802303</v>
      </c>
      <c r="AV79" s="165">
        <f t="shared" si="15"/>
        <v>216.84275329127169</v>
      </c>
      <c r="AW79" s="165">
        <f t="shared" si="15"/>
        <v>217.73668489174946</v>
      </c>
      <c r="AX79" s="165">
        <f t="shared" si="15"/>
        <v>214.84791333662378</v>
      </c>
      <c r="AY79" s="165">
        <f t="shared" si="15"/>
        <v>209.89809626730573</v>
      </c>
      <c r="AZ79" s="165">
        <f t="shared" si="15"/>
        <v>208.63712677399468</v>
      </c>
      <c r="BA79" s="165">
        <f t="shared" si="15"/>
        <v>206.84982396725741</v>
      </c>
      <c r="BB79" s="165">
        <f t="shared" si="15"/>
        <v>205.09313593288604</v>
      </c>
      <c r="BC79" s="165">
        <f t="shared" si="15"/>
        <v>202.62135353310049</v>
      </c>
      <c r="BD79" s="165">
        <f t="shared" si="15"/>
        <v>198.52517439949398</v>
      </c>
      <c r="BE79" s="165">
        <f t="shared" si="15"/>
        <v>176.35853327056981</v>
      </c>
      <c r="BF79" s="165">
        <f t="shared" si="15"/>
        <v>177.84300882037519</v>
      </c>
      <c r="BG79" s="165">
        <f t="shared" si="15"/>
        <v>184.46125818126549</v>
      </c>
      <c r="BH79" s="165">
        <f t="shared" si="15"/>
        <v>183.39027609831356</v>
      </c>
      <c r="BI79" s="165">
        <f t="shared" si="15"/>
        <v>180.44369304580303</v>
      </c>
      <c r="BJ79" s="603"/>
      <c r="BK79" s="603"/>
      <c r="BL79" s="609"/>
    </row>
    <row r="80" spans="2:68">
      <c r="S80" s="125" t="s">
        <v>57</v>
      </c>
      <c r="T80" s="610"/>
      <c r="U80" s="610"/>
      <c r="V80" s="610"/>
      <c r="W80" s="610"/>
      <c r="X80" s="610"/>
      <c r="Y80" s="610"/>
      <c r="Z80" s="610"/>
      <c r="AA80" s="602">
        <f t="shared" ref="AA80:BI80" si="16">(AA31)/10^3</f>
        <v>81.021562303552216</v>
      </c>
      <c r="AB80" s="602">
        <f t="shared" si="16"/>
        <v>79.570688309552011</v>
      </c>
      <c r="AC80" s="602">
        <f t="shared" si="16"/>
        <v>78.217640727621486</v>
      </c>
      <c r="AD80" s="602">
        <f t="shared" si="16"/>
        <v>80.718973413412087</v>
      </c>
      <c r="AE80" s="602">
        <f t="shared" si="16"/>
        <v>82.380703237059763</v>
      </c>
      <c r="AF80" s="602">
        <f t="shared" si="16"/>
        <v>85.63975491811145</v>
      </c>
      <c r="AG80" s="602">
        <f t="shared" si="16"/>
        <v>80.925933480305517</v>
      </c>
      <c r="AH80" s="602">
        <f t="shared" si="16"/>
        <v>85.352162466595402</v>
      </c>
      <c r="AI80" s="602">
        <f t="shared" si="16"/>
        <v>90.241013313465871</v>
      </c>
      <c r="AJ80" s="602">
        <f t="shared" si="16"/>
        <v>94.131013872844079</v>
      </c>
      <c r="AK80" s="602">
        <f t="shared" si="16"/>
        <v>92.967192954715387</v>
      </c>
      <c r="AL80" s="602">
        <f t="shared" si="16"/>
        <v>94.500930743491011</v>
      </c>
      <c r="AM80" s="602">
        <f t="shared" si="16"/>
        <v>96.273495253799823</v>
      </c>
      <c r="AN80" s="602">
        <f t="shared" si="16"/>
        <v>95.958619933713592</v>
      </c>
      <c r="AO80" s="165">
        <f t="shared" si="16"/>
        <v>101.18962706223169</v>
      </c>
      <c r="AP80" s="165">
        <f t="shared" si="16"/>
        <v>102.03772325188325</v>
      </c>
      <c r="AQ80" s="165">
        <f t="shared" si="16"/>
        <v>99.571352592048029</v>
      </c>
      <c r="AR80" s="602">
        <f t="shared" si="16"/>
        <v>90.102064718102298</v>
      </c>
      <c r="AS80" s="602">
        <f t="shared" si="16"/>
        <v>95.286914299038926</v>
      </c>
      <c r="AT80" s="602">
        <f t="shared" si="16"/>
        <v>91.940405561598567</v>
      </c>
      <c r="AU80" s="602">
        <f t="shared" si="16"/>
        <v>99.431590703712843</v>
      </c>
      <c r="AV80" s="165">
        <f t="shared" si="16"/>
        <v>101.9646293169464</v>
      </c>
      <c r="AW80" s="602">
        <f t="shared" si="16"/>
        <v>96.620427385814267</v>
      </c>
      <c r="AX80" s="165">
        <f t="shared" si="16"/>
        <v>103.73128174888355</v>
      </c>
      <c r="AY80" s="602">
        <f t="shared" si="16"/>
        <v>97.990098229947606</v>
      </c>
      <c r="AZ80" s="602">
        <f t="shared" si="16"/>
        <v>95.983002072803146</v>
      </c>
      <c r="BA80" s="602">
        <f t="shared" si="16"/>
        <v>59.125754378138858</v>
      </c>
      <c r="BB80" s="602">
        <f t="shared" si="16"/>
        <v>59.450237015499788</v>
      </c>
      <c r="BC80" s="602">
        <f t="shared" si="16"/>
        <v>66.250759628882662</v>
      </c>
      <c r="BD80" s="602">
        <f t="shared" si="16"/>
        <v>61.634868752598514</v>
      </c>
      <c r="BE80" s="602">
        <f t="shared" si="16"/>
        <v>57.995474054216785</v>
      </c>
      <c r="BF80" s="602">
        <f t="shared" si="16"/>
        <v>58.845137741272183</v>
      </c>
      <c r="BG80" s="602">
        <f t="shared" si="16"/>
        <v>53.657554718061526</v>
      </c>
      <c r="BH80" s="602">
        <f t="shared" si="16"/>
        <v>51.848234591593084</v>
      </c>
      <c r="BI80" s="602">
        <f t="shared" si="16"/>
        <v>49.940340771726014</v>
      </c>
      <c r="BJ80" s="603"/>
      <c r="BK80" s="603"/>
      <c r="BL80" s="609"/>
    </row>
    <row r="81" spans="1:64">
      <c r="S81" s="125" t="s">
        <v>58</v>
      </c>
      <c r="T81" s="125"/>
      <c r="U81" s="125"/>
      <c r="V81" s="125"/>
      <c r="W81" s="125"/>
      <c r="X81" s="125"/>
      <c r="Y81" s="125"/>
      <c r="Z81" s="125"/>
      <c r="AA81" s="602">
        <f t="shared" ref="AA81:BI81" si="17">AA47/10^3</f>
        <v>58.167167508504079</v>
      </c>
      <c r="AB81" s="602">
        <f t="shared" si="17"/>
        <v>59.301332402088718</v>
      </c>
      <c r="AC81" s="602">
        <f t="shared" si="17"/>
        <v>62.218053306693371</v>
      </c>
      <c r="AD81" s="602">
        <f t="shared" si="17"/>
        <v>65.643249734996388</v>
      </c>
      <c r="AE81" s="602">
        <f t="shared" si="17"/>
        <v>63.833413322368237</v>
      </c>
      <c r="AF81" s="602">
        <f t="shared" si="17"/>
        <v>67.477227735701618</v>
      </c>
      <c r="AG81" s="602">
        <f t="shared" si="17"/>
        <v>69.880366957828869</v>
      </c>
      <c r="AH81" s="602">
        <f t="shared" si="17"/>
        <v>66.730205120783324</v>
      </c>
      <c r="AI81" s="602">
        <f t="shared" si="17"/>
        <v>66.775264262267569</v>
      </c>
      <c r="AJ81" s="602">
        <f t="shared" si="17"/>
        <v>68.588834743351953</v>
      </c>
      <c r="AK81" s="602">
        <f t="shared" si="17"/>
        <v>72.226242006261273</v>
      </c>
      <c r="AL81" s="602">
        <f t="shared" si="17"/>
        <v>68.553135738847644</v>
      </c>
      <c r="AM81" s="602">
        <f t="shared" si="17"/>
        <v>71.334893190037036</v>
      </c>
      <c r="AN81" s="602">
        <f t="shared" si="17"/>
        <v>67.914862135508372</v>
      </c>
      <c r="AO81" s="602">
        <f t="shared" si="17"/>
        <v>68.006409833997864</v>
      </c>
      <c r="AP81" s="602">
        <f t="shared" si="17"/>
        <v>70.395478550084491</v>
      </c>
      <c r="AQ81" s="602">
        <f t="shared" si="17"/>
        <v>66.123070259378125</v>
      </c>
      <c r="AR81" s="602">
        <f t="shared" si="17"/>
        <v>65.403902026637894</v>
      </c>
      <c r="AS81" s="602">
        <f t="shared" si="17"/>
        <v>61.704132512039877</v>
      </c>
      <c r="AT81" s="602">
        <f t="shared" si="17"/>
        <v>61.350897200800667</v>
      </c>
      <c r="AU81" s="602">
        <f t="shared" si="17"/>
        <v>64.216941912273157</v>
      </c>
      <c r="AV81" s="602">
        <f t="shared" si="17"/>
        <v>62.540928568696131</v>
      </c>
      <c r="AW81" s="602">
        <f t="shared" si="17"/>
        <v>62.626438217539068</v>
      </c>
      <c r="AX81" s="602">
        <f t="shared" si="17"/>
        <v>60.319274470584219</v>
      </c>
      <c r="AY81" s="602">
        <f t="shared" si="17"/>
        <v>58.013755532842836</v>
      </c>
      <c r="AZ81" s="602">
        <f t="shared" si="17"/>
        <v>55.391509026581133</v>
      </c>
      <c r="BA81" s="602">
        <f t="shared" si="17"/>
        <v>55.711740759276736</v>
      </c>
      <c r="BB81" s="602">
        <f t="shared" si="17"/>
        <v>59.259947954539712</v>
      </c>
      <c r="BC81" s="602">
        <f t="shared" si="17"/>
        <v>52.156305071909721</v>
      </c>
      <c r="BD81" s="602">
        <f t="shared" si="17"/>
        <v>53.360723810031516</v>
      </c>
      <c r="BE81" s="602">
        <f t="shared" si="17"/>
        <v>55.802956751216463</v>
      </c>
      <c r="BF81" s="602">
        <f t="shared" si="17"/>
        <v>51.569396488135112</v>
      </c>
      <c r="BG81" s="602">
        <f t="shared" si="17"/>
        <v>49.641457715965366</v>
      </c>
      <c r="BH81" s="602">
        <f t="shared" si="17"/>
        <v>46.578414755192163</v>
      </c>
      <c r="BI81" s="602">
        <f t="shared" si="17"/>
        <v>46.105250496698538</v>
      </c>
      <c r="BJ81" s="165"/>
      <c r="BK81" s="165"/>
      <c r="BL81" s="609"/>
    </row>
    <row r="82" spans="1:64">
      <c r="S82" s="125" t="s">
        <v>262</v>
      </c>
      <c r="T82" s="125"/>
      <c r="U82" s="125"/>
      <c r="V82" s="125"/>
      <c r="W82" s="125"/>
      <c r="X82" s="125"/>
      <c r="Y82" s="125"/>
      <c r="Z82" s="125"/>
      <c r="AA82" s="602">
        <f t="shared" ref="AA82:BI82" si="18">AA49/10^3</f>
        <v>65.161974696369697</v>
      </c>
      <c r="AB82" s="602">
        <f t="shared" si="18"/>
        <v>66.471388275116169</v>
      </c>
      <c r="AC82" s="602">
        <f t="shared" si="18"/>
        <v>66.456264105329623</v>
      </c>
      <c r="AD82" s="602">
        <f t="shared" si="18"/>
        <v>65.168815521459024</v>
      </c>
      <c r="AE82" s="602">
        <f t="shared" si="18"/>
        <v>66.870061190482133</v>
      </c>
      <c r="AF82" s="602">
        <f t="shared" si="18"/>
        <v>67.174267126252573</v>
      </c>
      <c r="AG82" s="602">
        <f t="shared" si="18"/>
        <v>67.764445656733869</v>
      </c>
      <c r="AH82" s="602">
        <f t="shared" si="18"/>
        <v>65.252665238911646</v>
      </c>
      <c r="AI82" s="602">
        <f t="shared" si="18"/>
        <v>59.203979890111192</v>
      </c>
      <c r="AJ82" s="602">
        <f t="shared" si="18"/>
        <v>59.575490944651634</v>
      </c>
      <c r="AK82" s="602">
        <f t="shared" si="18"/>
        <v>60.102180649636743</v>
      </c>
      <c r="AL82" s="602">
        <f t="shared" si="18"/>
        <v>58.847526939695271</v>
      </c>
      <c r="AM82" s="602">
        <f t="shared" si="18"/>
        <v>56.522277226371564</v>
      </c>
      <c r="AN82" s="602">
        <f t="shared" si="18"/>
        <v>55.923111386561622</v>
      </c>
      <c r="AO82" s="602">
        <f t="shared" si="18"/>
        <v>55.911205737508432</v>
      </c>
      <c r="AP82" s="602">
        <f t="shared" si="18"/>
        <v>57.016496081314628</v>
      </c>
      <c r="AQ82" s="602">
        <f t="shared" si="18"/>
        <v>57.281219123138186</v>
      </c>
      <c r="AR82" s="602">
        <f t="shared" si="18"/>
        <v>56.472712349126844</v>
      </c>
      <c r="AS82" s="602">
        <f t="shared" si="18"/>
        <v>52.12209051595832</v>
      </c>
      <c r="AT82" s="602">
        <f t="shared" si="18"/>
        <v>46.6927212611686</v>
      </c>
      <c r="AU82" s="602">
        <f t="shared" si="18"/>
        <v>47.815439663273452</v>
      </c>
      <c r="AV82" s="602">
        <f t="shared" si="18"/>
        <v>47.531257883627326</v>
      </c>
      <c r="AW82" s="602">
        <f t="shared" si="18"/>
        <v>47.71363156121987</v>
      </c>
      <c r="AX82" s="602">
        <f t="shared" si="18"/>
        <v>49.437026391933102</v>
      </c>
      <c r="AY82" s="602">
        <f t="shared" si="18"/>
        <v>48.899554699718436</v>
      </c>
      <c r="AZ82" s="602">
        <f t="shared" si="18"/>
        <v>47.566905866175254</v>
      </c>
      <c r="BA82" s="602">
        <f t="shared" si="18"/>
        <v>47.17399977496229</v>
      </c>
      <c r="BB82" s="602">
        <f t="shared" si="18"/>
        <v>47.935506175996949</v>
      </c>
      <c r="BC82" s="602">
        <f t="shared" si="18"/>
        <v>47.214160883696714</v>
      </c>
      <c r="BD82" s="602">
        <f t="shared" si="18"/>
        <v>45.557070804833543</v>
      </c>
      <c r="BE82" s="602">
        <f t="shared" si="18"/>
        <v>42.600340611412328</v>
      </c>
      <c r="BF82" s="602">
        <f t="shared" si="18"/>
        <v>44.05915414968306</v>
      </c>
      <c r="BG82" s="602">
        <f t="shared" si="18"/>
        <v>40.991606396353625</v>
      </c>
      <c r="BH82" s="602">
        <f t="shared" si="18"/>
        <v>38.431323262650395</v>
      </c>
      <c r="BI82" s="602">
        <f t="shared" si="18"/>
        <v>37.299728393882546</v>
      </c>
      <c r="BJ82" s="603"/>
      <c r="BK82" s="603"/>
      <c r="BL82" s="609"/>
    </row>
    <row r="83" spans="1:64">
      <c r="S83" s="125" t="s">
        <v>59</v>
      </c>
      <c r="T83" s="125"/>
      <c r="U83" s="125"/>
      <c r="V83" s="125"/>
      <c r="W83" s="125"/>
      <c r="X83" s="125"/>
      <c r="Y83" s="125"/>
      <c r="Z83" s="125"/>
      <c r="AA83" s="602">
        <f t="shared" ref="AA83:BI83" si="19">AA61/10^3</f>
        <v>21.235031823192738</v>
      </c>
      <c r="AB83" s="602">
        <f t="shared" si="19"/>
        <v>21.407175785801591</v>
      </c>
      <c r="AC83" s="602">
        <f t="shared" si="19"/>
        <v>22.358918995386691</v>
      </c>
      <c r="AD83" s="602">
        <f t="shared" si="19"/>
        <v>22.316670683170699</v>
      </c>
      <c r="AE83" s="602">
        <f t="shared" si="19"/>
        <v>24.747012382953383</v>
      </c>
      <c r="AF83" s="602">
        <f t="shared" si="19"/>
        <v>25.650107548530972</v>
      </c>
      <c r="AG83" s="602">
        <f t="shared" si="19"/>
        <v>26.404853766961754</v>
      </c>
      <c r="AH83" s="602">
        <f t="shared" si="19"/>
        <v>27.633632913709807</v>
      </c>
      <c r="AI83" s="602">
        <f t="shared" si="19"/>
        <v>28.003682984591244</v>
      </c>
      <c r="AJ83" s="602">
        <f t="shared" si="19"/>
        <v>28.057086295248038</v>
      </c>
      <c r="AK83" s="602">
        <f t="shared" si="19"/>
        <v>28.799821411801581</v>
      </c>
      <c r="AL83" s="602">
        <f t="shared" si="19"/>
        <v>28.769322338337659</v>
      </c>
      <c r="AM83" s="602">
        <f t="shared" si="19"/>
        <v>28.966502912689684</v>
      </c>
      <c r="AN83" s="602">
        <f t="shared" si="19"/>
        <v>29.743824007970911</v>
      </c>
      <c r="AO83" s="602">
        <f t="shared" si="19"/>
        <v>28.964537328613336</v>
      </c>
      <c r="AP83" s="602">
        <f t="shared" si="19"/>
        <v>28.067898575192444</v>
      </c>
      <c r="AQ83" s="602">
        <f t="shared" si="19"/>
        <v>26.682721334117915</v>
      </c>
      <c r="AR83" s="602">
        <f t="shared" si="19"/>
        <v>27.077291892558364</v>
      </c>
      <c r="AS83" s="602">
        <f t="shared" si="19"/>
        <v>28.811027941483687</v>
      </c>
      <c r="AT83" s="602">
        <f t="shared" si="19"/>
        <v>25.556519527050732</v>
      </c>
      <c r="AU83" s="602">
        <f t="shared" si="19"/>
        <v>25.66059155517916</v>
      </c>
      <c r="AV83" s="602">
        <f t="shared" si="19"/>
        <v>24.985520915146385</v>
      </c>
      <c r="AW83" s="602">
        <f t="shared" si="19"/>
        <v>26.376945974616479</v>
      </c>
      <c r="AX83" s="602">
        <f t="shared" si="19"/>
        <v>26.334115567929011</v>
      </c>
      <c r="AY83" s="602">
        <f t="shared" si="19"/>
        <v>25.506585912174554</v>
      </c>
      <c r="AZ83" s="602">
        <f t="shared" si="19"/>
        <v>26.054234912323292</v>
      </c>
      <c r="BA83" s="602">
        <f t="shared" si="19"/>
        <v>26.125783300495762</v>
      </c>
      <c r="BB83" s="602">
        <f t="shared" si="19"/>
        <v>26.554146488970094</v>
      </c>
      <c r="BC83" s="602">
        <f t="shared" si="19"/>
        <v>27.017423114819991</v>
      </c>
      <c r="BD83" s="602">
        <f t="shared" si="19"/>
        <v>27.589564706291952</v>
      </c>
      <c r="BE83" s="602">
        <f t="shared" si="19"/>
        <v>26.320801632166653</v>
      </c>
      <c r="BF83" s="602">
        <f t="shared" si="19"/>
        <v>27.097360284375245</v>
      </c>
      <c r="BG83" s="602">
        <f t="shared" si="19"/>
        <v>27.293066248071721</v>
      </c>
      <c r="BH83" s="602">
        <f t="shared" si="19"/>
        <v>26.379153360671332</v>
      </c>
      <c r="BI83" s="602">
        <f t="shared" si="19"/>
        <v>26.566059351335969</v>
      </c>
      <c r="BJ83" s="603"/>
      <c r="BK83" s="603"/>
      <c r="BL83" s="609"/>
    </row>
    <row r="84" spans="1:64" s="128" customFormat="1" ht="17.25" thickBot="1">
      <c r="A84" s="27"/>
      <c r="O84" s="27"/>
      <c r="P84" s="27"/>
      <c r="Q84" s="27"/>
      <c r="S84" s="664" t="s">
        <v>263</v>
      </c>
      <c r="T84" s="174"/>
      <c r="U84" s="174"/>
      <c r="V84" s="174"/>
      <c r="W84" s="174"/>
      <c r="X84" s="174"/>
      <c r="Y84" s="174"/>
      <c r="Z84" s="174"/>
      <c r="AA84" s="665">
        <f t="shared" ref="AA84:BI84" si="20">AA65/10^3</f>
        <v>6.3884299950421433</v>
      </c>
      <c r="AB84" s="665">
        <f t="shared" si="20"/>
        <v>6.1782362361251568</v>
      </c>
      <c r="AC84" s="665">
        <f t="shared" si="20"/>
        <v>5.855625886197946</v>
      </c>
      <c r="AD84" s="665">
        <f t="shared" si="20"/>
        <v>5.64640230185843</v>
      </c>
      <c r="AE84" s="665">
        <f t="shared" si="20"/>
        <v>5.4336827228477071</v>
      </c>
      <c r="AF84" s="665">
        <f t="shared" si="20"/>
        <v>5.605551605022189</v>
      </c>
      <c r="AG84" s="665">
        <f t="shared" si="20"/>
        <v>5.7034858004256552</v>
      </c>
      <c r="AH84" s="665">
        <f t="shared" si="20"/>
        <v>5.5586169718180338</v>
      </c>
      <c r="AI84" s="665">
        <f t="shared" si="20"/>
        <v>5.1497330771388077</v>
      </c>
      <c r="AJ84" s="665">
        <f t="shared" si="20"/>
        <v>5.1851499836041794</v>
      </c>
      <c r="AK84" s="665">
        <f t="shared" si="20"/>
        <v>5.2474841794438127</v>
      </c>
      <c r="AL84" s="665">
        <f t="shared" si="20"/>
        <v>4.7661297704411476</v>
      </c>
      <c r="AM84" s="665">
        <f t="shared" si="20"/>
        <v>4.5073401605265682</v>
      </c>
      <c r="AN84" s="665">
        <f t="shared" si="20"/>
        <v>4.3094824601966613</v>
      </c>
      <c r="AO84" s="665">
        <f t="shared" si="20"/>
        <v>4.1577300926840675</v>
      </c>
      <c r="AP84" s="665">
        <f t="shared" si="20"/>
        <v>4.067199023453953</v>
      </c>
      <c r="AQ84" s="665">
        <f t="shared" si="20"/>
        <v>3.9849165774677604</v>
      </c>
      <c r="AR84" s="665">
        <f t="shared" si="20"/>
        <v>3.9884737698243646</v>
      </c>
      <c r="AS84" s="665">
        <f t="shared" si="20"/>
        <v>3.5681543105496427</v>
      </c>
      <c r="AT84" s="665">
        <f t="shared" si="20"/>
        <v>3.2532025745585313</v>
      </c>
      <c r="AU84" s="665">
        <f t="shared" si="20"/>
        <v>3.1177319004925268</v>
      </c>
      <c r="AV84" s="665">
        <f t="shared" si="20"/>
        <v>3.0195035066939671</v>
      </c>
      <c r="AW84" s="665">
        <f t="shared" si="20"/>
        <v>3.048583106667246</v>
      </c>
      <c r="AX84" s="665">
        <f t="shared" si="20"/>
        <v>3.0266787385874006</v>
      </c>
      <c r="AY84" s="665">
        <f t="shared" si="20"/>
        <v>2.9089508564206525</v>
      </c>
      <c r="AZ84" s="665">
        <f t="shared" si="20"/>
        <v>2.7561137806246307</v>
      </c>
      <c r="BA84" s="665">
        <f t="shared" si="20"/>
        <v>2.6760020821252382</v>
      </c>
      <c r="BB84" s="665">
        <f t="shared" si="20"/>
        <v>2.333998805730269</v>
      </c>
      <c r="BC84" s="665">
        <f t="shared" si="20"/>
        <v>2.4275422515999909</v>
      </c>
      <c r="BD84" s="665">
        <f t="shared" si="20"/>
        <v>2.3502064443717909</v>
      </c>
      <c r="BE84" s="665">
        <f t="shared" si="20"/>
        <v>2.2692680631578668</v>
      </c>
      <c r="BF84" s="665">
        <f t="shared" si="20"/>
        <v>2.0361218745679683</v>
      </c>
      <c r="BG84" s="665">
        <f t="shared" si="20"/>
        <v>1.956394744129087</v>
      </c>
      <c r="BH84" s="665">
        <f t="shared" si="20"/>
        <v>2.0553209209473344</v>
      </c>
      <c r="BI84" s="665">
        <f t="shared" si="20"/>
        <v>2.054172443681241</v>
      </c>
      <c r="BJ84" s="665"/>
      <c r="BK84" s="665"/>
      <c r="BL84" s="170"/>
    </row>
    <row r="85" spans="1:64" s="151" customFormat="1" ht="15.75" thickTop="1">
      <c r="A85" s="27"/>
      <c r="O85" s="22"/>
      <c r="P85" s="22"/>
      <c r="Q85" s="22"/>
      <c r="R85" s="128"/>
      <c r="S85" s="124" t="s">
        <v>21</v>
      </c>
      <c r="T85" s="124"/>
      <c r="U85" s="124"/>
      <c r="V85" s="124"/>
      <c r="W85" s="124"/>
      <c r="X85" s="124"/>
      <c r="Y85" s="124"/>
      <c r="Z85" s="124"/>
      <c r="AA85" s="615">
        <f t="shared" ref="AA85:BI85" si="21">SUM(AA77:AA84)</f>
        <v>1160.3473909524484</v>
      </c>
      <c r="AB85" s="615">
        <f t="shared" si="21"/>
        <v>1171.8681137921917</v>
      </c>
      <c r="AC85" s="615">
        <f t="shared" si="21"/>
        <v>1180.4929723751379</v>
      </c>
      <c r="AD85" s="615">
        <f t="shared" si="21"/>
        <v>1174.1335759045619</v>
      </c>
      <c r="AE85" s="615">
        <f t="shared" si="21"/>
        <v>1227.9547276745666</v>
      </c>
      <c r="AF85" s="615">
        <f t="shared" si="21"/>
        <v>1240.5711549134451</v>
      </c>
      <c r="AG85" s="615">
        <f t="shared" si="21"/>
        <v>1253.422464594744</v>
      </c>
      <c r="AH85" s="615">
        <f t="shared" si="21"/>
        <v>1245.5417117513041</v>
      </c>
      <c r="AI85" s="615">
        <f t="shared" si="21"/>
        <v>1205.5152051351497</v>
      </c>
      <c r="AJ85" s="615">
        <f t="shared" si="21"/>
        <v>1242.296460153568</v>
      </c>
      <c r="AK85" s="615">
        <f t="shared" si="21"/>
        <v>1264.4497290754</v>
      </c>
      <c r="AL85" s="615">
        <f t="shared" si="21"/>
        <v>1249.7441343041253</v>
      </c>
      <c r="AM85" s="615">
        <f t="shared" si="21"/>
        <v>1278.9886000451615</v>
      </c>
      <c r="AN85" s="615">
        <f t="shared" si="21"/>
        <v>1287.2746677221464</v>
      </c>
      <c r="AO85" s="615">
        <f t="shared" si="21"/>
        <v>1282.4759208743867</v>
      </c>
      <c r="AP85" s="615">
        <f t="shared" si="21"/>
        <v>1289.6727388146196</v>
      </c>
      <c r="AQ85" s="615">
        <f t="shared" si="21"/>
        <v>1266.6244763432869</v>
      </c>
      <c r="AR85" s="615">
        <f t="shared" si="21"/>
        <v>1302.0043222777604</v>
      </c>
      <c r="AS85" s="615">
        <f t="shared" si="21"/>
        <v>1231.4195344308614</v>
      </c>
      <c r="AT85" s="615">
        <f t="shared" si="21"/>
        <v>1162.7745125648739</v>
      </c>
      <c r="AU85" s="615">
        <f t="shared" si="21"/>
        <v>1213.5381751244979</v>
      </c>
      <c r="AV85" s="615">
        <f t="shared" si="21"/>
        <v>1263.5409689945236</v>
      </c>
      <c r="AW85" s="615">
        <f t="shared" si="21"/>
        <v>1304.4017602573522</v>
      </c>
      <c r="AX85" s="615">
        <f t="shared" si="21"/>
        <v>1314.1707275809883</v>
      </c>
      <c r="AY85" s="615">
        <f t="shared" si="21"/>
        <v>1262.4955494402282</v>
      </c>
      <c r="AZ85" s="615">
        <f t="shared" si="21"/>
        <v>1222.1817581500313</v>
      </c>
      <c r="BA85" s="615">
        <f t="shared" si="21"/>
        <v>1202.0928446415537</v>
      </c>
      <c r="BB85" s="615">
        <f t="shared" si="21"/>
        <v>1186.2905049742983</v>
      </c>
      <c r="BC85" s="615">
        <f t="shared" si="21"/>
        <v>1140.6290320232386</v>
      </c>
      <c r="BD85" s="615">
        <f t="shared" si="21"/>
        <v>1104.0843363542656</v>
      </c>
      <c r="BE85" s="615">
        <f t="shared" si="21"/>
        <v>1039.1637034237228</v>
      </c>
      <c r="BF85" s="615">
        <f t="shared" si="21"/>
        <v>1060.2058536524562</v>
      </c>
      <c r="BG85" s="615">
        <f t="shared" si="21"/>
        <v>1031.2129359154058</v>
      </c>
      <c r="BH85" s="615">
        <f t="shared" si="21"/>
        <v>987.90612572854172</v>
      </c>
      <c r="BI85" s="615">
        <f t="shared" si="21"/>
        <v>973.63923198634996</v>
      </c>
      <c r="BJ85" s="625"/>
      <c r="BK85" s="625"/>
      <c r="BL85" s="609"/>
    </row>
    <row r="86" spans="1:64" s="151" customFormat="1">
      <c r="A86" s="27"/>
      <c r="O86" s="22"/>
      <c r="P86" s="22"/>
      <c r="Q86" s="22"/>
      <c r="R86" s="128"/>
      <c r="S86" s="22"/>
      <c r="T86" s="22"/>
      <c r="U86" s="22"/>
      <c r="V86" s="22"/>
      <c r="W86" s="22"/>
      <c r="X86" s="22"/>
      <c r="Y86" s="22"/>
      <c r="Z86" s="22"/>
      <c r="AA86" s="67"/>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7"/>
    </row>
    <row r="87" spans="1:64" s="66" customFormat="1">
      <c r="A87" s="27"/>
      <c r="B87" s="22"/>
      <c r="C87" s="22"/>
      <c r="D87" s="22"/>
      <c r="E87" s="22"/>
      <c r="F87" s="22"/>
      <c r="G87" s="22"/>
      <c r="H87" s="22"/>
      <c r="I87" s="22"/>
      <c r="J87" s="22"/>
      <c r="K87" s="22"/>
      <c r="L87" s="22"/>
      <c r="M87" s="22"/>
      <c r="N87" s="22"/>
      <c r="O87" s="22"/>
      <c r="P87" s="22"/>
      <c r="Q87" s="22"/>
      <c r="R87" s="609"/>
      <c r="S87" s="133" t="s">
        <v>33</v>
      </c>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7"/>
    </row>
    <row r="88" spans="1:64">
      <c r="S88" s="64"/>
      <c r="T88" s="107"/>
      <c r="U88" s="107"/>
      <c r="V88" s="107"/>
      <c r="W88" s="107"/>
      <c r="X88" s="107"/>
      <c r="Y88" s="107"/>
      <c r="Z88" s="107"/>
      <c r="AA88" s="65">
        <v>1990</v>
      </c>
      <c r="AB88" s="65">
        <f t="shared" ref="AB88:BI88" si="22">AA88+1</f>
        <v>1991</v>
      </c>
      <c r="AC88" s="65">
        <f t="shared" si="22"/>
        <v>1992</v>
      </c>
      <c r="AD88" s="65">
        <f t="shared" si="22"/>
        <v>1993</v>
      </c>
      <c r="AE88" s="65">
        <f t="shared" si="22"/>
        <v>1994</v>
      </c>
      <c r="AF88" s="65">
        <f t="shared" si="22"/>
        <v>1995</v>
      </c>
      <c r="AG88" s="65">
        <f t="shared" si="22"/>
        <v>1996</v>
      </c>
      <c r="AH88" s="65">
        <f t="shared" si="22"/>
        <v>1997</v>
      </c>
      <c r="AI88" s="65">
        <f t="shared" si="22"/>
        <v>1998</v>
      </c>
      <c r="AJ88" s="65">
        <f t="shared" si="22"/>
        <v>1999</v>
      </c>
      <c r="AK88" s="65">
        <f t="shared" si="22"/>
        <v>2000</v>
      </c>
      <c r="AL88" s="65">
        <f t="shared" si="22"/>
        <v>2001</v>
      </c>
      <c r="AM88" s="65">
        <f t="shared" si="22"/>
        <v>2002</v>
      </c>
      <c r="AN88" s="65">
        <f t="shared" si="22"/>
        <v>2003</v>
      </c>
      <c r="AO88" s="65">
        <f t="shared" si="22"/>
        <v>2004</v>
      </c>
      <c r="AP88" s="65">
        <f t="shared" si="22"/>
        <v>2005</v>
      </c>
      <c r="AQ88" s="65">
        <f t="shared" si="22"/>
        <v>2006</v>
      </c>
      <c r="AR88" s="65">
        <f t="shared" si="22"/>
        <v>2007</v>
      </c>
      <c r="AS88" s="65">
        <f t="shared" si="22"/>
        <v>2008</v>
      </c>
      <c r="AT88" s="65">
        <f t="shared" si="22"/>
        <v>2009</v>
      </c>
      <c r="AU88" s="65">
        <f t="shared" si="22"/>
        <v>2010</v>
      </c>
      <c r="AV88" s="65">
        <f t="shared" si="22"/>
        <v>2011</v>
      </c>
      <c r="AW88" s="65">
        <f t="shared" si="22"/>
        <v>2012</v>
      </c>
      <c r="AX88" s="65">
        <f t="shared" si="22"/>
        <v>2013</v>
      </c>
      <c r="AY88" s="65">
        <f t="shared" si="22"/>
        <v>2014</v>
      </c>
      <c r="AZ88" s="65">
        <f t="shared" si="22"/>
        <v>2015</v>
      </c>
      <c r="BA88" s="65">
        <f t="shared" si="22"/>
        <v>2016</v>
      </c>
      <c r="BB88" s="65">
        <f t="shared" si="22"/>
        <v>2017</v>
      </c>
      <c r="BC88" s="65">
        <f t="shared" si="22"/>
        <v>2018</v>
      </c>
      <c r="BD88" s="65">
        <f t="shared" si="22"/>
        <v>2019</v>
      </c>
      <c r="BE88" s="65">
        <f t="shared" si="22"/>
        <v>2020</v>
      </c>
      <c r="BF88" s="65">
        <f t="shared" si="22"/>
        <v>2021</v>
      </c>
      <c r="BG88" s="65">
        <f t="shared" si="22"/>
        <v>2022</v>
      </c>
      <c r="BH88" s="65">
        <f t="shared" si="22"/>
        <v>2023</v>
      </c>
      <c r="BI88" s="65">
        <f t="shared" si="22"/>
        <v>2024</v>
      </c>
      <c r="BJ88" s="65" t="s">
        <v>16</v>
      </c>
      <c r="BK88" s="65" t="s">
        <v>1</v>
      </c>
      <c r="BL88" s="135"/>
    </row>
    <row r="89" spans="1:64">
      <c r="S89" s="125" t="s">
        <v>54</v>
      </c>
      <c r="T89" s="620"/>
      <c r="U89" s="1907"/>
      <c r="V89" s="1907"/>
      <c r="W89" s="1907"/>
      <c r="X89" s="1907"/>
      <c r="Y89" s="1907"/>
      <c r="Z89" s="1907"/>
      <c r="AA89" s="68"/>
      <c r="AB89" s="143">
        <f t="shared" ref="AB89:BI89" si="23">AB77/AA77-1</f>
        <v>3.8195705743586661E-3</v>
      </c>
      <c r="AC89" s="143">
        <f t="shared" si="23"/>
        <v>1.5392897522418902E-2</v>
      </c>
      <c r="AD89" s="143">
        <f t="shared" si="23"/>
        <v>-4.618415612989224E-2</v>
      </c>
      <c r="AE89" s="143">
        <f t="shared" si="23"/>
        <v>0.10035160444568292</v>
      </c>
      <c r="AF89" s="143">
        <f t="shared" si="23"/>
        <v>-3.2521257789632552E-2</v>
      </c>
      <c r="AG89" s="143">
        <f t="shared" si="23"/>
        <v>5.196407687918958E-3</v>
      </c>
      <c r="AH89" s="143">
        <f t="shared" si="23"/>
        <v>-1.3317764517195019E-2</v>
      </c>
      <c r="AI89" s="143">
        <f t="shared" si="23"/>
        <v>-3.6698734404232436E-2</v>
      </c>
      <c r="AJ89" s="143">
        <f t="shared" si="23"/>
        <v>6.3013413132856577E-2</v>
      </c>
      <c r="AK89" s="143">
        <f t="shared" si="23"/>
        <v>2.3740128839198515E-2</v>
      </c>
      <c r="AL89" s="143">
        <f t="shared" si="23"/>
        <v>-2.4211944459146317E-2</v>
      </c>
      <c r="AM89" s="143">
        <f t="shared" si="23"/>
        <v>6.9926723754543341E-2</v>
      </c>
      <c r="AN89" s="143">
        <f t="shared" si="23"/>
        <v>4.1698267308687642E-2</v>
      </c>
      <c r="AO89" s="143">
        <f t="shared" si="23"/>
        <v>-9.7285451458200001E-3</v>
      </c>
      <c r="AP89" s="143">
        <f t="shared" si="23"/>
        <v>4.9895881533470687E-2</v>
      </c>
      <c r="AQ89" s="143">
        <f t="shared" si="23"/>
        <v>-2.1362748494568762E-2</v>
      </c>
      <c r="AR89" s="143">
        <f t="shared" si="23"/>
        <v>0.12610775798964924</v>
      </c>
      <c r="AS89" s="143">
        <f t="shared" si="23"/>
        <v>-6.5566347211189369E-2</v>
      </c>
      <c r="AT89" s="143">
        <f t="shared" si="23"/>
        <v>-8.9048943998446539E-2</v>
      </c>
      <c r="AU89" s="143">
        <f t="shared" si="23"/>
        <v>6.1267485281679246E-2</v>
      </c>
      <c r="AV89" s="143">
        <f t="shared" si="23"/>
        <v>0.13580127578751644</v>
      </c>
      <c r="AW89" s="143">
        <f t="shared" si="23"/>
        <v>9.5012062955750931E-2</v>
      </c>
      <c r="AX89" s="143">
        <f t="shared" si="23"/>
        <v>2.7355330233354014E-3</v>
      </c>
      <c r="AY89" s="143">
        <f t="shared" si="23"/>
        <v>-5.2975820069794288E-2</v>
      </c>
      <c r="AZ89" s="143">
        <f t="shared" si="23"/>
        <v>-5.0005467259119363E-2</v>
      </c>
      <c r="BA89" s="143">
        <f t="shared" si="23"/>
        <v>6.8385935967709477E-2</v>
      </c>
      <c r="BB89" s="143">
        <f t="shared" si="23"/>
        <v>-2.6723628996221716E-2</v>
      </c>
      <c r="BC89" s="143">
        <f t="shared" si="23"/>
        <v>-7.7070550862111453E-2</v>
      </c>
      <c r="BD89" s="143">
        <f t="shared" si="23"/>
        <v>-4.56463493192375E-2</v>
      </c>
      <c r="BE89" s="143">
        <f t="shared" si="23"/>
        <v>-2.5494284943692325E-2</v>
      </c>
      <c r="BF89" s="143">
        <f t="shared" si="23"/>
        <v>1.3446082406520787E-2</v>
      </c>
      <c r="BG89" s="143">
        <f t="shared" si="23"/>
        <v>-2.0005175025571087E-2</v>
      </c>
      <c r="BH89" s="143">
        <f t="shared" si="23"/>
        <v>-5.7356455410897733E-2</v>
      </c>
      <c r="BI89" s="143">
        <f t="shared" si="23"/>
        <v>-6.4886601857168102E-3</v>
      </c>
      <c r="BJ89" s="603"/>
      <c r="BK89" s="603"/>
      <c r="BL89" s="609"/>
    </row>
    <row r="90" spans="1:64" s="66" customFormat="1">
      <c r="A90" s="27"/>
      <c r="B90" s="22"/>
      <c r="C90" s="22"/>
      <c r="D90" s="22"/>
      <c r="E90" s="22"/>
      <c r="F90" s="22"/>
      <c r="G90" s="22"/>
      <c r="H90" s="22"/>
      <c r="I90" s="22"/>
      <c r="J90" s="22"/>
      <c r="K90" s="22"/>
      <c r="L90" s="22"/>
      <c r="M90" s="22"/>
      <c r="N90" s="22"/>
      <c r="O90" s="22"/>
      <c r="P90" s="22"/>
      <c r="Q90" s="22"/>
      <c r="R90" s="609"/>
      <c r="S90" s="125" t="s">
        <v>55</v>
      </c>
      <c r="T90" s="620"/>
      <c r="U90" s="1907"/>
      <c r="V90" s="1907"/>
      <c r="W90" s="1907"/>
      <c r="X90" s="1907"/>
      <c r="Y90" s="1907"/>
      <c r="Z90" s="1907"/>
      <c r="AA90" s="68"/>
      <c r="AB90" s="143">
        <f t="shared" ref="AB90:BI90" si="24">AB78/AA78-1</f>
        <v>-6.6938324718751607E-3</v>
      </c>
      <c r="AC90" s="143">
        <f t="shared" si="24"/>
        <v>-1.4616768477197284E-2</v>
      </c>
      <c r="AD90" s="143">
        <f t="shared" si="24"/>
        <v>5.0768857623346708E-3</v>
      </c>
      <c r="AE90" s="143">
        <f t="shared" si="24"/>
        <v>1.8378420252178396E-2</v>
      </c>
      <c r="AF90" s="143">
        <f t="shared" si="24"/>
        <v>1.8816637937854486E-2</v>
      </c>
      <c r="AG90" s="143">
        <f t="shared" si="24"/>
        <v>1.3300299915780966E-2</v>
      </c>
      <c r="AH90" s="143">
        <f t="shared" si="24"/>
        <v>-1.1729386953596821E-2</v>
      </c>
      <c r="AI90" s="143">
        <f t="shared" si="24"/>
        <v>-6.1698786257674221E-2</v>
      </c>
      <c r="AJ90" s="143">
        <f t="shared" si="24"/>
        <v>1.3258950214138254E-2</v>
      </c>
      <c r="AK90" s="143">
        <f t="shared" si="24"/>
        <v>2.7412731105179056E-2</v>
      </c>
      <c r="AL90" s="143">
        <f t="shared" si="24"/>
        <v>-1.5527475437288496E-2</v>
      </c>
      <c r="AM90" s="143">
        <f t="shared" si="24"/>
        <v>1.3807395251281385E-2</v>
      </c>
      <c r="AN90" s="143">
        <f t="shared" si="24"/>
        <v>-7.3689397936738121E-4</v>
      </c>
      <c r="AO90" s="143">
        <f t="shared" si="24"/>
        <v>1.9274800886743826E-3</v>
      </c>
      <c r="AP90" s="143">
        <f t="shared" si="24"/>
        <v>-2.8573657497064975E-2</v>
      </c>
      <c r="AQ90" s="143">
        <f t="shared" si="24"/>
        <v>-9.1128883387542325E-3</v>
      </c>
      <c r="AR90" s="143">
        <f t="shared" si="24"/>
        <v>-9.8080401465863165E-3</v>
      </c>
      <c r="AS90" s="143">
        <f t="shared" si="24"/>
        <v>-8.5527203242982019E-2</v>
      </c>
      <c r="AT90" s="143">
        <f t="shared" si="24"/>
        <v>-4.1912982475558191E-2</v>
      </c>
      <c r="AU90" s="143">
        <f t="shared" si="24"/>
        <v>4.6067405373873216E-2</v>
      </c>
      <c r="AV90" s="143">
        <f t="shared" si="24"/>
        <v>-7.051836848870785E-3</v>
      </c>
      <c r="AW90" s="143">
        <f t="shared" si="24"/>
        <v>-5.8738335023966748E-3</v>
      </c>
      <c r="AX90" s="143">
        <f t="shared" si="24"/>
        <v>1.4627828206717597E-2</v>
      </c>
      <c r="AY90" s="143">
        <f t="shared" si="24"/>
        <v>-2.8208408910036842E-2</v>
      </c>
      <c r="AZ90" s="143">
        <f t="shared" si="24"/>
        <v>-2.6681541227275507E-2</v>
      </c>
      <c r="BA90" s="143">
        <f t="shared" si="24"/>
        <v>-4.4021655750605682E-2</v>
      </c>
      <c r="BB90" s="143">
        <f t="shared" si="24"/>
        <v>-1.7574701626590916E-2</v>
      </c>
      <c r="BC90" s="143">
        <f t="shared" si="24"/>
        <v>-1.6274448996206115E-2</v>
      </c>
      <c r="BD90" s="143">
        <f t="shared" si="24"/>
        <v>-2.4717642556724817E-2</v>
      </c>
      <c r="BE90" s="143">
        <f t="shared" si="24"/>
        <v>-9.3094770544046357E-2</v>
      </c>
      <c r="BF90" s="143">
        <f t="shared" si="24"/>
        <v>5.9789248411720397E-2</v>
      </c>
      <c r="BG90" s="143">
        <f t="shared" si="24"/>
        <v>-6.277230192817862E-2</v>
      </c>
      <c r="BH90" s="143">
        <f t="shared" si="24"/>
        <v>-3.9108987013632079E-2</v>
      </c>
      <c r="BI90" s="143">
        <f t="shared" si="24"/>
        <v>-2.2279633672610655E-2</v>
      </c>
      <c r="BJ90" s="603"/>
      <c r="BK90" s="603"/>
      <c r="BL90" s="609"/>
    </row>
    <row r="91" spans="1:64" s="66" customFormat="1">
      <c r="A91" s="27"/>
      <c r="B91" s="22"/>
      <c r="C91" s="22"/>
      <c r="D91" s="22"/>
      <c r="E91" s="22"/>
      <c r="F91" s="22"/>
      <c r="G91" s="22"/>
      <c r="H91" s="22"/>
      <c r="I91" s="22"/>
      <c r="J91" s="22"/>
      <c r="K91" s="22"/>
      <c r="L91" s="22"/>
      <c r="M91" s="22"/>
      <c r="N91" s="22"/>
      <c r="O91" s="22"/>
      <c r="P91" s="22"/>
      <c r="Q91" s="22"/>
      <c r="R91" s="609"/>
      <c r="S91" s="125" t="s">
        <v>56</v>
      </c>
      <c r="T91" s="620"/>
      <c r="U91" s="1907"/>
      <c r="V91" s="1907"/>
      <c r="W91" s="1907"/>
      <c r="X91" s="1907"/>
      <c r="Y91" s="1907"/>
      <c r="Z91" s="1907"/>
      <c r="AA91" s="68"/>
      <c r="AB91" s="143">
        <f t="shared" ref="AB91:BI91" si="25">AB79/AA79-1</f>
        <v>5.8324258931362394E-2</v>
      </c>
      <c r="AC91" s="143">
        <f t="shared" si="25"/>
        <v>3.0699261727651583E-2</v>
      </c>
      <c r="AD91" s="143">
        <f t="shared" si="25"/>
        <v>1.7152513174102824E-2</v>
      </c>
      <c r="AE91" s="143">
        <f t="shared" si="25"/>
        <v>4.1192307939107664E-2</v>
      </c>
      <c r="AF91" s="143">
        <f t="shared" si="25"/>
        <v>4.0013544649061927E-2</v>
      </c>
      <c r="AG91" s="143">
        <f t="shared" si="25"/>
        <v>2.768613280220622E-2</v>
      </c>
      <c r="AH91" s="143">
        <f t="shared" si="25"/>
        <v>6.7702562708149561E-3</v>
      </c>
      <c r="AI91" s="143">
        <f t="shared" si="25"/>
        <v>-7.5613028778439562E-3</v>
      </c>
      <c r="AJ91" s="143">
        <f t="shared" si="25"/>
        <v>1.6467800063559634E-2</v>
      </c>
      <c r="AK91" s="143">
        <f t="shared" si="25"/>
        <v>-1.6663457919660063E-3</v>
      </c>
      <c r="AL91" s="143">
        <f t="shared" si="25"/>
        <v>1.6396193983685858E-2</v>
      </c>
      <c r="AM91" s="143">
        <f t="shared" si="25"/>
        <v>-1.4171800143218505E-2</v>
      </c>
      <c r="AN91" s="143">
        <f t="shared" si="25"/>
        <v>-1.5818770003906635E-2</v>
      </c>
      <c r="AO91" s="143">
        <f t="shared" si="25"/>
        <v>-2.3838375981943272E-2</v>
      </c>
      <c r="AP91" s="143">
        <f t="shared" si="25"/>
        <v>-2.2718570894039836E-2</v>
      </c>
      <c r="AQ91" s="143">
        <f t="shared" si="25"/>
        <v>-1.1405927560221185E-2</v>
      </c>
      <c r="AR91" s="143">
        <f t="shared" si="25"/>
        <v>-1.1823493687114661E-2</v>
      </c>
      <c r="AS91" s="143">
        <f t="shared" si="25"/>
        <v>-3.2918472660743658E-2</v>
      </c>
      <c r="AT91" s="143">
        <f t="shared" si="25"/>
        <v>-1.4641814326426528E-2</v>
      </c>
      <c r="AU91" s="143">
        <f t="shared" si="25"/>
        <v>1.9627131946615695E-3</v>
      </c>
      <c r="AV91" s="143">
        <f t="shared" si="25"/>
        <v>-2.159854690524865E-2</v>
      </c>
      <c r="AW91" s="143">
        <f t="shared" si="25"/>
        <v>4.1224877793217818E-3</v>
      </c>
      <c r="AX91" s="143">
        <f t="shared" si="25"/>
        <v>-1.3267270770480732E-2</v>
      </c>
      <c r="AY91" s="143">
        <f t="shared" si="25"/>
        <v>-2.3038702086729979E-2</v>
      </c>
      <c r="AZ91" s="143">
        <f t="shared" si="25"/>
        <v>-6.0075318248966614E-3</v>
      </c>
      <c r="BA91" s="143">
        <f t="shared" si="25"/>
        <v>-8.566561639210879E-3</v>
      </c>
      <c r="BB91" s="143">
        <f t="shared" si="25"/>
        <v>-8.4925768882908592E-3</v>
      </c>
      <c r="BC91" s="143">
        <f t="shared" si="25"/>
        <v>-1.2051999636859656E-2</v>
      </c>
      <c r="BD91" s="143">
        <f t="shared" si="25"/>
        <v>-2.0215930168176244E-2</v>
      </c>
      <c r="BE91" s="143">
        <f t="shared" si="25"/>
        <v>-0.11165657552486541</v>
      </c>
      <c r="BF91" s="143">
        <f t="shared" si="25"/>
        <v>8.4173729633365557E-3</v>
      </c>
      <c r="BG91" s="143">
        <f t="shared" si="25"/>
        <v>3.7213997923161823E-2</v>
      </c>
      <c r="BH91" s="143">
        <f t="shared" si="25"/>
        <v>-5.8060000973185755E-3</v>
      </c>
      <c r="BI91" s="143">
        <f t="shared" si="25"/>
        <v>-1.6067280747921964E-2</v>
      </c>
      <c r="BJ91" s="603"/>
      <c r="BK91" s="603"/>
      <c r="BL91" s="609"/>
    </row>
    <row r="92" spans="1:64" s="66" customFormat="1">
      <c r="A92" s="27"/>
      <c r="B92" s="22"/>
      <c r="C92" s="22"/>
      <c r="D92" s="22"/>
      <c r="E92" s="22"/>
      <c r="F92" s="22"/>
      <c r="G92" s="22"/>
      <c r="H92" s="22"/>
      <c r="I92" s="22"/>
      <c r="J92" s="22"/>
      <c r="K92" s="22"/>
      <c r="L92" s="22"/>
      <c r="M92" s="22"/>
      <c r="N92" s="22"/>
      <c r="O92" s="22"/>
      <c r="P92" s="22"/>
      <c r="Q92" s="22"/>
      <c r="R92" s="609"/>
      <c r="S92" s="125" t="s">
        <v>57</v>
      </c>
      <c r="T92" s="620"/>
      <c r="U92" s="1907"/>
      <c r="V92" s="1907"/>
      <c r="W92" s="1907"/>
      <c r="X92" s="1907"/>
      <c r="Y92" s="1907"/>
      <c r="Z92" s="1907"/>
      <c r="AA92" s="68"/>
      <c r="AB92" s="143">
        <f t="shared" ref="AB92:BI92" si="26">AB80/AA80-1</f>
        <v>-1.7907257682398425E-2</v>
      </c>
      <c r="AC92" s="143">
        <f t="shared" si="26"/>
        <v>-1.7004346835191364E-2</v>
      </c>
      <c r="AD92" s="143">
        <f t="shared" si="26"/>
        <v>3.1979137474895669E-2</v>
      </c>
      <c r="AE92" s="143">
        <f t="shared" si="26"/>
        <v>2.0586607502264931E-2</v>
      </c>
      <c r="AF92" s="143">
        <f t="shared" si="26"/>
        <v>3.9560862592704416E-2</v>
      </c>
      <c r="AG92" s="143">
        <f t="shared" si="26"/>
        <v>-5.5042444275013147E-2</v>
      </c>
      <c r="AH92" s="143">
        <f t="shared" si="26"/>
        <v>5.4694815319826562E-2</v>
      </c>
      <c r="AI92" s="143">
        <f t="shared" si="26"/>
        <v>5.7278582118922117E-2</v>
      </c>
      <c r="AJ92" s="143">
        <f t="shared" si="26"/>
        <v>4.3106791652102849E-2</v>
      </c>
      <c r="AK92" s="143">
        <f t="shared" si="26"/>
        <v>-1.2363841312713619E-2</v>
      </c>
      <c r="AL92" s="143">
        <f t="shared" si="26"/>
        <v>1.6497623947005824E-2</v>
      </c>
      <c r="AM92" s="143">
        <f t="shared" si="26"/>
        <v>1.8757111664012838E-2</v>
      </c>
      <c r="AN92" s="143">
        <f t="shared" si="26"/>
        <v>-3.2706335139920384E-3</v>
      </c>
      <c r="AO92" s="143">
        <f t="shared" si="26"/>
        <v>5.4513155067586139E-2</v>
      </c>
      <c r="AP92" s="143">
        <f t="shared" si="26"/>
        <v>8.3812562045513239E-3</v>
      </c>
      <c r="AQ92" s="143">
        <f t="shared" si="26"/>
        <v>-2.4171165145922657E-2</v>
      </c>
      <c r="AR92" s="143">
        <f t="shared" si="26"/>
        <v>-9.5100524673418674E-2</v>
      </c>
      <c r="AS92" s="143">
        <f t="shared" si="26"/>
        <v>5.754418166951214E-2</v>
      </c>
      <c r="AT92" s="143">
        <f t="shared" si="26"/>
        <v>-3.5120339052411853E-2</v>
      </c>
      <c r="AU92" s="143">
        <f t="shared" si="26"/>
        <v>8.1478704562547355E-2</v>
      </c>
      <c r="AV92" s="143">
        <f t="shared" si="26"/>
        <v>2.5475189477572879E-2</v>
      </c>
      <c r="AW92" s="143">
        <f t="shared" si="26"/>
        <v>-5.2412311670552381E-2</v>
      </c>
      <c r="AX92" s="143">
        <f t="shared" si="26"/>
        <v>7.3595765983056394E-2</v>
      </c>
      <c r="AY92" s="143">
        <f t="shared" si="26"/>
        <v>-5.5346694094018822E-2</v>
      </c>
      <c r="AZ92" s="143">
        <f t="shared" si="26"/>
        <v>-2.0482642566951204E-2</v>
      </c>
      <c r="BA92" s="143">
        <f t="shared" si="26"/>
        <v>-0.383997654779625</v>
      </c>
      <c r="BB92" s="143">
        <f t="shared" si="26"/>
        <v>5.4880084114563576E-3</v>
      </c>
      <c r="BC92" s="143">
        <f t="shared" si="26"/>
        <v>0.11439016822775416</v>
      </c>
      <c r="BD92" s="143">
        <f t="shared" si="26"/>
        <v>-6.9673025670060507E-2</v>
      </c>
      <c r="BE92" s="143">
        <f t="shared" si="26"/>
        <v>-5.9047658769100453E-2</v>
      </c>
      <c r="BF92" s="143">
        <f t="shared" si="26"/>
        <v>1.4650517146580944E-2</v>
      </c>
      <c r="BG92" s="143">
        <f t="shared" si="26"/>
        <v>-8.8156527834452603E-2</v>
      </c>
      <c r="BH92" s="143">
        <f t="shared" si="26"/>
        <v>-3.3719764830420274E-2</v>
      </c>
      <c r="BI92" s="143">
        <f t="shared" si="26"/>
        <v>-3.6797662155625743E-2</v>
      </c>
      <c r="BJ92" s="603"/>
      <c r="BK92" s="603"/>
      <c r="BL92" s="609"/>
    </row>
    <row r="93" spans="1:64" s="66" customFormat="1">
      <c r="A93" s="27"/>
      <c r="B93" s="22"/>
      <c r="C93" s="22"/>
      <c r="D93" s="22"/>
      <c r="E93" s="22"/>
      <c r="F93" s="22"/>
      <c r="G93" s="22"/>
      <c r="H93" s="22"/>
      <c r="I93" s="22"/>
      <c r="J93" s="22"/>
      <c r="K93" s="22"/>
      <c r="L93" s="22"/>
      <c r="M93" s="22"/>
      <c r="N93" s="22"/>
      <c r="O93" s="22"/>
      <c r="P93" s="22"/>
      <c r="Q93" s="22"/>
      <c r="R93" s="609"/>
      <c r="S93" s="125" t="s">
        <v>58</v>
      </c>
      <c r="T93" s="620"/>
      <c r="U93" s="1907"/>
      <c r="V93" s="1907"/>
      <c r="W93" s="1907"/>
      <c r="X93" s="1907"/>
      <c r="Y93" s="1907"/>
      <c r="Z93" s="1907"/>
      <c r="AA93" s="68"/>
      <c r="AB93" s="143">
        <f t="shared" ref="AB93:BI93" si="27">AB81/AA81-1</f>
        <v>1.9498368962505008E-2</v>
      </c>
      <c r="AC93" s="143">
        <f t="shared" si="27"/>
        <v>4.9184744869272379E-2</v>
      </c>
      <c r="AD93" s="143">
        <f t="shared" si="27"/>
        <v>5.5051488213864408E-2</v>
      </c>
      <c r="AE93" s="143">
        <f t="shared" si="27"/>
        <v>-2.7570792426251156E-2</v>
      </c>
      <c r="AF93" s="143">
        <f t="shared" si="27"/>
        <v>5.7083182986495951E-2</v>
      </c>
      <c r="AG93" s="143">
        <f t="shared" si="27"/>
        <v>3.5614077560210289E-2</v>
      </c>
      <c r="AH93" s="143">
        <f t="shared" si="27"/>
        <v>-4.5079354533821947E-2</v>
      </c>
      <c r="AI93" s="143">
        <f t="shared" si="27"/>
        <v>6.7524356328130253E-4</v>
      </c>
      <c r="AJ93" s="143">
        <f t="shared" si="27"/>
        <v>2.7159315670565842E-2</v>
      </c>
      <c r="AK93" s="143">
        <f t="shared" si="27"/>
        <v>5.3032060925366276E-2</v>
      </c>
      <c r="AL93" s="143">
        <f t="shared" si="27"/>
        <v>-5.0855563925023439E-2</v>
      </c>
      <c r="AM93" s="143">
        <f t="shared" si="27"/>
        <v>4.0578121207853535E-2</v>
      </c>
      <c r="AN93" s="143">
        <f t="shared" si="27"/>
        <v>-4.7943312193902909E-2</v>
      </c>
      <c r="AO93" s="143">
        <f t="shared" si="27"/>
        <v>1.3479773883193769E-3</v>
      </c>
      <c r="AP93" s="143">
        <f t="shared" si="27"/>
        <v>3.5130052033599313E-2</v>
      </c>
      <c r="AQ93" s="143">
        <f t="shared" si="27"/>
        <v>-6.0691515686858488E-2</v>
      </c>
      <c r="AR93" s="143">
        <f t="shared" si="27"/>
        <v>-1.0876207500939983E-2</v>
      </c>
      <c r="AS93" s="143">
        <f t="shared" si="27"/>
        <v>-5.656802423028473E-2</v>
      </c>
      <c r="AT93" s="144">
        <f t="shared" si="27"/>
        <v>-5.7246621394488884E-3</v>
      </c>
      <c r="AU93" s="143">
        <f t="shared" si="27"/>
        <v>4.6715612032403708E-2</v>
      </c>
      <c r="AV93" s="143">
        <f t="shared" si="27"/>
        <v>-2.6099239447848976E-2</v>
      </c>
      <c r="AW93" s="143">
        <f t="shared" si="27"/>
        <v>1.3672590222100212E-3</v>
      </c>
      <c r="AX93" s="143">
        <f t="shared" si="27"/>
        <v>-3.6840092022169424E-2</v>
      </c>
      <c r="AY93" s="143">
        <f t="shared" si="27"/>
        <v>-3.822192753438558E-2</v>
      </c>
      <c r="AZ93" s="143">
        <f t="shared" si="27"/>
        <v>-4.5200426729436471E-2</v>
      </c>
      <c r="BA93" s="143">
        <f t="shared" si="27"/>
        <v>5.7812422575802547E-3</v>
      </c>
      <c r="BB93" s="143">
        <f t="shared" si="27"/>
        <v>6.3688679386169733E-2</v>
      </c>
      <c r="BC93" s="143">
        <f t="shared" si="27"/>
        <v>-0.11987258051727334</v>
      </c>
      <c r="BD93" s="143">
        <f t="shared" si="27"/>
        <v>2.3092485874166568E-2</v>
      </c>
      <c r="BE93" s="143">
        <f t="shared" si="27"/>
        <v>4.5768362323560297E-2</v>
      </c>
      <c r="BF93" s="143">
        <f t="shared" si="27"/>
        <v>-7.586623558238359E-2</v>
      </c>
      <c r="BG93" s="143">
        <f t="shared" si="27"/>
        <v>-3.738532741241829E-2</v>
      </c>
      <c r="BH93" s="143">
        <f t="shared" si="27"/>
        <v>-6.1703324231514034E-2</v>
      </c>
      <c r="BI93" s="143">
        <f t="shared" si="27"/>
        <v>-1.0158444871524508E-2</v>
      </c>
      <c r="BJ93" s="603"/>
      <c r="BK93" s="603"/>
      <c r="BL93" s="609"/>
    </row>
    <row r="94" spans="1:64" s="66" customFormat="1">
      <c r="A94" s="27"/>
      <c r="B94" s="22"/>
      <c r="C94" s="22"/>
      <c r="D94" s="22"/>
      <c r="E94" s="22"/>
      <c r="F94" s="22"/>
      <c r="G94" s="22"/>
      <c r="H94" s="22"/>
      <c r="I94" s="22"/>
      <c r="J94" s="22"/>
      <c r="K94" s="22"/>
      <c r="L94" s="22"/>
      <c r="M94" s="22"/>
      <c r="N94" s="22"/>
      <c r="O94" s="22"/>
      <c r="P94" s="22"/>
      <c r="Q94" s="22"/>
      <c r="R94" s="609"/>
      <c r="S94" s="125" t="s">
        <v>262</v>
      </c>
      <c r="T94" s="620"/>
      <c r="U94" s="1907"/>
      <c r="V94" s="1907"/>
      <c r="W94" s="1907"/>
      <c r="X94" s="1907"/>
      <c r="Y94" s="1907"/>
      <c r="Z94" s="1907"/>
      <c r="AA94" s="68"/>
      <c r="AB94" s="143">
        <f t="shared" ref="AB94:BI94" si="28">AB82/AA82-1</f>
        <v>2.0094749811494284E-2</v>
      </c>
      <c r="AC94" s="143">
        <f t="shared" si="28"/>
        <v>-2.2752901931200054E-4</v>
      </c>
      <c r="AD94" s="143">
        <f t="shared" si="28"/>
        <v>-1.9372870280972454E-2</v>
      </c>
      <c r="AE94" s="143">
        <f t="shared" si="28"/>
        <v>2.6105210834512116E-2</v>
      </c>
      <c r="AF94" s="143">
        <f t="shared" si="28"/>
        <v>4.5492097712291901E-3</v>
      </c>
      <c r="AG94" s="143">
        <f t="shared" si="28"/>
        <v>8.7857829453066305E-3</v>
      </c>
      <c r="AH94" s="143">
        <f t="shared" si="28"/>
        <v>-3.7066346422220398E-2</v>
      </c>
      <c r="AI94" s="143">
        <f t="shared" si="28"/>
        <v>-9.2696372273135652E-2</v>
      </c>
      <c r="AJ94" s="143">
        <f t="shared" si="28"/>
        <v>6.2751027081289212E-3</v>
      </c>
      <c r="AK94" s="143">
        <f t="shared" si="28"/>
        <v>8.84071111515361E-3</v>
      </c>
      <c r="AL94" s="143">
        <f t="shared" si="28"/>
        <v>-2.0875344228446946E-2</v>
      </c>
      <c r="AM94" s="143">
        <f t="shared" si="28"/>
        <v>-3.951312543187302E-2</v>
      </c>
      <c r="AN94" s="143">
        <f t="shared" si="28"/>
        <v>-1.0600525477950651E-2</v>
      </c>
      <c r="AO94" s="143">
        <f t="shared" si="28"/>
        <v>-2.128931806189005E-4</v>
      </c>
      <c r="AP94" s="143">
        <f t="shared" si="28"/>
        <v>1.9768673009759485E-2</v>
      </c>
      <c r="AQ94" s="143">
        <f t="shared" si="28"/>
        <v>4.6429202076188059E-3</v>
      </c>
      <c r="AR94" s="143">
        <f t="shared" si="28"/>
        <v>-1.4114692151947494E-2</v>
      </c>
      <c r="AS94" s="143">
        <f t="shared" si="28"/>
        <v>-7.7039363830658902E-2</v>
      </c>
      <c r="AT94" s="143">
        <f t="shared" si="28"/>
        <v>-0.10416637554334851</v>
      </c>
      <c r="AU94" s="143">
        <f t="shared" si="28"/>
        <v>2.4044826940479602E-2</v>
      </c>
      <c r="AV94" s="143">
        <f t="shared" si="28"/>
        <v>-5.9433057951029378E-3</v>
      </c>
      <c r="AW94" s="143">
        <f t="shared" si="28"/>
        <v>3.8369209171584817E-3</v>
      </c>
      <c r="AX94" s="143">
        <f t="shared" si="28"/>
        <v>3.6119548529899737E-2</v>
      </c>
      <c r="AY94" s="143">
        <f t="shared" si="28"/>
        <v>-1.0871845081328879E-2</v>
      </c>
      <c r="AZ94" s="143">
        <f t="shared" si="28"/>
        <v>-2.7252780556524248E-2</v>
      </c>
      <c r="BA94" s="143">
        <f t="shared" si="28"/>
        <v>-8.2600725033149525E-3</v>
      </c>
      <c r="BB94" s="143">
        <f t="shared" si="28"/>
        <v>1.6142502324741015E-2</v>
      </c>
      <c r="BC94" s="143">
        <f t="shared" si="28"/>
        <v>-1.5048246067367876E-2</v>
      </c>
      <c r="BD94" s="143">
        <f t="shared" si="28"/>
        <v>-3.5097310803534176E-2</v>
      </c>
      <c r="BE94" s="143">
        <f t="shared" si="28"/>
        <v>-6.4901674782556706E-2</v>
      </c>
      <c r="BF94" s="143">
        <f t="shared" si="28"/>
        <v>3.4244175453374881E-2</v>
      </c>
      <c r="BG94" s="143">
        <f t="shared" si="28"/>
        <v>-6.9623391836075466E-2</v>
      </c>
      <c r="BH94" s="143">
        <f t="shared" si="28"/>
        <v>-6.2458716766244593E-2</v>
      </c>
      <c r="BI94" s="143">
        <f t="shared" si="28"/>
        <v>-2.9444598122063459E-2</v>
      </c>
      <c r="BJ94" s="603"/>
      <c r="BK94" s="603"/>
      <c r="BL94" s="609"/>
    </row>
    <row r="95" spans="1:64" s="66" customFormat="1">
      <c r="A95" s="27"/>
      <c r="B95" s="22"/>
      <c r="C95" s="22"/>
      <c r="D95" s="22"/>
      <c r="E95" s="22"/>
      <c r="F95" s="22"/>
      <c r="G95" s="22"/>
      <c r="H95" s="22"/>
      <c r="I95" s="22"/>
      <c r="J95" s="22"/>
      <c r="K95" s="22"/>
      <c r="L95" s="22"/>
      <c r="M95" s="22"/>
      <c r="N95" s="22"/>
      <c r="O95" s="22"/>
      <c r="P95" s="22"/>
      <c r="Q95" s="22"/>
      <c r="R95" s="609"/>
      <c r="S95" s="125" t="s">
        <v>59</v>
      </c>
      <c r="T95" s="620"/>
      <c r="U95" s="1907"/>
      <c r="V95" s="1907"/>
      <c r="W95" s="1907"/>
      <c r="X95" s="1907"/>
      <c r="Y95" s="1907"/>
      <c r="Z95" s="1907"/>
      <c r="AA95" s="68"/>
      <c r="AB95" s="143">
        <f t="shared" ref="AB95:BI95" si="29">AB83/AA83-1</f>
        <v>8.106602525588924E-3</v>
      </c>
      <c r="AC95" s="143">
        <f t="shared" si="29"/>
        <v>4.4459073868882149E-2</v>
      </c>
      <c r="AD95" s="143">
        <f t="shared" si="29"/>
        <v>-1.8895507526419664E-3</v>
      </c>
      <c r="AE95" s="143">
        <f t="shared" si="29"/>
        <v>0.10890252109224496</v>
      </c>
      <c r="AF95" s="143">
        <f t="shared" si="29"/>
        <v>3.6493098706317895E-2</v>
      </c>
      <c r="AG95" s="143">
        <f t="shared" si="29"/>
        <v>2.9424680461973551E-2</v>
      </c>
      <c r="AH95" s="143">
        <f t="shared" si="29"/>
        <v>4.6536108762152084E-2</v>
      </c>
      <c r="AI95" s="143">
        <f t="shared" si="29"/>
        <v>1.3391292850888359E-2</v>
      </c>
      <c r="AJ95" s="143">
        <f t="shared" si="29"/>
        <v>1.907010255978836E-3</v>
      </c>
      <c r="AK95" s="143">
        <f t="shared" si="29"/>
        <v>2.6472282571955441E-2</v>
      </c>
      <c r="AL95" s="143">
        <f t="shared" si="29"/>
        <v>-1.0590021732365118E-3</v>
      </c>
      <c r="AM95" s="143">
        <f t="shared" si="29"/>
        <v>6.8538484164872848E-3</v>
      </c>
      <c r="AN95" s="143">
        <f t="shared" si="29"/>
        <v>2.6835172254801254E-2</v>
      </c>
      <c r="AO95" s="143">
        <f t="shared" si="29"/>
        <v>-2.6199949244883225E-2</v>
      </c>
      <c r="AP95" s="143">
        <f t="shared" si="29"/>
        <v>-3.0956432800848699E-2</v>
      </c>
      <c r="AQ95" s="143">
        <f t="shared" si="29"/>
        <v>-4.9350942229027694E-2</v>
      </c>
      <c r="AR95" s="143">
        <f t="shared" si="29"/>
        <v>1.4787493130842266E-2</v>
      </c>
      <c r="AS95" s="143">
        <f t="shared" si="29"/>
        <v>6.4029152391041233E-2</v>
      </c>
      <c r="AT95" s="143">
        <f t="shared" si="29"/>
        <v>-0.11296051015753372</v>
      </c>
      <c r="AU95" s="143">
        <f t="shared" si="29"/>
        <v>4.0722301023139451E-3</v>
      </c>
      <c r="AV95" s="143">
        <f t="shared" si="29"/>
        <v>-2.6307680342486983E-2</v>
      </c>
      <c r="AW95" s="143">
        <f t="shared" si="29"/>
        <v>5.5689255557069606E-2</v>
      </c>
      <c r="AX95" s="143">
        <f t="shared" si="29"/>
        <v>-1.6237818710583829E-3</v>
      </c>
      <c r="AY95" s="143">
        <f t="shared" si="29"/>
        <v>-3.1424243340158475E-2</v>
      </c>
      <c r="AZ95" s="143">
        <f t="shared" si="29"/>
        <v>2.147088606975589E-2</v>
      </c>
      <c r="BA95" s="143">
        <f t="shared" si="29"/>
        <v>2.7461327654887402E-3</v>
      </c>
      <c r="BB95" s="143">
        <f t="shared" si="29"/>
        <v>1.6396185467334901E-2</v>
      </c>
      <c r="BC95" s="143">
        <f t="shared" si="29"/>
        <v>1.7446489046158087E-2</v>
      </c>
      <c r="BD95" s="143">
        <f t="shared" si="29"/>
        <v>2.1176763936384457E-2</v>
      </c>
      <c r="BE95" s="143">
        <f t="shared" si="29"/>
        <v>-4.5987063863894617E-2</v>
      </c>
      <c r="BF95" s="143">
        <f t="shared" si="29"/>
        <v>2.9503609466801306E-2</v>
      </c>
      <c r="BG95" s="143">
        <f t="shared" si="29"/>
        <v>7.2223257779586714E-3</v>
      </c>
      <c r="BH95" s="143">
        <f t="shared" si="29"/>
        <v>-3.3485167225025814E-2</v>
      </c>
      <c r="BI95" s="143">
        <f t="shared" si="29"/>
        <v>7.0853673015638385E-3</v>
      </c>
      <c r="BJ95" s="603"/>
      <c r="BK95" s="603"/>
      <c r="BL95" s="609"/>
    </row>
    <row r="96" spans="1:64" s="66" customFormat="1" ht="17.25" thickBot="1">
      <c r="A96" s="27"/>
      <c r="B96" s="22"/>
      <c r="C96" s="22"/>
      <c r="D96" s="22"/>
      <c r="E96" s="22"/>
      <c r="F96" s="22"/>
      <c r="G96" s="22"/>
      <c r="H96" s="22"/>
      <c r="I96" s="22"/>
      <c r="J96" s="22"/>
      <c r="K96" s="22"/>
      <c r="L96" s="22"/>
      <c r="M96" s="22"/>
      <c r="N96" s="22"/>
      <c r="O96" s="22"/>
      <c r="P96" s="22"/>
      <c r="Q96" s="22"/>
      <c r="R96" s="609"/>
      <c r="S96" s="174" t="s">
        <v>263</v>
      </c>
      <c r="T96" s="621"/>
      <c r="U96" s="1908"/>
      <c r="V96" s="1908"/>
      <c r="W96" s="1908"/>
      <c r="X96" s="1908"/>
      <c r="Y96" s="1908"/>
      <c r="Z96" s="1908"/>
      <c r="AA96" s="69"/>
      <c r="AB96" s="622">
        <f t="shared" ref="AB96:BI96" si="30">AB84/AA84-1</f>
        <v>-3.29022559658807E-2</v>
      </c>
      <c r="AC96" s="622">
        <f t="shared" si="30"/>
        <v>-5.2217224721977318E-2</v>
      </c>
      <c r="AD96" s="622">
        <f t="shared" si="30"/>
        <v>-3.5730353749659494E-2</v>
      </c>
      <c r="AE96" s="622">
        <f t="shared" si="30"/>
        <v>-3.7673471998392549E-2</v>
      </c>
      <c r="AF96" s="622">
        <f t="shared" si="30"/>
        <v>3.1630275623529158E-2</v>
      </c>
      <c r="AG96" s="622">
        <f t="shared" si="30"/>
        <v>1.7470929233034616E-2</v>
      </c>
      <c r="AH96" s="622">
        <f t="shared" si="30"/>
        <v>-2.5400050719300404E-2</v>
      </c>
      <c r="AI96" s="622">
        <f t="shared" si="30"/>
        <v>-7.3558566231897493E-2</v>
      </c>
      <c r="AJ96" s="622">
        <f t="shared" si="30"/>
        <v>6.8774256713610704E-3</v>
      </c>
      <c r="AK96" s="622">
        <f t="shared" si="30"/>
        <v>1.2021676525604486E-2</v>
      </c>
      <c r="AL96" s="622">
        <f t="shared" si="30"/>
        <v>-9.1730511716127672E-2</v>
      </c>
      <c r="AM96" s="622">
        <f t="shared" si="30"/>
        <v>-5.4297642401504809E-2</v>
      </c>
      <c r="AN96" s="622">
        <f t="shared" si="30"/>
        <v>-4.3896775766484875E-2</v>
      </c>
      <c r="AO96" s="622">
        <f t="shared" si="30"/>
        <v>-3.5213594419796879E-2</v>
      </c>
      <c r="AP96" s="622">
        <f t="shared" si="30"/>
        <v>-2.1774157343549705E-2</v>
      </c>
      <c r="AQ96" s="622">
        <f t="shared" si="30"/>
        <v>-2.023074000355074E-2</v>
      </c>
      <c r="AR96" s="622">
        <f t="shared" si="30"/>
        <v>8.9266419696665267E-4</v>
      </c>
      <c r="AS96" s="622">
        <f t="shared" si="30"/>
        <v>-0.10538353353474128</v>
      </c>
      <c r="AT96" s="622">
        <f t="shared" si="30"/>
        <v>-8.8267409024301968E-2</v>
      </c>
      <c r="AU96" s="622">
        <f t="shared" si="30"/>
        <v>-4.164224974043873E-2</v>
      </c>
      <c r="AV96" s="622">
        <f t="shared" si="30"/>
        <v>-3.1506363258188452E-2</v>
      </c>
      <c r="AW96" s="622">
        <f t="shared" si="30"/>
        <v>9.6305898995685535E-3</v>
      </c>
      <c r="AX96" s="622">
        <f t="shared" si="30"/>
        <v>-7.1850979007068716E-3</v>
      </c>
      <c r="AY96" s="622">
        <f t="shared" si="30"/>
        <v>-3.8896722227511171E-2</v>
      </c>
      <c r="AZ96" s="622">
        <f t="shared" si="30"/>
        <v>-5.2540274256843822E-2</v>
      </c>
      <c r="BA96" s="622">
        <f t="shared" si="30"/>
        <v>-2.9066905387787223E-2</v>
      </c>
      <c r="BB96" s="622">
        <f t="shared" si="30"/>
        <v>-0.12780381550501474</v>
      </c>
      <c r="BC96" s="622">
        <f t="shared" si="30"/>
        <v>4.0078617709683684E-2</v>
      </c>
      <c r="BD96" s="622">
        <f t="shared" si="30"/>
        <v>-3.1857656515443922E-2</v>
      </c>
      <c r="BE96" s="622">
        <f t="shared" si="30"/>
        <v>-3.4438838940193173E-2</v>
      </c>
      <c r="BF96" s="622">
        <f t="shared" si="30"/>
        <v>-0.10274069968862864</v>
      </c>
      <c r="BG96" s="622">
        <f t="shared" si="30"/>
        <v>-3.9156364574590152E-2</v>
      </c>
      <c r="BH96" s="622">
        <f t="shared" si="30"/>
        <v>5.0565550288413696E-2</v>
      </c>
      <c r="BI96" s="622">
        <f t="shared" si="30"/>
        <v>-5.5878245308971231E-4</v>
      </c>
      <c r="BJ96" s="613"/>
      <c r="BK96" s="613"/>
      <c r="BL96" s="609"/>
    </row>
    <row r="97" spans="1:64" s="66" customFormat="1" ht="15.75" thickTop="1">
      <c r="A97" s="27"/>
      <c r="B97" s="22"/>
      <c r="C97" s="22"/>
      <c r="D97" s="22"/>
      <c r="E97" s="22"/>
      <c r="F97" s="22"/>
      <c r="G97" s="22"/>
      <c r="H97" s="22"/>
      <c r="I97" s="22"/>
      <c r="J97" s="22"/>
      <c r="K97" s="22"/>
      <c r="L97" s="22"/>
      <c r="M97" s="22"/>
      <c r="N97" s="22"/>
      <c r="O97" s="22"/>
      <c r="P97" s="22"/>
      <c r="Q97" s="22"/>
      <c r="R97" s="609"/>
      <c r="S97" s="124" t="s">
        <v>21</v>
      </c>
      <c r="T97" s="623"/>
      <c r="U97" s="1909"/>
      <c r="V97" s="1909"/>
      <c r="W97" s="1909"/>
      <c r="X97" s="1909"/>
      <c r="Y97" s="1909"/>
      <c r="Z97" s="1909"/>
      <c r="AA97" s="70"/>
      <c r="AB97" s="624">
        <f t="shared" ref="AB97:BI97" si="31">AB85/AA85-1</f>
        <v>9.9286842281660626E-3</v>
      </c>
      <c r="AC97" s="624">
        <f t="shared" si="31"/>
        <v>7.3599225727167816E-3</v>
      </c>
      <c r="AD97" s="624">
        <f t="shared" si="31"/>
        <v>-5.3870684700316751E-3</v>
      </c>
      <c r="AE97" s="624">
        <f t="shared" si="31"/>
        <v>4.5839036438882541E-2</v>
      </c>
      <c r="AF97" s="624">
        <f t="shared" si="31"/>
        <v>1.0274342330820918E-2</v>
      </c>
      <c r="AG97" s="624">
        <f t="shared" si="31"/>
        <v>1.0359187887288623E-2</v>
      </c>
      <c r="AH97" s="624">
        <f t="shared" si="31"/>
        <v>-6.2873875856277461E-3</v>
      </c>
      <c r="AI97" s="624">
        <f t="shared" si="31"/>
        <v>-3.2135821898629846E-2</v>
      </c>
      <c r="AJ97" s="624">
        <f t="shared" si="31"/>
        <v>3.0510817998595563E-2</v>
      </c>
      <c r="AK97" s="624">
        <f t="shared" si="31"/>
        <v>1.7832513922718229E-2</v>
      </c>
      <c r="AL97" s="624">
        <f t="shared" si="31"/>
        <v>-1.1630035131588667E-2</v>
      </c>
      <c r="AM97" s="624">
        <f t="shared" si="31"/>
        <v>2.3400362472851377E-2</v>
      </c>
      <c r="AN97" s="624">
        <f t="shared" si="31"/>
        <v>6.4786094861926102E-3</v>
      </c>
      <c r="AO97" s="624">
        <f t="shared" si="31"/>
        <v>-3.7278344459703572E-3</v>
      </c>
      <c r="AP97" s="624">
        <f t="shared" si="31"/>
        <v>5.6116593092259137E-3</v>
      </c>
      <c r="AQ97" s="624">
        <f t="shared" si="31"/>
        <v>-1.7871403944319297E-2</v>
      </c>
      <c r="AR97" s="624">
        <f t="shared" si="31"/>
        <v>2.7932387692849669E-2</v>
      </c>
      <c r="AS97" s="624">
        <f t="shared" si="31"/>
        <v>-5.4212406701858007E-2</v>
      </c>
      <c r="AT97" s="624">
        <f t="shared" si="31"/>
        <v>-5.574462638170985E-2</v>
      </c>
      <c r="AU97" s="624">
        <f t="shared" si="31"/>
        <v>4.3657357476514003E-2</v>
      </c>
      <c r="AV97" s="624">
        <f t="shared" si="31"/>
        <v>4.120413753353569E-2</v>
      </c>
      <c r="AW97" s="624">
        <f t="shared" si="31"/>
        <v>3.233831926743469E-2</v>
      </c>
      <c r="AX97" s="666">
        <f t="shared" si="31"/>
        <v>7.489231938562213E-3</v>
      </c>
      <c r="AY97" s="624">
        <f t="shared" si="31"/>
        <v>-3.9321510558890105E-2</v>
      </c>
      <c r="AZ97" s="624">
        <f t="shared" si="31"/>
        <v>-3.1931828439372589E-2</v>
      </c>
      <c r="BA97" s="624">
        <f t="shared" si="31"/>
        <v>-1.6436927956513969E-2</v>
      </c>
      <c r="BB97" s="624">
        <f t="shared" si="31"/>
        <v>-1.3145689817301465E-2</v>
      </c>
      <c r="BC97" s="624">
        <f t="shared" si="31"/>
        <v>-3.8490970600872365E-2</v>
      </c>
      <c r="BD97" s="624">
        <f t="shared" si="31"/>
        <v>-3.2039071988331114E-2</v>
      </c>
      <c r="BE97" s="624">
        <f t="shared" si="31"/>
        <v>-5.880042927238105E-2</v>
      </c>
      <c r="BF97" s="624">
        <f t="shared" si="31"/>
        <v>2.0249119709826235E-2</v>
      </c>
      <c r="BG97" s="624">
        <f t="shared" si="31"/>
        <v>-2.7346498453265977E-2</v>
      </c>
      <c r="BH97" s="624">
        <f t="shared" si="31"/>
        <v>-4.1995991980473657E-2</v>
      </c>
      <c r="BI97" s="624">
        <f t="shared" si="31"/>
        <v>-1.4441548008086835E-2</v>
      </c>
      <c r="BJ97" s="625"/>
      <c r="BK97" s="625"/>
      <c r="BL97" s="609"/>
    </row>
    <row r="98" spans="1:64" s="66" customFormat="1">
      <c r="A98" s="27"/>
      <c r="B98" s="22"/>
      <c r="C98" s="22"/>
      <c r="D98" s="22"/>
      <c r="E98" s="22"/>
      <c r="F98" s="22"/>
      <c r="G98" s="22"/>
      <c r="H98" s="22"/>
      <c r="I98" s="22"/>
      <c r="J98" s="22"/>
      <c r="K98" s="22"/>
      <c r="L98" s="22"/>
      <c r="M98" s="22"/>
      <c r="N98" s="22"/>
      <c r="O98" s="22"/>
      <c r="P98" s="22"/>
      <c r="Q98" s="22"/>
      <c r="R98" s="609"/>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7"/>
    </row>
    <row r="99" spans="1:64">
      <c r="S99" s="133" t="s">
        <v>255</v>
      </c>
    </row>
    <row r="100" spans="1:64">
      <c r="S100" s="64"/>
      <c r="T100" s="107"/>
      <c r="U100" s="107"/>
      <c r="V100" s="107"/>
      <c r="W100" s="107"/>
      <c r="X100" s="107"/>
      <c r="Y100" s="107"/>
      <c r="Z100" s="107"/>
      <c r="AA100" s="65">
        <v>1990</v>
      </c>
      <c r="AB100" s="65">
        <f t="shared" ref="AB100:BI100" si="32">AA100+1</f>
        <v>1991</v>
      </c>
      <c r="AC100" s="65">
        <f t="shared" si="32"/>
        <v>1992</v>
      </c>
      <c r="AD100" s="65">
        <f t="shared" si="32"/>
        <v>1993</v>
      </c>
      <c r="AE100" s="65">
        <f t="shared" si="32"/>
        <v>1994</v>
      </c>
      <c r="AF100" s="65">
        <f t="shared" si="32"/>
        <v>1995</v>
      </c>
      <c r="AG100" s="65">
        <f t="shared" si="32"/>
        <v>1996</v>
      </c>
      <c r="AH100" s="65">
        <f t="shared" si="32"/>
        <v>1997</v>
      </c>
      <c r="AI100" s="65">
        <f t="shared" si="32"/>
        <v>1998</v>
      </c>
      <c r="AJ100" s="65">
        <f t="shared" si="32"/>
        <v>1999</v>
      </c>
      <c r="AK100" s="65">
        <f t="shared" si="32"/>
        <v>2000</v>
      </c>
      <c r="AL100" s="65">
        <f t="shared" si="32"/>
        <v>2001</v>
      </c>
      <c r="AM100" s="65">
        <f t="shared" si="32"/>
        <v>2002</v>
      </c>
      <c r="AN100" s="65">
        <f t="shared" si="32"/>
        <v>2003</v>
      </c>
      <c r="AO100" s="65">
        <f t="shared" si="32"/>
        <v>2004</v>
      </c>
      <c r="AP100" s="65">
        <f t="shared" si="32"/>
        <v>2005</v>
      </c>
      <c r="AQ100" s="65">
        <f t="shared" si="32"/>
        <v>2006</v>
      </c>
      <c r="AR100" s="65">
        <f t="shared" si="32"/>
        <v>2007</v>
      </c>
      <c r="AS100" s="65">
        <f t="shared" si="32"/>
        <v>2008</v>
      </c>
      <c r="AT100" s="65">
        <f t="shared" si="32"/>
        <v>2009</v>
      </c>
      <c r="AU100" s="65">
        <f t="shared" si="32"/>
        <v>2010</v>
      </c>
      <c r="AV100" s="65">
        <f t="shared" si="32"/>
        <v>2011</v>
      </c>
      <c r="AW100" s="65">
        <f t="shared" si="32"/>
        <v>2012</v>
      </c>
      <c r="AX100" s="65">
        <f t="shared" si="32"/>
        <v>2013</v>
      </c>
      <c r="AY100" s="65">
        <f t="shared" si="32"/>
        <v>2014</v>
      </c>
      <c r="AZ100" s="65">
        <f t="shared" si="32"/>
        <v>2015</v>
      </c>
      <c r="BA100" s="65">
        <f t="shared" si="32"/>
        <v>2016</v>
      </c>
      <c r="BB100" s="65">
        <f t="shared" si="32"/>
        <v>2017</v>
      </c>
      <c r="BC100" s="65">
        <f t="shared" si="32"/>
        <v>2018</v>
      </c>
      <c r="BD100" s="65">
        <f t="shared" si="32"/>
        <v>2019</v>
      </c>
      <c r="BE100" s="65">
        <f t="shared" si="32"/>
        <v>2020</v>
      </c>
      <c r="BF100" s="65">
        <f t="shared" si="32"/>
        <v>2021</v>
      </c>
      <c r="BG100" s="65">
        <f t="shared" si="32"/>
        <v>2022</v>
      </c>
      <c r="BH100" s="65">
        <f t="shared" si="32"/>
        <v>2023</v>
      </c>
      <c r="BI100" s="65">
        <f t="shared" si="32"/>
        <v>2024</v>
      </c>
      <c r="BJ100" s="65" t="s">
        <v>16</v>
      </c>
      <c r="BK100" s="65" t="s">
        <v>1</v>
      </c>
      <c r="BL100" s="135"/>
    </row>
    <row r="101" spans="1:64">
      <c r="S101" s="125" t="s">
        <v>54</v>
      </c>
      <c r="T101" s="620"/>
      <c r="U101" s="1907"/>
      <c r="V101" s="1907"/>
      <c r="W101" s="1907"/>
      <c r="X101" s="1907"/>
      <c r="Y101" s="1907"/>
      <c r="Z101" s="1907"/>
      <c r="AA101" s="68"/>
      <c r="AB101" s="136"/>
      <c r="AC101" s="136"/>
      <c r="AD101" s="136"/>
      <c r="AE101" s="136"/>
      <c r="AF101" s="136"/>
      <c r="AG101" s="136"/>
      <c r="AH101" s="136"/>
      <c r="AI101" s="136"/>
      <c r="AJ101" s="136"/>
      <c r="AK101" s="136"/>
      <c r="AL101" s="136"/>
      <c r="AM101" s="136"/>
      <c r="AN101" s="136"/>
      <c r="AO101" s="136"/>
      <c r="AP101" s="136"/>
      <c r="AQ101" s="136"/>
      <c r="AR101" s="136"/>
      <c r="AS101" s="136"/>
      <c r="AT101" s="136"/>
      <c r="AU101" s="136"/>
      <c r="AV101" s="136"/>
      <c r="AW101" s="136"/>
      <c r="AX101" s="136"/>
      <c r="AY101" s="143">
        <f t="shared" ref="AY101:BI101" si="33">AY77/$AX77-1</f>
        <v>-5.2975820069794288E-2</v>
      </c>
      <c r="AZ101" s="143">
        <f t="shared" si="33"/>
        <v>-0.10033220669288856</v>
      </c>
      <c r="BA101" s="143">
        <f t="shared" si="33"/>
        <v>-3.8807582587577993E-2</v>
      </c>
      <c r="BB101" s="143">
        <f t="shared" si="33"/>
        <v>-6.4494132144489069E-2</v>
      </c>
      <c r="BC101" s="143">
        <f t="shared" si="33"/>
        <v>-0.13659408471485091</v>
      </c>
      <c r="BD101" s="143">
        <f t="shared" si="33"/>
        <v>-0.17600541272825276</v>
      </c>
      <c r="BE101" s="143">
        <f t="shared" si="33"/>
        <v>-0.19701256552821877</v>
      </c>
      <c r="BF101" s="143">
        <f t="shared" si="33"/>
        <v>-0.18621553031291049</v>
      </c>
      <c r="BG101" s="143">
        <f t="shared" si="33"/>
        <v>-0.20249543106209233</v>
      </c>
      <c r="BH101" s="143">
        <f t="shared" si="33"/>
        <v>-0.24823746631036658</v>
      </c>
      <c r="BI101" s="143">
        <f t="shared" si="33"/>
        <v>-0.25311539793183213</v>
      </c>
      <c r="BJ101" s="603"/>
      <c r="BK101" s="603"/>
      <c r="BL101" s="609"/>
    </row>
    <row r="102" spans="1:64" s="66" customFormat="1">
      <c r="A102" s="27"/>
      <c r="B102" s="22"/>
      <c r="C102" s="22"/>
      <c r="D102" s="22"/>
      <c r="E102" s="22"/>
      <c r="F102" s="22"/>
      <c r="G102" s="22"/>
      <c r="H102" s="22"/>
      <c r="I102" s="22"/>
      <c r="J102" s="22"/>
      <c r="K102" s="22"/>
      <c r="L102" s="22"/>
      <c r="M102" s="22"/>
      <c r="N102" s="22"/>
      <c r="O102" s="22"/>
      <c r="P102" s="22"/>
      <c r="Q102" s="22"/>
      <c r="R102" s="609"/>
      <c r="S102" s="125" t="s">
        <v>55</v>
      </c>
      <c r="T102" s="620"/>
      <c r="U102" s="1907"/>
      <c r="V102" s="1907"/>
      <c r="W102" s="1907"/>
      <c r="X102" s="1907"/>
      <c r="Y102" s="1907"/>
      <c r="Z102" s="1907"/>
      <c r="AA102" s="68"/>
      <c r="AB102" s="136"/>
      <c r="AC102" s="136"/>
      <c r="AD102" s="136"/>
      <c r="AE102" s="136"/>
      <c r="AF102" s="136"/>
      <c r="AG102" s="136"/>
      <c r="AH102" s="136"/>
      <c r="AI102" s="136"/>
      <c r="AJ102" s="136"/>
      <c r="AK102" s="136"/>
      <c r="AL102" s="136"/>
      <c r="AM102" s="136"/>
      <c r="AN102" s="136"/>
      <c r="AO102" s="136"/>
      <c r="AP102" s="136"/>
      <c r="AQ102" s="136"/>
      <c r="AR102" s="136"/>
      <c r="AS102" s="136"/>
      <c r="AT102" s="136"/>
      <c r="AU102" s="136"/>
      <c r="AV102" s="136"/>
      <c r="AW102" s="136"/>
      <c r="AX102" s="136"/>
      <c r="AY102" s="143">
        <f t="shared" ref="AY102:BI102" si="34">AY78/$AX78-1</f>
        <v>-2.8208408910036842E-2</v>
      </c>
      <c r="AZ102" s="143">
        <f t="shared" si="34"/>
        <v>-5.4137306312023403E-2</v>
      </c>
      <c r="BA102" s="143">
        <f t="shared" si="34"/>
        <v>-9.5775748200896071E-2</v>
      </c>
      <c r="BB102" s="143">
        <f t="shared" si="34"/>
        <v>-0.11166721962979265</v>
      </c>
      <c r="BC102" s="143">
        <f t="shared" si="34"/>
        <v>-0.12612434615558554</v>
      </c>
      <c r="BD102" s="143">
        <f t="shared" si="34"/>
        <v>-0.14772449220633599</v>
      </c>
      <c r="BE102" s="143">
        <f t="shared" si="34"/>
        <v>-0.22706688504469774</v>
      </c>
      <c r="BF102" s="143">
        <f t="shared" si="34"/>
        <v>-0.18085379502899035</v>
      </c>
      <c r="BG102" s="143">
        <f t="shared" si="34"/>
        <v>-0.23227348793075231</v>
      </c>
      <c r="BH102" s="143">
        <f t="shared" si="34"/>
        <v>-0.26229849412128958</v>
      </c>
      <c r="BI102" s="143">
        <f t="shared" si="34"/>
        <v>-0.27873421343200044</v>
      </c>
      <c r="BJ102" s="603"/>
      <c r="BK102" s="603"/>
      <c r="BL102" s="609"/>
    </row>
    <row r="103" spans="1:64" s="66" customFormat="1">
      <c r="A103" s="27"/>
      <c r="B103" s="22"/>
      <c r="C103" s="22"/>
      <c r="D103" s="22"/>
      <c r="E103" s="22"/>
      <c r="F103" s="22"/>
      <c r="G103" s="22"/>
      <c r="H103" s="22"/>
      <c r="I103" s="22"/>
      <c r="J103" s="22"/>
      <c r="K103" s="22"/>
      <c r="L103" s="22"/>
      <c r="M103" s="22"/>
      <c r="N103" s="22"/>
      <c r="O103" s="22"/>
      <c r="P103" s="22"/>
      <c r="Q103" s="22"/>
      <c r="R103" s="609"/>
      <c r="S103" s="125" t="s">
        <v>56</v>
      </c>
      <c r="T103" s="620"/>
      <c r="U103" s="1907"/>
      <c r="V103" s="1907"/>
      <c r="W103" s="1907"/>
      <c r="X103" s="1907"/>
      <c r="Y103" s="1907"/>
      <c r="Z103" s="1907"/>
      <c r="AA103" s="68"/>
      <c r="AB103" s="136"/>
      <c r="AC103" s="136"/>
      <c r="AD103" s="136"/>
      <c r="AE103" s="136"/>
      <c r="AF103" s="136"/>
      <c r="AG103" s="136"/>
      <c r="AH103" s="136"/>
      <c r="AI103" s="136"/>
      <c r="AJ103" s="136"/>
      <c r="AK103" s="136"/>
      <c r="AL103" s="136"/>
      <c r="AM103" s="136"/>
      <c r="AN103" s="136"/>
      <c r="AO103" s="136"/>
      <c r="AP103" s="136"/>
      <c r="AQ103" s="136"/>
      <c r="AR103" s="136"/>
      <c r="AS103" s="136"/>
      <c r="AT103" s="136"/>
      <c r="AU103" s="136"/>
      <c r="AV103" s="136"/>
      <c r="AW103" s="136"/>
      <c r="AX103" s="136"/>
      <c r="AY103" s="143">
        <f t="shared" ref="AY103:BI103" si="35">AY79/$AX79-1</f>
        <v>-2.3038702086729979E-2</v>
      </c>
      <c r="AZ103" s="143">
        <f t="shared" si="35"/>
        <v>-2.8907828175636197E-2</v>
      </c>
      <c r="BA103" s="143">
        <f t="shared" si="35"/>
        <v>-3.7226749122924785E-2</v>
      </c>
      <c r="BB103" s="143">
        <f t="shared" si="35"/>
        <v>-4.5403174981988093E-2</v>
      </c>
      <c r="BC103" s="143">
        <f t="shared" si="35"/>
        <v>-5.6907975570452574E-2</v>
      </c>
      <c r="BD103" s="143">
        <f t="shared" si="35"/>
        <v>-7.5973458078484213E-2</v>
      </c>
      <c r="BE103" s="143">
        <f t="shared" si="35"/>
        <v>-0.17914709744352408</v>
      </c>
      <c r="BF103" s="143">
        <f t="shared" si="35"/>
        <v>-0.17223767241466892</v>
      </c>
      <c r="BG103" s="143">
        <f t="shared" si="35"/>
        <v>-0.14143332687503674</v>
      </c>
      <c r="BH103" s="143">
        <f t="shared" si="35"/>
        <v>-0.14641816506275473</v>
      </c>
      <c r="BI103" s="143">
        <f t="shared" si="35"/>
        <v>-0.16013290404601788</v>
      </c>
      <c r="BJ103" s="603"/>
      <c r="BK103" s="603"/>
      <c r="BL103" s="609"/>
    </row>
    <row r="104" spans="1:64" s="66" customFormat="1">
      <c r="A104" s="27"/>
      <c r="B104" s="22"/>
      <c r="C104" s="22"/>
      <c r="D104" s="22"/>
      <c r="E104" s="22"/>
      <c r="F104" s="22"/>
      <c r="G104" s="22"/>
      <c r="H104" s="22"/>
      <c r="I104" s="22"/>
      <c r="J104" s="22"/>
      <c r="K104" s="22"/>
      <c r="L104" s="22"/>
      <c r="M104" s="22"/>
      <c r="N104" s="22"/>
      <c r="O104" s="22"/>
      <c r="P104" s="22"/>
      <c r="Q104" s="22"/>
      <c r="R104" s="609"/>
      <c r="S104" s="125" t="s">
        <v>57</v>
      </c>
      <c r="T104" s="620"/>
      <c r="U104" s="1907"/>
      <c r="V104" s="1907"/>
      <c r="W104" s="1907"/>
      <c r="X104" s="1907"/>
      <c r="Y104" s="1907"/>
      <c r="Z104" s="1907"/>
      <c r="AA104" s="68"/>
      <c r="AB104" s="136"/>
      <c r="AC104" s="136"/>
      <c r="AD104" s="136"/>
      <c r="AE104" s="136"/>
      <c r="AF104" s="136"/>
      <c r="AG104" s="136"/>
      <c r="AH104" s="136"/>
      <c r="AI104" s="136"/>
      <c r="AJ104" s="136"/>
      <c r="AK104" s="136"/>
      <c r="AL104" s="136"/>
      <c r="AM104" s="136"/>
      <c r="AN104" s="136"/>
      <c r="AO104" s="136"/>
      <c r="AP104" s="136"/>
      <c r="AQ104" s="136"/>
      <c r="AR104" s="136"/>
      <c r="AS104" s="136"/>
      <c r="AT104" s="136"/>
      <c r="AU104" s="136"/>
      <c r="AV104" s="136"/>
      <c r="AW104" s="136"/>
      <c r="AX104" s="136"/>
      <c r="AY104" s="143">
        <f t="shared" ref="AY104:BI104" si="36">AY80/$AX80-1</f>
        <v>-5.5346694094018822E-2</v>
      </c>
      <c r="AZ104" s="143">
        <f t="shared" si="36"/>
        <v>-7.4695690108579904E-2</v>
      </c>
      <c r="BA104" s="143">
        <f t="shared" si="36"/>
        <v>-0.43001037506436457</v>
      </c>
      <c r="BB104" s="143">
        <f t="shared" si="36"/>
        <v>-0.42688226720827493</v>
      </c>
      <c r="BC104" s="143">
        <f t="shared" si="36"/>
        <v>-0.36132323333992045</v>
      </c>
      <c r="BD104" s="143">
        <f t="shared" si="36"/>
        <v>-0.40582177609829939</v>
      </c>
      <c r="BE104" s="143">
        <f t="shared" si="36"/>
        <v>-0.44090660911127721</v>
      </c>
      <c r="BF104" s="143">
        <f t="shared" si="36"/>
        <v>-0.4327156018015218</v>
      </c>
      <c r="BG104" s="143">
        <f t="shared" si="36"/>
        <v>-0.4827254246413567</v>
      </c>
      <c r="BH104" s="143">
        <f t="shared" si="36"/>
        <v>-0.50016780167520558</v>
      </c>
      <c r="BI104" s="143">
        <f t="shared" si="36"/>
        <v>-0.51856045804366513</v>
      </c>
      <c r="BJ104" s="603"/>
      <c r="BK104" s="603"/>
      <c r="BL104" s="609"/>
    </row>
    <row r="105" spans="1:64" s="66" customFormat="1">
      <c r="A105" s="27"/>
      <c r="B105" s="22"/>
      <c r="C105" s="22"/>
      <c r="D105" s="22"/>
      <c r="E105" s="22"/>
      <c r="F105" s="22"/>
      <c r="G105" s="22"/>
      <c r="H105" s="22"/>
      <c r="I105" s="22"/>
      <c r="J105" s="22"/>
      <c r="K105" s="22"/>
      <c r="L105" s="22"/>
      <c r="M105" s="22"/>
      <c r="N105" s="22"/>
      <c r="O105" s="22"/>
      <c r="P105" s="22"/>
      <c r="Q105" s="22"/>
      <c r="R105" s="609"/>
      <c r="S105" s="125" t="s">
        <v>58</v>
      </c>
      <c r="T105" s="620"/>
      <c r="U105" s="1907"/>
      <c r="V105" s="1907"/>
      <c r="W105" s="1907"/>
      <c r="X105" s="1907"/>
      <c r="Y105" s="1907"/>
      <c r="Z105" s="1907"/>
      <c r="AA105" s="68"/>
      <c r="AB105" s="136"/>
      <c r="AC105" s="136"/>
      <c r="AD105" s="136"/>
      <c r="AE105" s="136"/>
      <c r="AF105" s="136"/>
      <c r="AG105" s="136"/>
      <c r="AH105" s="136"/>
      <c r="AI105" s="136"/>
      <c r="AJ105" s="136"/>
      <c r="AK105" s="136"/>
      <c r="AL105" s="136"/>
      <c r="AM105" s="136"/>
      <c r="AN105" s="136"/>
      <c r="AO105" s="136"/>
      <c r="AP105" s="136"/>
      <c r="AQ105" s="136"/>
      <c r="AR105" s="136"/>
      <c r="AS105" s="136"/>
      <c r="AT105" s="136"/>
      <c r="AU105" s="136"/>
      <c r="AV105" s="136"/>
      <c r="AW105" s="136"/>
      <c r="AX105" s="136"/>
      <c r="AY105" s="143">
        <f t="shared" ref="AY105:BI105" si="37">AY81/$AX81-1</f>
        <v>-3.822192753438558E-2</v>
      </c>
      <c r="AZ105" s="143">
        <f t="shared" si="37"/>
        <v>-8.1694706828846164E-2</v>
      </c>
      <c r="BA105" s="143">
        <f t="shared" si="37"/>
        <v>-7.6385761462605561E-2</v>
      </c>
      <c r="BB105" s="143">
        <f t="shared" si="37"/>
        <v>-1.7561990347896295E-2</v>
      </c>
      <c r="BC105" s="143">
        <f t="shared" si="37"/>
        <v>-0.13532936976314791</v>
      </c>
      <c r="BD105" s="143">
        <f t="shared" si="37"/>
        <v>-0.11536197544859672</v>
      </c>
      <c r="BE105" s="143">
        <f t="shared" si="37"/>
        <v>-7.4873541815729583E-2</v>
      </c>
      <c r="BF105" s="143">
        <f t="shared" si="37"/>
        <v>-0.14505940363583358</v>
      </c>
      <c r="BG105" s="143">
        <f t="shared" si="37"/>
        <v>-0.17702163774907609</v>
      </c>
      <c r="BH105" s="143">
        <f t="shared" si="37"/>
        <v>-0.22780213847056519</v>
      </c>
      <c r="BI105" s="143">
        <f t="shared" si="37"/>
        <v>-0.23564646787682109</v>
      </c>
      <c r="BJ105" s="603"/>
      <c r="BK105" s="603"/>
      <c r="BL105" s="609"/>
    </row>
    <row r="106" spans="1:64" s="66" customFormat="1">
      <c r="A106" s="27"/>
      <c r="B106" s="22"/>
      <c r="C106" s="22"/>
      <c r="D106" s="22"/>
      <c r="E106" s="22"/>
      <c r="F106" s="22"/>
      <c r="G106" s="22"/>
      <c r="H106" s="22"/>
      <c r="I106" s="22"/>
      <c r="J106" s="22"/>
      <c r="K106" s="22"/>
      <c r="L106" s="22"/>
      <c r="M106" s="22"/>
      <c r="N106" s="22"/>
      <c r="O106" s="22"/>
      <c r="P106" s="22"/>
      <c r="Q106" s="22"/>
      <c r="R106" s="609"/>
      <c r="S106" s="125" t="s">
        <v>262</v>
      </c>
      <c r="T106" s="620"/>
      <c r="U106" s="1907"/>
      <c r="V106" s="1907"/>
      <c r="W106" s="1907"/>
      <c r="X106" s="1907"/>
      <c r="Y106" s="1907"/>
      <c r="Z106" s="1907"/>
      <c r="AA106" s="68"/>
      <c r="AB106" s="136"/>
      <c r="AC106" s="136"/>
      <c r="AD106" s="136"/>
      <c r="AE106" s="136"/>
      <c r="AF106" s="136"/>
      <c r="AG106" s="136"/>
      <c r="AH106" s="136"/>
      <c r="AI106" s="136"/>
      <c r="AJ106" s="136"/>
      <c r="AK106" s="136"/>
      <c r="AL106" s="136"/>
      <c r="AM106" s="136"/>
      <c r="AN106" s="136"/>
      <c r="AO106" s="136"/>
      <c r="AP106" s="136"/>
      <c r="AQ106" s="136"/>
      <c r="AR106" s="136"/>
      <c r="AS106" s="136"/>
      <c r="AT106" s="136"/>
      <c r="AU106" s="136"/>
      <c r="AV106" s="136"/>
      <c r="AW106" s="136"/>
      <c r="AX106" s="136"/>
      <c r="AY106" s="143">
        <f t="shared" ref="AY106:BI106" si="38">AY82/$AX82-1</f>
        <v>-1.0871845081328879E-2</v>
      </c>
      <c r="AZ106" s="143">
        <f t="shared" si="38"/>
        <v>-3.7828337629607245E-2</v>
      </c>
      <c r="BA106" s="143">
        <f t="shared" si="38"/>
        <v>-4.5775945321421707E-2</v>
      </c>
      <c r="BB106" s="143">
        <f t="shared" si="38"/>
        <v>-3.0372381300449058E-2</v>
      </c>
      <c r="BC106" s="143">
        <f t="shared" si="38"/>
        <v>-4.4963576300355856E-2</v>
      </c>
      <c r="BD106" s="143">
        <f t="shared" si="38"/>
        <v>-7.8482786491637979E-2</v>
      </c>
      <c r="BE106" s="143">
        <f t="shared" si="38"/>
        <v>-0.13829079698928559</v>
      </c>
      <c r="BF106" s="143">
        <f t="shared" si="38"/>
        <v>-0.10878227585159894</v>
      </c>
      <c r="BG106" s="143">
        <f t="shared" si="38"/>
        <v>-0.17083187667123845</v>
      </c>
      <c r="BH106" s="143">
        <f t="shared" si="38"/>
        <v>-0.22262065363782813</v>
      </c>
      <c r="BI106" s="143">
        <f t="shared" si="38"/>
        <v>-0.24551027607985465</v>
      </c>
      <c r="BJ106" s="603"/>
      <c r="BK106" s="603"/>
      <c r="BL106" s="609"/>
    </row>
    <row r="107" spans="1:64" s="66" customFormat="1">
      <c r="A107" s="27"/>
      <c r="B107" s="22"/>
      <c r="C107" s="22"/>
      <c r="D107" s="22"/>
      <c r="E107" s="22"/>
      <c r="F107" s="22"/>
      <c r="G107" s="22"/>
      <c r="H107" s="22"/>
      <c r="I107" s="22"/>
      <c r="J107" s="22"/>
      <c r="K107" s="22"/>
      <c r="L107" s="22"/>
      <c r="M107" s="22"/>
      <c r="N107" s="22"/>
      <c r="O107" s="22"/>
      <c r="P107" s="22"/>
      <c r="Q107" s="22"/>
      <c r="R107" s="609"/>
      <c r="S107" s="125" t="s">
        <v>59</v>
      </c>
      <c r="T107" s="620"/>
      <c r="U107" s="1907"/>
      <c r="V107" s="1907"/>
      <c r="W107" s="1907"/>
      <c r="X107" s="1907"/>
      <c r="Y107" s="1907"/>
      <c r="Z107" s="1907"/>
      <c r="AA107" s="68"/>
      <c r="AB107" s="136"/>
      <c r="AC107" s="136"/>
      <c r="AD107" s="136"/>
      <c r="AE107" s="136"/>
      <c r="AF107" s="136"/>
      <c r="AG107" s="136"/>
      <c r="AH107" s="136"/>
      <c r="AI107" s="136"/>
      <c r="AJ107" s="136"/>
      <c r="AK107" s="136"/>
      <c r="AL107" s="136"/>
      <c r="AM107" s="136"/>
      <c r="AN107" s="136"/>
      <c r="AO107" s="136"/>
      <c r="AP107" s="136"/>
      <c r="AQ107" s="136"/>
      <c r="AR107" s="136"/>
      <c r="AS107" s="136"/>
      <c r="AT107" s="136"/>
      <c r="AU107" s="136"/>
      <c r="AV107" s="136"/>
      <c r="AW107" s="136"/>
      <c r="AX107" s="136"/>
      <c r="AY107" s="143">
        <f t="shared" ref="AY107:BI107" si="39">AY83/$AX83-1</f>
        <v>-3.1424243340158475E-2</v>
      </c>
      <c r="AZ107" s="143">
        <f t="shared" si="39"/>
        <v>-1.0628063618987493E-2</v>
      </c>
      <c r="BA107" s="143">
        <f t="shared" si="39"/>
        <v>-7.9111169272366721E-3</v>
      </c>
      <c r="BB107" s="143">
        <f t="shared" si="39"/>
        <v>8.3553563997056379E-3</v>
      </c>
      <c r="BC107" s="143">
        <f t="shared" si="39"/>
        <v>2.5947617079768115E-2</v>
      </c>
      <c r="BD107" s="143">
        <f t="shared" si="39"/>
        <v>4.7673867577762374E-2</v>
      </c>
      <c r="BE107" s="143">
        <f t="shared" si="39"/>
        <v>-5.0557747906954109E-4</v>
      </c>
      <c r="BF107" s="143">
        <f t="shared" si="39"/>
        <v>2.8983115627234213E-2</v>
      </c>
      <c r="BG107" s="143">
        <f t="shared" si="39"/>
        <v>3.6414766908313023E-2</v>
      </c>
      <c r="BH107" s="143">
        <f t="shared" si="39"/>
        <v>1.7102451239019434E-3</v>
      </c>
      <c r="BI107" s="143">
        <f t="shared" si="39"/>
        <v>8.8077301403441943E-3</v>
      </c>
      <c r="BJ107" s="603"/>
      <c r="BK107" s="603"/>
      <c r="BL107" s="609"/>
    </row>
    <row r="108" spans="1:64" s="66" customFormat="1" ht="17.25" thickBot="1">
      <c r="A108" s="27"/>
      <c r="B108" s="22"/>
      <c r="C108" s="22"/>
      <c r="D108" s="22"/>
      <c r="E108" s="22"/>
      <c r="F108" s="22"/>
      <c r="G108" s="22"/>
      <c r="H108" s="22"/>
      <c r="I108" s="22"/>
      <c r="J108" s="22"/>
      <c r="K108" s="22"/>
      <c r="L108" s="22"/>
      <c r="M108" s="22"/>
      <c r="N108" s="22"/>
      <c r="O108" s="22"/>
      <c r="P108" s="22"/>
      <c r="Q108" s="22"/>
      <c r="R108" s="609"/>
      <c r="S108" s="174" t="s">
        <v>263</v>
      </c>
      <c r="T108" s="621"/>
      <c r="U108" s="1908"/>
      <c r="V108" s="1908"/>
      <c r="W108" s="1908"/>
      <c r="X108" s="1908"/>
      <c r="Y108" s="1908"/>
      <c r="Z108" s="1908"/>
      <c r="AA108" s="69"/>
      <c r="AB108" s="627"/>
      <c r="AC108" s="627"/>
      <c r="AD108" s="627"/>
      <c r="AE108" s="627"/>
      <c r="AF108" s="627"/>
      <c r="AG108" s="627"/>
      <c r="AH108" s="627"/>
      <c r="AI108" s="627"/>
      <c r="AJ108" s="627"/>
      <c r="AK108" s="627"/>
      <c r="AL108" s="627"/>
      <c r="AM108" s="627"/>
      <c r="AN108" s="627"/>
      <c r="AO108" s="627"/>
      <c r="AP108" s="627"/>
      <c r="AQ108" s="627"/>
      <c r="AR108" s="627"/>
      <c r="AS108" s="627"/>
      <c r="AT108" s="627"/>
      <c r="AU108" s="627"/>
      <c r="AV108" s="627"/>
      <c r="AW108" s="627"/>
      <c r="AX108" s="627"/>
      <c r="AY108" s="622">
        <f t="shared" ref="AY108:BI108" si="40">AY84/$AX84-1</f>
        <v>-3.8896722227511171E-2</v>
      </c>
      <c r="AZ108" s="622">
        <f t="shared" si="40"/>
        <v>-8.9393352030829321E-2</v>
      </c>
      <c r="BA108" s="622">
        <f t="shared" si="40"/>
        <v>-0.11586186931283915</v>
      </c>
      <c r="BB108" s="622">
        <f t="shared" si="40"/>
        <v>-0.22885809584812966</v>
      </c>
      <c r="BC108" s="622">
        <f t="shared" si="40"/>
        <v>-0.19795179427170928</v>
      </c>
      <c r="BD108" s="622">
        <f t="shared" si="40"/>
        <v>-0.22350317051862933</v>
      </c>
      <c r="BE108" s="622">
        <f t="shared" si="40"/>
        <v>-0.25024481976670887</v>
      </c>
      <c r="BF108" s="622">
        <f t="shared" si="40"/>
        <v>-0.32727519157905105</v>
      </c>
      <c r="BG108" s="622">
        <f t="shared" si="40"/>
        <v>-0.35361664943595306</v>
      </c>
      <c r="BH108" s="622">
        <f t="shared" si="40"/>
        <v>-0.32093191961741352</v>
      </c>
      <c r="BI108" s="622">
        <f t="shared" si="40"/>
        <v>-0.32131137094518458</v>
      </c>
      <c r="BJ108" s="613"/>
      <c r="BK108" s="613"/>
      <c r="BL108" s="609"/>
    </row>
    <row r="109" spans="1:64" s="66" customFormat="1" ht="15.75" thickTop="1">
      <c r="A109" s="27"/>
      <c r="B109" s="22"/>
      <c r="C109" s="22"/>
      <c r="D109" s="22"/>
      <c r="E109" s="22"/>
      <c r="F109" s="22"/>
      <c r="G109" s="22"/>
      <c r="H109" s="22"/>
      <c r="I109" s="22"/>
      <c r="J109" s="22"/>
      <c r="K109" s="22"/>
      <c r="L109" s="22"/>
      <c r="M109" s="22"/>
      <c r="N109" s="22"/>
      <c r="O109" s="22"/>
      <c r="P109" s="22"/>
      <c r="Q109" s="22"/>
      <c r="R109" s="609"/>
      <c r="S109" s="124" t="s">
        <v>21</v>
      </c>
      <c r="T109" s="623"/>
      <c r="U109" s="1909"/>
      <c r="V109" s="1909"/>
      <c r="W109" s="1909"/>
      <c r="X109" s="1909"/>
      <c r="Y109" s="1909"/>
      <c r="Z109" s="1909"/>
      <c r="AA109" s="70"/>
      <c r="AB109" s="259"/>
      <c r="AC109" s="259"/>
      <c r="AD109" s="259"/>
      <c r="AE109" s="259"/>
      <c r="AF109" s="259"/>
      <c r="AG109" s="259"/>
      <c r="AH109" s="259"/>
      <c r="AI109" s="259"/>
      <c r="AJ109" s="259"/>
      <c r="AK109" s="259"/>
      <c r="AL109" s="259"/>
      <c r="AM109" s="259"/>
      <c r="AN109" s="259"/>
      <c r="AO109" s="259"/>
      <c r="AP109" s="259"/>
      <c r="AQ109" s="259"/>
      <c r="AR109" s="259"/>
      <c r="AS109" s="259"/>
      <c r="AT109" s="259"/>
      <c r="AU109" s="259"/>
      <c r="AV109" s="259"/>
      <c r="AW109" s="259"/>
      <c r="AX109" s="259"/>
      <c r="AY109" s="624">
        <f t="shared" ref="AY109:BI109" si="41">AY85/$AX85-1</f>
        <v>-3.9321510558890105E-2</v>
      </c>
      <c r="AZ109" s="624">
        <f t="shared" si="41"/>
        <v>-6.9997731269119345E-2</v>
      </c>
      <c r="BA109" s="624">
        <f t="shared" si="41"/>
        <v>-8.5284111559643327E-2</v>
      </c>
      <c r="BB109" s="624">
        <f t="shared" si="41"/>
        <v>-9.730868290003758E-2</v>
      </c>
      <c r="BC109" s="624">
        <f t="shared" si="41"/>
        <v>-0.13205414784819502</v>
      </c>
      <c r="BD109" s="624">
        <f t="shared" si="41"/>
        <v>-0.15986232748726004</v>
      </c>
      <c r="BE109" s="624">
        <f t="shared" si="41"/>
        <v>-0.20926278327890824</v>
      </c>
      <c r="BF109" s="624">
        <f t="shared" si="41"/>
        <v>-0.19325105071850801</v>
      </c>
      <c r="BG109" s="624">
        <f t="shared" si="41"/>
        <v>-0.21531280961220833</v>
      </c>
      <c r="BH109" s="624">
        <f t="shared" si="41"/>
        <v>-0.24826652656691439</v>
      </c>
      <c r="BI109" s="624">
        <f t="shared" si="41"/>
        <v>-0.25912272161278416</v>
      </c>
      <c r="BJ109" s="625"/>
      <c r="BK109" s="625"/>
      <c r="BL109" s="609"/>
    </row>
    <row r="110" spans="1:64" s="66" customFormat="1">
      <c r="A110" s="27"/>
      <c r="B110" s="22"/>
      <c r="C110" s="22"/>
      <c r="D110" s="22"/>
      <c r="E110" s="22"/>
      <c r="F110" s="22"/>
      <c r="G110" s="22"/>
      <c r="H110" s="22"/>
      <c r="I110" s="22"/>
      <c r="J110" s="22"/>
      <c r="K110" s="22"/>
      <c r="L110" s="22"/>
      <c r="M110" s="22"/>
      <c r="N110" s="22"/>
      <c r="O110" s="22"/>
      <c r="P110" s="22"/>
      <c r="Q110" s="22"/>
      <c r="R110" s="609"/>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7"/>
    </row>
    <row r="113" spans="1:64" s="66" customFormat="1">
      <c r="A113" s="27"/>
      <c r="B113" s="22"/>
      <c r="C113" s="22"/>
      <c r="D113" s="22"/>
      <c r="E113" s="22"/>
      <c r="F113" s="22"/>
      <c r="G113" s="22"/>
      <c r="H113" s="22"/>
      <c r="I113" s="22"/>
      <c r="J113" s="22"/>
      <c r="K113" s="22"/>
      <c r="L113" s="22"/>
      <c r="M113" s="22"/>
      <c r="N113" s="22"/>
      <c r="O113" s="22"/>
      <c r="P113" s="22"/>
      <c r="Q113" s="22"/>
      <c r="R113" s="609"/>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7"/>
    </row>
    <row r="114" spans="1:64" s="66" customFormat="1">
      <c r="A114" s="27"/>
      <c r="B114" s="22"/>
      <c r="C114" s="22"/>
      <c r="D114" s="22"/>
      <c r="E114" s="22"/>
      <c r="F114" s="22"/>
      <c r="G114" s="22"/>
      <c r="H114" s="22"/>
      <c r="I114" s="22"/>
      <c r="J114" s="22"/>
      <c r="K114" s="22"/>
      <c r="L114" s="22"/>
      <c r="M114" s="22"/>
      <c r="N114" s="22"/>
      <c r="O114" s="22"/>
      <c r="P114" s="22"/>
      <c r="Q114" s="22"/>
      <c r="R114" s="609"/>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7"/>
    </row>
    <row r="115" spans="1:64" s="66" customFormat="1">
      <c r="A115" s="27"/>
      <c r="B115" s="22"/>
      <c r="C115" s="22"/>
      <c r="D115" s="22"/>
      <c r="E115" s="22"/>
      <c r="F115" s="22"/>
      <c r="G115" s="22"/>
      <c r="H115" s="22"/>
      <c r="I115" s="22"/>
      <c r="J115" s="22"/>
      <c r="K115" s="22"/>
      <c r="L115" s="22"/>
      <c r="M115" s="22"/>
      <c r="N115" s="22"/>
      <c r="O115" s="22"/>
      <c r="P115" s="22"/>
      <c r="Q115" s="22"/>
      <c r="R115" s="609"/>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7"/>
    </row>
    <row r="116" spans="1:64" s="66" customFormat="1">
      <c r="A116" s="27"/>
      <c r="B116" s="22"/>
      <c r="C116" s="22"/>
      <c r="D116" s="22"/>
      <c r="E116" s="22"/>
      <c r="F116" s="22"/>
      <c r="G116" s="22"/>
      <c r="H116" s="22"/>
      <c r="I116" s="22"/>
      <c r="J116" s="22"/>
      <c r="K116" s="22"/>
      <c r="L116" s="22"/>
      <c r="M116" s="22"/>
      <c r="N116" s="22"/>
      <c r="O116" s="22"/>
      <c r="P116" s="22"/>
      <c r="Q116" s="22"/>
      <c r="R116" s="609"/>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7"/>
    </row>
    <row r="117" spans="1:64" s="66" customFormat="1">
      <c r="A117" s="27"/>
      <c r="B117" s="22"/>
      <c r="C117" s="22"/>
      <c r="D117" s="22"/>
      <c r="E117" s="22"/>
      <c r="F117" s="22"/>
      <c r="G117" s="22"/>
      <c r="H117" s="22"/>
      <c r="I117" s="22"/>
      <c r="J117" s="22"/>
      <c r="K117" s="22"/>
      <c r="L117" s="22"/>
      <c r="M117" s="22"/>
      <c r="N117" s="22"/>
      <c r="O117" s="22"/>
      <c r="P117" s="22"/>
      <c r="Q117" s="22"/>
      <c r="R117" s="609"/>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7"/>
    </row>
    <row r="118" spans="1:64" s="66" customFormat="1">
      <c r="A118" s="27"/>
      <c r="B118" s="22"/>
      <c r="C118" s="22"/>
      <c r="D118" s="22"/>
      <c r="E118" s="22"/>
      <c r="F118" s="22"/>
      <c r="G118" s="22"/>
      <c r="H118" s="22"/>
      <c r="I118" s="22"/>
      <c r="J118" s="22"/>
      <c r="K118" s="22"/>
      <c r="L118" s="22"/>
      <c r="M118" s="22"/>
      <c r="N118" s="22"/>
      <c r="O118" s="22"/>
      <c r="P118" s="22"/>
      <c r="Q118" s="22"/>
      <c r="R118" s="609"/>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7"/>
    </row>
    <row r="119" spans="1:64" s="66" customFormat="1">
      <c r="A119" s="27"/>
      <c r="B119" s="22"/>
      <c r="C119" s="22"/>
      <c r="D119" s="22"/>
      <c r="E119" s="22"/>
      <c r="F119" s="22"/>
      <c r="G119" s="22"/>
      <c r="H119" s="22"/>
      <c r="I119" s="22"/>
      <c r="J119" s="22"/>
      <c r="K119" s="22"/>
      <c r="L119" s="22"/>
      <c r="M119" s="22"/>
      <c r="N119" s="22"/>
      <c r="O119" s="22"/>
      <c r="P119" s="22"/>
      <c r="Q119" s="22"/>
      <c r="R119" s="609"/>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7"/>
    </row>
    <row r="120" spans="1:64" s="66" customFormat="1">
      <c r="A120" s="27"/>
      <c r="B120" s="22"/>
      <c r="C120" s="22"/>
      <c r="D120" s="22"/>
      <c r="E120" s="22"/>
      <c r="F120" s="22"/>
      <c r="G120" s="22"/>
      <c r="H120" s="22"/>
      <c r="I120" s="22"/>
      <c r="J120" s="22"/>
      <c r="K120" s="22"/>
      <c r="L120" s="22"/>
      <c r="M120" s="22"/>
      <c r="N120" s="22"/>
      <c r="O120" s="22"/>
      <c r="P120" s="22"/>
      <c r="Q120" s="22"/>
      <c r="R120" s="609"/>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7"/>
    </row>
    <row r="121" spans="1:64" s="66" customFormat="1">
      <c r="A121" s="27"/>
      <c r="B121" s="22"/>
      <c r="C121" s="22"/>
      <c r="D121" s="22"/>
      <c r="E121" s="22"/>
      <c r="F121" s="22"/>
      <c r="G121" s="22"/>
      <c r="H121" s="22"/>
      <c r="I121" s="22"/>
      <c r="J121" s="22"/>
      <c r="K121" s="22"/>
      <c r="L121" s="22"/>
      <c r="M121" s="22"/>
      <c r="N121" s="22"/>
      <c r="O121" s="22"/>
      <c r="P121" s="22"/>
      <c r="Q121" s="22"/>
      <c r="R121" s="609"/>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7"/>
    </row>
  </sheetData>
  <mergeCells count="41">
    <mergeCell ref="O1:S1"/>
    <mergeCell ref="Q36:S36"/>
    <mergeCell ref="R20:S20"/>
    <mergeCell ref="R21:S21"/>
    <mergeCell ref="R22:S22"/>
    <mergeCell ref="R26:S26"/>
    <mergeCell ref="R27:S27"/>
    <mergeCell ref="R28:S28"/>
    <mergeCell ref="R17:S17"/>
    <mergeCell ref="R9:S9"/>
    <mergeCell ref="R10:S10"/>
    <mergeCell ref="R11:S11"/>
    <mergeCell ref="R12:S12"/>
    <mergeCell ref="R16:S16"/>
    <mergeCell ref="R8:S8"/>
    <mergeCell ref="R29:S29"/>
    <mergeCell ref="Q37:S37"/>
    <mergeCell ref="R18:S18"/>
    <mergeCell ref="Q69:S69"/>
    <mergeCell ref="Q70:S70"/>
    <mergeCell ref="R57:S57"/>
    <mergeCell ref="Q62:S62"/>
    <mergeCell ref="Q63:S63"/>
    <mergeCell ref="Q64:S64"/>
    <mergeCell ref="R67:S67"/>
    <mergeCell ref="R68:S68"/>
    <mergeCell ref="R56:S56"/>
    <mergeCell ref="R30:S30"/>
    <mergeCell ref="R33:S33"/>
    <mergeCell ref="R34:S34"/>
    <mergeCell ref="Q35:S35"/>
    <mergeCell ref="R46:S46"/>
    <mergeCell ref="R54:S54"/>
    <mergeCell ref="R42:S42"/>
    <mergeCell ref="R43:S43"/>
    <mergeCell ref="R45:S45"/>
    <mergeCell ref="Q38:S38"/>
    <mergeCell ref="Q39:S39"/>
    <mergeCell ref="R51:S51"/>
    <mergeCell ref="R52:S52"/>
    <mergeCell ref="R53:S53"/>
  </mergeCells>
  <phoneticPr fontId="10"/>
  <pageMargins left="2.0866141732283467" right="0.70866141732283472" top="1.1417322834645669" bottom="0.35433070866141736" header="0.31496062992125984" footer="0.31496062992125984"/>
  <pageSetup paperSize="9" scale="39" fitToWidth="0" orientation="portrait" r:id="rId1"/>
  <headerFooter alignWithMargins="0"/>
  <ignoredErrors>
    <ignoredError sqref="AA19:BI19 AA50:BI50 AA66:BI66"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CN190"/>
  <sheetViews>
    <sheetView zoomScaleNormal="100" workbookViewId="0">
      <pane xSplit="20" ySplit="4" topLeftCell="AA5" activePane="bottomRight" state="frozen"/>
      <selection activeCell="BC66" sqref="BC66"/>
      <selection pane="topRight" activeCell="BC66" sqref="BC66"/>
      <selection pane="bottomLeft" activeCell="BC66" sqref="BC66"/>
      <selection pane="bottomRight"/>
    </sheetView>
  </sheetViews>
  <sheetFormatPr defaultColWidth="9" defaultRowHeight="15"/>
  <cols>
    <col min="1" max="1" width="1.625" style="27" customWidth="1"/>
    <col min="2" max="16" width="1.625" style="22" hidden="1" customWidth="1"/>
    <col min="17" max="19" width="1.625" style="22" customWidth="1"/>
    <col min="20" max="20" width="47.75" style="22" customWidth="1"/>
    <col min="21" max="26" width="10.625" style="22" hidden="1" customWidth="1"/>
    <col min="27" max="61" width="11.125" style="22" customWidth="1"/>
    <col min="62" max="63" width="11.125" style="22" hidden="1" customWidth="1"/>
    <col min="64" max="64" width="10.625" style="27" customWidth="1"/>
    <col min="65" max="65" width="7.875" style="22" customWidth="1"/>
    <col min="66" max="75" width="9" style="22"/>
    <col min="76" max="76" width="10.875" style="22" customWidth="1"/>
    <col min="77" max="90" width="9" style="22"/>
    <col min="91" max="91" width="11.125" style="22" customWidth="1"/>
    <col min="92" max="16384" width="9" style="22"/>
  </cols>
  <sheetData>
    <row r="1" spans="2:92" ht="71.25" customHeight="1">
      <c r="Q1" s="2147" t="s">
        <v>264</v>
      </c>
      <c r="R1" s="2148"/>
      <c r="S1" s="2148"/>
      <c r="T1" s="2148"/>
      <c r="U1" s="350"/>
      <c r="V1" s="350"/>
      <c r="W1" s="350"/>
      <c r="X1" s="350"/>
      <c r="Y1" s="350"/>
      <c r="Z1" s="350"/>
    </row>
    <row r="2" spans="2:92" ht="14.25" customHeight="1">
      <c r="Q2" s="30" t="str">
        <f>'0.Contents'!B2</f>
        <v>＜暫定データ＞</v>
      </c>
    </row>
    <row r="3" spans="2:92" ht="18.75" customHeight="1" thickBot="1">
      <c r="Q3" s="22" t="s">
        <v>259</v>
      </c>
    </row>
    <row r="4" spans="2:92" ht="15.75" thickBot="1">
      <c r="Q4" s="351"/>
      <c r="R4" s="352"/>
      <c r="S4" s="352"/>
      <c r="T4" s="833"/>
      <c r="U4" s="872"/>
      <c r="V4" s="872"/>
      <c r="W4" s="872"/>
      <c r="X4" s="872"/>
      <c r="Y4" s="872"/>
      <c r="Z4" s="872"/>
      <c r="AA4" s="264">
        <v>1990</v>
      </c>
      <c r="AB4" s="264">
        <f>AA4+1</f>
        <v>1991</v>
      </c>
      <c r="AC4" s="264">
        <f t="shared" ref="AC4:BE4" si="0">AB4+1</f>
        <v>1992</v>
      </c>
      <c r="AD4" s="264">
        <f t="shared" si="0"/>
        <v>1993</v>
      </c>
      <c r="AE4" s="264">
        <f t="shared" si="0"/>
        <v>1994</v>
      </c>
      <c r="AF4" s="264">
        <f t="shared" si="0"/>
        <v>1995</v>
      </c>
      <c r="AG4" s="264">
        <f t="shared" si="0"/>
        <v>1996</v>
      </c>
      <c r="AH4" s="264">
        <f t="shared" si="0"/>
        <v>1997</v>
      </c>
      <c r="AI4" s="264">
        <f t="shared" si="0"/>
        <v>1998</v>
      </c>
      <c r="AJ4" s="264">
        <f t="shared" si="0"/>
        <v>1999</v>
      </c>
      <c r="AK4" s="264">
        <f t="shared" si="0"/>
        <v>2000</v>
      </c>
      <c r="AL4" s="264">
        <f t="shared" si="0"/>
        <v>2001</v>
      </c>
      <c r="AM4" s="264">
        <f t="shared" si="0"/>
        <v>2002</v>
      </c>
      <c r="AN4" s="264">
        <f t="shared" si="0"/>
        <v>2003</v>
      </c>
      <c r="AO4" s="264">
        <f t="shared" si="0"/>
        <v>2004</v>
      </c>
      <c r="AP4" s="264">
        <f t="shared" si="0"/>
        <v>2005</v>
      </c>
      <c r="AQ4" s="264">
        <f t="shared" si="0"/>
        <v>2006</v>
      </c>
      <c r="AR4" s="264">
        <f t="shared" si="0"/>
        <v>2007</v>
      </c>
      <c r="AS4" s="264">
        <f t="shared" si="0"/>
        <v>2008</v>
      </c>
      <c r="AT4" s="264">
        <f t="shared" si="0"/>
        <v>2009</v>
      </c>
      <c r="AU4" s="264">
        <f t="shared" si="0"/>
        <v>2010</v>
      </c>
      <c r="AV4" s="264">
        <f t="shared" si="0"/>
        <v>2011</v>
      </c>
      <c r="AW4" s="264">
        <f t="shared" si="0"/>
        <v>2012</v>
      </c>
      <c r="AX4" s="264">
        <f t="shared" si="0"/>
        <v>2013</v>
      </c>
      <c r="AY4" s="264">
        <f t="shared" si="0"/>
        <v>2014</v>
      </c>
      <c r="AZ4" s="264">
        <f t="shared" si="0"/>
        <v>2015</v>
      </c>
      <c r="BA4" s="264">
        <f t="shared" si="0"/>
        <v>2016</v>
      </c>
      <c r="BB4" s="264">
        <f t="shared" si="0"/>
        <v>2017</v>
      </c>
      <c r="BC4" s="264">
        <f t="shared" si="0"/>
        <v>2018</v>
      </c>
      <c r="BD4" s="264">
        <f t="shared" si="0"/>
        <v>2019</v>
      </c>
      <c r="BE4" s="265">
        <f t="shared" si="0"/>
        <v>2020</v>
      </c>
      <c r="BF4" s="264">
        <f t="shared" ref="BF4:BI4" si="1">BE4+1</f>
        <v>2021</v>
      </c>
      <c r="BG4" s="264">
        <f t="shared" si="1"/>
        <v>2022</v>
      </c>
      <c r="BH4" s="264">
        <f t="shared" si="1"/>
        <v>2023</v>
      </c>
      <c r="BI4" s="264">
        <f t="shared" si="1"/>
        <v>2024</v>
      </c>
      <c r="BJ4" s="353" t="s">
        <v>16</v>
      </c>
      <c r="BK4" s="354" t="s">
        <v>1</v>
      </c>
      <c r="BL4" s="231"/>
    </row>
    <row r="5" spans="2:92">
      <c r="Q5" s="357" t="s">
        <v>344</v>
      </c>
      <c r="R5" s="355"/>
      <c r="S5" s="355"/>
      <c r="T5" s="828"/>
      <c r="U5" s="873"/>
      <c r="V5" s="873"/>
      <c r="W5" s="873"/>
      <c r="X5" s="873"/>
      <c r="Y5" s="873"/>
      <c r="Z5" s="873"/>
      <c r="AA5" s="358">
        <f t="shared" ref="AA5:BG5" si="2">SUM(AA6,AA14,AA77,AA56,AA101)</f>
        <v>1067561.954437844</v>
      </c>
      <c r="AB5" s="358">
        <f t="shared" si="2"/>
        <v>1077811.3134951487</v>
      </c>
      <c r="AC5" s="358">
        <f t="shared" si="2"/>
        <v>1085822.1633882239</v>
      </c>
      <c r="AD5" s="358">
        <f t="shared" si="2"/>
        <v>1081001.6873980737</v>
      </c>
      <c r="AE5" s="358">
        <f t="shared" si="2"/>
        <v>1130903.9713782833</v>
      </c>
      <c r="AF5" s="358">
        <f t="shared" si="2"/>
        <v>1142141.2286336392</v>
      </c>
      <c r="AG5" s="358">
        <f t="shared" si="2"/>
        <v>1153549.6793706228</v>
      </c>
      <c r="AH5" s="358">
        <f t="shared" si="2"/>
        <v>1147096.7966268647</v>
      </c>
      <c r="AI5" s="358">
        <f t="shared" si="2"/>
        <v>1113157.8091833084</v>
      </c>
      <c r="AJ5" s="358">
        <f t="shared" si="2"/>
        <v>1149478.7329300642</v>
      </c>
      <c r="AK5" s="358">
        <f t="shared" si="2"/>
        <v>1170300.242834518</v>
      </c>
      <c r="AL5" s="358">
        <f t="shared" si="2"/>
        <v>1157361.1552556511</v>
      </c>
      <c r="AM5" s="358">
        <f t="shared" si="2"/>
        <v>1188992.4797455734</v>
      </c>
      <c r="AN5" s="358">
        <f t="shared" si="2"/>
        <v>1197298.2498674172</v>
      </c>
      <c r="AO5" s="358">
        <f t="shared" si="2"/>
        <v>1193442.4477155812</v>
      </c>
      <c r="AP5" s="358">
        <f t="shared" si="2"/>
        <v>1200521.1451346583</v>
      </c>
      <c r="AQ5" s="358">
        <f t="shared" si="2"/>
        <v>1178675.6193085625</v>
      </c>
      <c r="AR5" s="358">
        <f t="shared" si="2"/>
        <v>1214465.8442662507</v>
      </c>
      <c r="AS5" s="358">
        <f t="shared" si="2"/>
        <v>1146918.2616628697</v>
      </c>
      <c r="AT5" s="358">
        <f t="shared" si="2"/>
        <v>1087272.069202096</v>
      </c>
      <c r="AU5" s="358">
        <f t="shared" si="2"/>
        <v>1136944.4120055528</v>
      </c>
      <c r="AV5" s="358">
        <f t="shared" si="2"/>
        <v>1188004.6866890555</v>
      </c>
      <c r="AW5" s="358">
        <f t="shared" si="2"/>
        <v>1227262.5996148484</v>
      </c>
      <c r="AX5" s="358">
        <f t="shared" si="2"/>
        <v>1235372.9068825387</v>
      </c>
      <c r="AY5" s="358">
        <f t="shared" si="2"/>
        <v>1185180.4579719142</v>
      </c>
      <c r="AZ5" s="358">
        <f t="shared" si="2"/>
        <v>1145804.5035909084</v>
      </c>
      <c r="BA5" s="359">
        <f t="shared" si="2"/>
        <v>1126117.0594839698</v>
      </c>
      <c r="BB5" s="358">
        <f t="shared" si="2"/>
        <v>1109466.8535036009</v>
      </c>
      <c r="BC5" s="360">
        <f t="shared" si="2"/>
        <v>1063969.9057731221</v>
      </c>
      <c r="BD5" s="358">
        <f t="shared" si="2"/>
        <v>1028587.4943987688</v>
      </c>
      <c r="BE5" s="359">
        <f t="shared" si="2"/>
        <v>967973.29311698629</v>
      </c>
      <c r="BF5" s="359">
        <f t="shared" si="2"/>
        <v>987013.21734383004</v>
      </c>
      <c r="BG5" s="358">
        <f t="shared" si="2"/>
        <v>960971.86852685129</v>
      </c>
      <c r="BH5" s="359">
        <f t="shared" ref="BH5:BI5" si="3">SUM(BH6,BH14,BH77,BH56,BH101)</f>
        <v>921040.32818427263</v>
      </c>
      <c r="BI5" s="359">
        <f t="shared" si="3"/>
        <v>907719.27179745014</v>
      </c>
      <c r="BJ5" s="358"/>
      <c r="BK5" s="361"/>
      <c r="BL5" s="362"/>
      <c r="BM5" s="363"/>
      <c r="CK5" s="27"/>
      <c r="CL5" s="27"/>
      <c r="CM5" s="27"/>
      <c r="CN5" s="27"/>
    </row>
    <row r="6" spans="2:92">
      <c r="Q6" s="364"/>
      <c r="R6" s="365" t="s">
        <v>34</v>
      </c>
      <c r="S6" s="366"/>
      <c r="T6" s="835"/>
      <c r="U6" s="874"/>
      <c r="V6" s="874"/>
      <c r="W6" s="874"/>
      <c r="X6" s="874"/>
      <c r="Y6" s="874"/>
      <c r="Z6" s="874"/>
      <c r="AA6" s="368">
        <f>SUM(AA7,AA13)</f>
        <v>96595.084137272192</v>
      </c>
      <c r="AB6" s="368">
        <f t="shared" ref="AB6:AX6" si="4">SUM(AB7,AB13)</f>
        <v>95433.62425646295</v>
      </c>
      <c r="AC6" s="368">
        <f t="shared" si="4"/>
        <v>94081.148035560938</v>
      </c>
      <c r="AD6" s="368">
        <f t="shared" si="4"/>
        <v>94288.927527660446</v>
      </c>
      <c r="AE6" s="368">
        <f t="shared" si="4"/>
        <v>94024.625516018175</v>
      </c>
      <c r="AF6" s="368">
        <f t="shared" si="4"/>
        <v>92504.497126307018</v>
      </c>
      <c r="AG6" s="368">
        <f t="shared" si="4"/>
        <v>92787.156062007765</v>
      </c>
      <c r="AH6" s="368">
        <f t="shared" si="4"/>
        <v>94924.335932060101</v>
      </c>
      <c r="AI6" s="368">
        <f t="shared" si="4"/>
        <v>87697.994974321438</v>
      </c>
      <c r="AJ6" s="368">
        <f t="shared" si="4"/>
        <v>91218.570783946314</v>
      </c>
      <c r="AK6" s="368">
        <f t="shared" si="4"/>
        <v>90324.136765735748</v>
      </c>
      <c r="AL6" s="368">
        <f t="shared" si="4"/>
        <v>87840.779967577721</v>
      </c>
      <c r="AM6" s="368">
        <f t="shared" si="4"/>
        <v>94252.338494169628</v>
      </c>
      <c r="AN6" s="368">
        <f t="shared" si="4"/>
        <v>95742.694172039759</v>
      </c>
      <c r="AO6" s="368">
        <f t="shared" si="4"/>
        <v>96100.946014875954</v>
      </c>
      <c r="AP6" s="368">
        <f t="shared" si="4"/>
        <v>99040.600191294245</v>
      </c>
      <c r="AQ6" s="368">
        <f t="shared" si="4"/>
        <v>98162.843561120462</v>
      </c>
      <c r="AR6" s="368">
        <f t="shared" si="4"/>
        <v>104060.64106865994</v>
      </c>
      <c r="AS6" s="368">
        <f t="shared" si="4"/>
        <v>100107.56314302962</v>
      </c>
      <c r="AT6" s="368">
        <f t="shared" si="4"/>
        <v>98926.455646984716</v>
      </c>
      <c r="AU6" s="368">
        <f t="shared" si="4"/>
        <v>99878.164634147091</v>
      </c>
      <c r="AV6" s="368">
        <f t="shared" si="4"/>
        <v>101746.74144518976</v>
      </c>
      <c r="AW6" s="368">
        <f t="shared" si="4"/>
        <v>104706.61789469869</v>
      </c>
      <c r="AX6" s="368">
        <f t="shared" si="4"/>
        <v>103573.58002498164</v>
      </c>
      <c r="AY6" s="368">
        <f t="shared" ref="AY6:BE6" si="5">SUM(AY7,AY13)</f>
        <v>97719.355766284323</v>
      </c>
      <c r="AZ6" s="368">
        <f t="shared" si="5"/>
        <v>94217.057935862496</v>
      </c>
      <c r="BA6" s="369">
        <f t="shared" si="5"/>
        <v>98156.419465633342</v>
      </c>
      <c r="BB6" s="368">
        <f t="shared" si="5"/>
        <v>92277.653747604345</v>
      </c>
      <c r="BC6" s="370">
        <f t="shared" si="5"/>
        <v>90030.871798002147</v>
      </c>
      <c r="BD6" s="368">
        <f t="shared" si="5"/>
        <v>86486.337804586379</v>
      </c>
      <c r="BE6" s="369">
        <f t="shared" si="5"/>
        <v>79606.242858041893</v>
      </c>
      <c r="BF6" s="369">
        <f t="shared" ref="BF6:BG6" si="6">SUM(BF7,BF13)</f>
        <v>82120.645918425522</v>
      </c>
      <c r="BG6" s="368">
        <f t="shared" si="6"/>
        <v>81796.470224650708</v>
      </c>
      <c r="BH6" s="369">
        <f t="shared" ref="BH6:BI6" si="7">SUM(BH7,BH13)</f>
        <v>79576.021119057346</v>
      </c>
      <c r="BI6" s="369">
        <f t="shared" si="7"/>
        <v>76444.576477376511</v>
      </c>
      <c r="BJ6" s="368"/>
      <c r="BK6" s="371"/>
      <c r="BL6" s="372"/>
    </row>
    <row r="7" spans="2:92">
      <c r="Q7" s="364"/>
      <c r="R7" s="373"/>
      <c r="S7" s="2185" t="s">
        <v>570</v>
      </c>
      <c r="T7" s="835"/>
      <c r="U7" s="874"/>
      <c r="V7" s="874"/>
      <c r="W7" s="874"/>
      <c r="X7" s="874"/>
      <c r="Y7" s="874"/>
      <c r="Z7" s="874"/>
      <c r="AA7" s="368">
        <f>SUM(AA8:AA12)</f>
        <v>96227.840095920968</v>
      </c>
      <c r="AB7" s="368">
        <f t="shared" ref="AB7:BA7" si="8">SUM(AB8:AB12)</f>
        <v>95410.24527280865</v>
      </c>
      <c r="AC7" s="368">
        <f t="shared" si="8"/>
        <v>94329.403914667637</v>
      </c>
      <c r="AD7" s="368">
        <f t="shared" si="8"/>
        <v>94434.895527897112</v>
      </c>
      <c r="AE7" s="368">
        <f t="shared" si="8"/>
        <v>94571.355862328841</v>
      </c>
      <c r="AF7" s="368">
        <f t="shared" si="8"/>
        <v>93217.293194885511</v>
      </c>
      <c r="AG7" s="368">
        <f t="shared" si="8"/>
        <v>93508.446780766986</v>
      </c>
      <c r="AH7" s="368">
        <f t="shared" si="8"/>
        <v>95871.779059364198</v>
      </c>
      <c r="AI7" s="368">
        <f t="shared" si="8"/>
        <v>91585.054777687663</v>
      </c>
      <c r="AJ7" s="368">
        <f t="shared" si="8"/>
        <v>95229.703797162365</v>
      </c>
      <c r="AK7" s="368">
        <f t="shared" si="8"/>
        <v>95265.902632369049</v>
      </c>
      <c r="AL7" s="368">
        <f t="shared" si="8"/>
        <v>93017.574825933843</v>
      </c>
      <c r="AM7" s="368">
        <f t="shared" si="8"/>
        <v>95537.821605890844</v>
      </c>
      <c r="AN7" s="368">
        <f t="shared" si="8"/>
        <v>96848.357613923552</v>
      </c>
      <c r="AO7" s="368">
        <f t="shared" si="8"/>
        <v>96968.185172323996</v>
      </c>
      <c r="AP7" s="368">
        <f t="shared" si="8"/>
        <v>102438.2163695372</v>
      </c>
      <c r="AQ7" s="368">
        <f t="shared" si="8"/>
        <v>100677.28663417732</v>
      </c>
      <c r="AR7" s="368">
        <f t="shared" si="8"/>
        <v>105648.65650361883</v>
      </c>
      <c r="AS7" s="368">
        <f t="shared" si="8"/>
        <v>103516.13559368002</v>
      </c>
      <c r="AT7" s="368">
        <f t="shared" si="8"/>
        <v>100725.56284456667</v>
      </c>
      <c r="AU7" s="368">
        <f t="shared" si="8"/>
        <v>104102.48472078118</v>
      </c>
      <c r="AV7" s="368">
        <f t="shared" si="8"/>
        <v>105164.83414176657</v>
      </c>
      <c r="AW7" s="368">
        <f t="shared" si="8"/>
        <v>107074.50329280703</v>
      </c>
      <c r="AX7" s="368">
        <f t="shared" si="8"/>
        <v>106202.59304452105</v>
      </c>
      <c r="AY7" s="368">
        <f>SUM(AY8:AY12)</f>
        <v>99660.02628726681</v>
      </c>
      <c r="AZ7" s="368">
        <f t="shared" si="8"/>
        <v>96904.085419872805</v>
      </c>
      <c r="BA7" s="369">
        <f t="shared" si="8"/>
        <v>101476.13467363137</v>
      </c>
      <c r="BB7" s="368">
        <f t="shared" ref="BB7:BF7" si="9">SUM(BB8:BB12)</f>
        <v>95883.099920528985</v>
      </c>
      <c r="BC7" s="370">
        <f t="shared" si="9"/>
        <v>93857.56870808691</v>
      </c>
      <c r="BD7" s="368">
        <f t="shared" si="9"/>
        <v>89466.402221018114</v>
      </c>
      <c r="BE7" s="369">
        <f t="shared" si="9"/>
        <v>82030.909066370892</v>
      </c>
      <c r="BF7" s="369">
        <f t="shared" si="9"/>
        <v>87117.761355329887</v>
      </c>
      <c r="BG7" s="368">
        <f>SUM(BG8:BG12)</f>
        <v>84219.455037924883</v>
      </c>
      <c r="BH7" s="369">
        <f t="shared" ref="BH7:BI7" si="10">SUM(BH8:BH12)</f>
        <v>81168.708627030384</v>
      </c>
      <c r="BI7" s="369">
        <f t="shared" si="10"/>
        <v>79143.020983150011</v>
      </c>
      <c r="BJ7" s="368"/>
      <c r="BK7" s="371"/>
      <c r="BL7" s="372"/>
    </row>
    <row r="8" spans="2:92">
      <c r="Q8" s="364"/>
      <c r="R8" s="375"/>
      <c r="S8" s="375"/>
      <c r="T8" s="1303" t="s">
        <v>483</v>
      </c>
      <c r="U8" s="380"/>
      <c r="V8" s="380"/>
      <c r="W8" s="380"/>
      <c r="X8" s="380"/>
      <c r="Y8" s="380"/>
      <c r="Z8" s="380"/>
      <c r="AA8" s="377">
        <v>27758.471743628463</v>
      </c>
      <c r="AB8" s="377">
        <v>25805.721347143925</v>
      </c>
      <c r="AC8" s="377">
        <v>23042.952819029226</v>
      </c>
      <c r="AD8" s="377">
        <v>22954.524700723254</v>
      </c>
      <c r="AE8" s="377">
        <v>19618.556220724538</v>
      </c>
      <c r="AF8" s="377">
        <v>18824.147363606815</v>
      </c>
      <c r="AG8" s="377">
        <v>18316.478685924601</v>
      </c>
      <c r="AH8" s="377">
        <v>17170.343799266506</v>
      </c>
      <c r="AI8" s="377">
        <v>15308.917351297627</v>
      </c>
      <c r="AJ8" s="377">
        <v>16355.536616333684</v>
      </c>
      <c r="AK8" s="377">
        <v>17169.681897546008</v>
      </c>
      <c r="AL8" s="377">
        <v>16494.485224294858</v>
      </c>
      <c r="AM8" s="377">
        <v>16305.609284059383</v>
      </c>
      <c r="AN8" s="377">
        <v>15870.659074673345</v>
      </c>
      <c r="AO8" s="377">
        <v>16167.057529363126</v>
      </c>
      <c r="AP8" s="377">
        <v>18780.688131288582</v>
      </c>
      <c r="AQ8" s="377">
        <v>19366.68803903128</v>
      </c>
      <c r="AR8" s="377">
        <v>19342.122588982562</v>
      </c>
      <c r="AS8" s="377">
        <v>19043.266458714395</v>
      </c>
      <c r="AT8" s="377">
        <v>18788.563138086069</v>
      </c>
      <c r="AU8" s="377">
        <v>19474.558425913463</v>
      </c>
      <c r="AV8" s="377">
        <v>18234.870003878426</v>
      </c>
      <c r="AW8" s="377">
        <v>17674.858304314941</v>
      </c>
      <c r="AX8" s="377">
        <v>15837.522709549554</v>
      </c>
      <c r="AY8" s="377">
        <v>15596.250907127815</v>
      </c>
      <c r="AZ8" s="377">
        <v>15119.257800677409</v>
      </c>
      <c r="BA8" s="378">
        <v>15440.496884925476</v>
      </c>
      <c r="BB8" s="377">
        <v>15181.782533416303</v>
      </c>
      <c r="BC8" s="379">
        <v>16897.687449547651</v>
      </c>
      <c r="BD8" s="377">
        <v>16364.279411563661</v>
      </c>
      <c r="BE8" s="378">
        <v>14664.966673593135</v>
      </c>
      <c r="BF8" s="378">
        <v>16224.574121486563</v>
      </c>
      <c r="BG8" s="377">
        <v>15837.748194354848</v>
      </c>
      <c r="BH8" s="378">
        <v>13992.520096957363</v>
      </c>
      <c r="BI8" s="378">
        <v>14350.65779200157</v>
      </c>
      <c r="BJ8" s="377"/>
      <c r="BK8" s="381"/>
      <c r="BL8" s="382"/>
      <c r="BM8" s="39"/>
      <c r="BN8" s="39"/>
      <c r="BO8" s="39"/>
      <c r="BP8" s="39"/>
    </row>
    <row r="9" spans="2:92">
      <c r="Q9" s="364"/>
      <c r="R9" s="375"/>
      <c r="S9" s="375"/>
      <c r="T9" s="443" t="s">
        <v>267</v>
      </c>
      <c r="U9" s="387"/>
      <c r="V9" s="387"/>
      <c r="W9" s="387"/>
      <c r="X9" s="387"/>
      <c r="Y9" s="387"/>
      <c r="Z9" s="387"/>
      <c r="AA9" s="384">
        <v>36109.018943990122</v>
      </c>
      <c r="AB9" s="384">
        <v>36692.980044135649</v>
      </c>
      <c r="AC9" s="384">
        <v>37398.189020982405</v>
      </c>
      <c r="AD9" s="384">
        <v>39632.136517786334</v>
      </c>
      <c r="AE9" s="384">
        <v>39596.939225355076</v>
      </c>
      <c r="AF9" s="384">
        <v>39958.583098682648</v>
      </c>
      <c r="AG9" s="384">
        <v>41372.661988944143</v>
      </c>
      <c r="AH9" s="384">
        <v>44267.217444758477</v>
      </c>
      <c r="AI9" s="384">
        <v>44079.658872689346</v>
      </c>
      <c r="AJ9" s="384">
        <v>44973.403413167776</v>
      </c>
      <c r="AK9" s="384">
        <v>45128.234819691061</v>
      </c>
      <c r="AL9" s="384">
        <v>44245.960562331777</v>
      </c>
      <c r="AM9" s="384">
        <v>43240.743543264558</v>
      </c>
      <c r="AN9" s="384">
        <v>43510.678040591651</v>
      </c>
      <c r="AO9" s="384">
        <v>44289.17851766276</v>
      </c>
      <c r="AP9" s="384">
        <v>45849.097345274095</v>
      </c>
      <c r="AQ9" s="384">
        <v>45326.953458786127</v>
      </c>
      <c r="AR9" s="384">
        <v>45061.820135557355</v>
      </c>
      <c r="AS9" s="384">
        <v>42811.15678588218</v>
      </c>
      <c r="AT9" s="384">
        <v>42312.531793830101</v>
      </c>
      <c r="AU9" s="384">
        <v>43185.186412339375</v>
      </c>
      <c r="AV9" s="384">
        <v>40157.032023533538</v>
      </c>
      <c r="AW9" s="384">
        <v>39563.462812596699</v>
      </c>
      <c r="AX9" s="384">
        <v>38834.530419533665</v>
      </c>
      <c r="AY9" s="384">
        <v>37445.810643686113</v>
      </c>
      <c r="AZ9" s="384">
        <v>38305.097210643165</v>
      </c>
      <c r="BA9" s="385">
        <v>35152.495586908917</v>
      </c>
      <c r="BB9" s="384">
        <v>34339.617754472187</v>
      </c>
      <c r="BC9" s="386">
        <v>35083.839846482246</v>
      </c>
      <c r="BD9" s="384">
        <v>33628.295189282813</v>
      </c>
      <c r="BE9" s="385">
        <v>27448.730388274769</v>
      </c>
      <c r="BF9" s="385">
        <v>28816.226552975095</v>
      </c>
      <c r="BG9" s="384">
        <v>28968.472872878934</v>
      </c>
      <c r="BH9" s="385">
        <v>28260.802832230627</v>
      </c>
      <c r="BI9" s="385">
        <v>27620.912937151104</v>
      </c>
      <c r="BJ9" s="384"/>
      <c r="BK9" s="388"/>
      <c r="BL9" s="382"/>
      <c r="BM9" s="39"/>
      <c r="BN9" s="39"/>
      <c r="BO9" s="39"/>
      <c r="BP9" s="39"/>
    </row>
    <row r="10" spans="2:92">
      <c r="Q10" s="364"/>
      <c r="R10" s="375"/>
      <c r="S10" s="375"/>
      <c r="T10" s="443" t="s">
        <v>75</v>
      </c>
      <c r="U10" s="387"/>
      <c r="V10" s="387"/>
      <c r="W10" s="387"/>
      <c r="X10" s="387"/>
      <c r="Y10" s="387"/>
      <c r="Z10" s="387"/>
      <c r="AA10" s="384">
        <v>1489.2247312704801</v>
      </c>
      <c r="AB10" s="384">
        <v>1467.0581364462912</v>
      </c>
      <c r="AC10" s="384">
        <v>1648.6470348467296</v>
      </c>
      <c r="AD10" s="384">
        <v>1559.4771345547808</v>
      </c>
      <c r="AE10" s="384">
        <v>1277.0009731161583</v>
      </c>
      <c r="AF10" s="384">
        <v>1318.2909053440417</v>
      </c>
      <c r="AG10" s="384">
        <v>1117.8034950349886</v>
      </c>
      <c r="AH10" s="384">
        <v>1221.0652319032031</v>
      </c>
      <c r="AI10" s="384">
        <v>1189.1001332939695</v>
      </c>
      <c r="AJ10" s="384">
        <v>1243.3075714949971</v>
      </c>
      <c r="AK10" s="384">
        <v>1118.7594135361007</v>
      </c>
      <c r="AL10" s="384">
        <v>1083.33473910046</v>
      </c>
      <c r="AM10" s="384">
        <v>1324.9431657335952</v>
      </c>
      <c r="AN10" s="384">
        <v>935.38859707361826</v>
      </c>
      <c r="AO10" s="384">
        <v>1452.2346617480182</v>
      </c>
      <c r="AP10" s="384">
        <v>1629.0698212631107</v>
      </c>
      <c r="AQ10" s="384">
        <v>1163.5006086601986</v>
      </c>
      <c r="AR10" s="384">
        <v>2413.5851392283939</v>
      </c>
      <c r="AS10" s="384">
        <v>2511.2144678324112</v>
      </c>
      <c r="AT10" s="384">
        <v>2587.3446526578268</v>
      </c>
      <c r="AU10" s="384">
        <v>2902.7148184547364</v>
      </c>
      <c r="AV10" s="384">
        <v>3112.990494326858</v>
      </c>
      <c r="AW10" s="384">
        <v>4122.9029155953631</v>
      </c>
      <c r="AX10" s="384">
        <v>3080.3434923313639</v>
      </c>
      <c r="AY10" s="384">
        <v>3192.3971921053585</v>
      </c>
      <c r="AZ10" s="384">
        <v>2956.945923464526</v>
      </c>
      <c r="BA10" s="385">
        <v>3445.3529363853368</v>
      </c>
      <c r="BB10" s="384">
        <v>2571.0332449075222</v>
      </c>
      <c r="BC10" s="386">
        <v>2202.548915086124</v>
      </c>
      <c r="BD10" s="384">
        <v>1440.6600886075169</v>
      </c>
      <c r="BE10" s="385">
        <v>1510.5787459301332</v>
      </c>
      <c r="BF10" s="385">
        <v>1408.0050488479706</v>
      </c>
      <c r="BG10" s="384">
        <v>1175.8700721688781</v>
      </c>
      <c r="BH10" s="385">
        <v>1245.9707210384397</v>
      </c>
      <c r="BI10" s="385">
        <v>1215.8591816033663</v>
      </c>
      <c r="BJ10" s="384"/>
      <c r="BK10" s="388"/>
      <c r="BL10" s="382"/>
      <c r="BM10" s="39"/>
      <c r="BN10" s="39"/>
      <c r="BO10" s="39"/>
      <c r="BP10" s="39"/>
    </row>
    <row r="11" spans="2:92">
      <c r="Q11" s="364"/>
      <c r="R11" s="375"/>
      <c r="S11" s="375"/>
      <c r="T11" s="443" t="s">
        <v>76</v>
      </c>
      <c r="U11" s="387"/>
      <c r="V11" s="387"/>
      <c r="W11" s="387"/>
      <c r="X11" s="387"/>
      <c r="Y11" s="387"/>
      <c r="Z11" s="387"/>
      <c r="AA11" s="384">
        <v>30871.124677031905</v>
      </c>
      <c r="AB11" s="384">
        <v>31444.485745082784</v>
      </c>
      <c r="AC11" s="384">
        <v>32239.615039809283</v>
      </c>
      <c r="AD11" s="384">
        <v>30288.757174832739</v>
      </c>
      <c r="AE11" s="384">
        <v>34078.859443133078</v>
      </c>
      <c r="AF11" s="384">
        <v>33116.271827252014</v>
      </c>
      <c r="AG11" s="384">
        <v>32701.502610863256</v>
      </c>
      <c r="AH11" s="384">
        <v>33213.152583436007</v>
      </c>
      <c r="AI11" s="384">
        <v>31007.378420406723</v>
      </c>
      <c r="AJ11" s="384">
        <v>32657.456196165898</v>
      </c>
      <c r="AK11" s="384">
        <v>31849.226501595876</v>
      </c>
      <c r="AL11" s="384">
        <v>31193.794300206759</v>
      </c>
      <c r="AM11" s="384">
        <v>34666.525612833299</v>
      </c>
      <c r="AN11" s="384">
        <v>36531.631901584937</v>
      </c>
      <c r="AO11" s="384">
        <v>35059.714463550088</v>
      </c>
      <c r="AP11" s="384">
        <v>36179.361071711406</v>
      </c>
      <c r="AQ11" s="384">
        <v>34820.144527699711</v>
      </c>
      <c r="AR11" s="384">
        <v>38831.128639850518</v>
      </c>
      <c r="AS11" s="384">
        <v>39150.497881251038</v>
      </c>
      <c r="AT11" s="384">
        <v>37037.123259992666</v>
      </c>
      <c r="AU11" s="384">
        <v>38540.025064073605</v>
      </c>
      <c r="AV11" s="384">
        <v>43659.941620027734</v>
      </c>
      <c r="AW11" s="384">
        <v>45713.27926030002</v>
      </c>
      <c r="AX11" s="384">
        <v>48450.196423106478</v>
      </c>
      <c r="AY11" s="384">
        <v>43425.567544347512</v>
      </c>
      <c r="AZ11" s="384">
        <v>40522.784485087701</v>
      </c>
      <c r="BA11" s="385">
        <v>47437.789265411637</v>
      </c>
      <c r="BB11" s="384">
        <v>43790.66638773297</v>
      </c>
      <c r="BC11" s="386">
        <v>39673.492496970895</v>
      </c>
      <c r="BD11" s="384">
        <v>38033.167531564119</v>
      </c>
      <c r="BE11" s="385">
        <v>38406.633258572852</v>
      </c>
      <c r="BF11" s="385">
        <v>40668.955632020268</v>
      </c>
      <c r="BG11" s="384">
        <v>38237.363898522221</v>
      </c>
      <c r="BH11" s="385">
        <v>37669.414976803957</v>
      </c>
      <c r="BI11" s="385">
        <v>35956.038573105456</v>
      </c>
      <c r="BJ11" s="384"/>
      <c r="BK11" s="388"/>
      <c r="BL11" s="382"/>
      <c r="BM11" s="39"/>
      <c r="BN11" s="39"/>
      <c r="BO11" s="39"/>
      <c r="BP11" s="39"/>
    </row>
    <row r="12" spans="2:92">
      <c r="Q12" s="364"/>
      <c r="R12" s="375"/>
      <c r="S12" s="375"/>
      <c r="T12" s="1304" t="s">
        <v>484</v>
      </c>
      <c r="U12" s="875"/>
      <c r="V12" s="875"/>
      <c r="W12" s="875"/>
      <c r="X12" s="875"/>
      <c r="Y12" s="875"/>
      <c r="Z12" s="875"/>
      <c r="AA12" s="2183">
        <v>0</v>
      </c>
      <c r="AB12" s="2183">
        <v>0</v>
      </c>
      <c r="AC12" s="2183">
        <v>0</v>
      </c>
      <c r="AD12" s="2183">
        <v>0</v>
      </c>
      <c r="AE12" s="2183">
        <v>0</v>
      </c>
      <c r="AF12" s="2183">
        <v>0</v>
      </c>
      <c r="AG12" s="2183">
        <v>0</v>
      </c>
      <c r="AH12" s="2183">
        <v>0</v>
      </c>
      <c r="AI12" s="2183">
        <v>0</v>
      </c>
      <c r="AJ12" s="2183">
        <v>0</v>
      </c>
      <c r="AK12" s="2183">
        <v>0</v>
      </c>
      <c r="AL12" s="2183">
        <v>0</v>
      </c>
      <c r="AM12" s="2183">
        <v>0</v>
      </c>
      <c r="AN12" s="2183">
        <v>0</v>
      </c>
      <c r="AO12" s="2183">
        <v>0</v>
      </c>
      <c r="AP12" s="2183">
        <v>0</v>
      </c>
      <c r="AQ12" s="2183">
        <v>0</v>
      </c>
      <c r="AR12" s="2183">
        <v>0</v>
      </c>
      <c r="AS12" s="2183">
        <v>0</v>
      </c>
      <c r="AT12" s="2183">
        <v>0</v>
      </c>
      <c r="AU12" s="2183">
        <v>0</v>
      </c>
      <c r="AV12" s="2183">
        <v>0</v>
      </c>
      <c r="AW12" s="2183">
        <v>0</v>
      </c>
      <c r="AX12" s="2183">
        <v>0</v>
      </c>
      <c r="AY12" s="2183">
        <v>0</v>
      </c>
      <c r="AZ12" s="2183">
        <v>0</v>
      </c>
      <c r="BA12" s="2078">
        <v>0</v>
      </c>
      <c r="BB12" s="2183">
        <v>0</v>
      </c>
      <c r="BC12" s="2184">
        <v>0</v>
      </c>
      <c r="BD12" s="2183">
        <v>0</v>
      </c>
      <c r="BE12" s="2078">
        <v>0</v>
      </c>
      <c r="BF12" s="2078">
        <v>0</v>
      </c>
      <c r="BG12" s="2183">
        <v>0</v>
      </c>
      <c r="BH12" s="2078">
        <v>0</v>
      </c>
      <c r="BI12" s="2078">
        <v>-0.44750071150019721</v>
      </c>
      <c r="BJ12" s="411"/>
      <c r="BK12" s="390"/>
      <c r="BL12" s="382"/>
      <c r="BM12" s="39"/>
      <c r="BN12" s="39"/>
      <c r="BO12" s="39"/>
      <c r="BP12" s="39"/>
    </row>
    <row r="13" spans="2:92">
      <c r="Q13" s="364"/>
      <c r="R13" s="375"/>
      <c r="S13" s="2151" t="s">
        <v>268</v>
      </c>
      <c r="T13" s="2152"/>
      <c r="U13" s="876"/>
      <c r="V13" s="876"/>
      <c r="W13" s="876"/>
      <c r="X13" s="876"/>
      <c r="Y13" s="876"/>
      <c r="Z13" s="876"/>
      <c r="AA13" s="391">
        <v>367.24404135122444</v>
      </c>
      <c r="AB13" s="2079">
        <v>23.378983654302942</v>
      </c>
      <c r="AC13" s="391">
        <v>-248.25587910670504</v>
      </c>
      <c r="AD13" s="391">
        <v>-145.9680002366664</v>
      </c>
      <c r="AE13" s="391">
        <v>-546.73034631067048</v>
      </c>
      <c r="AF13" s="391">
        <v>-712.79606857849785</v>
      </c>
      <c r="AG13" s="391">
        <v>-721.290718759225</v>
      </c>
      <c r="AH13" s="391">
        <v>-947.44312730409865</v>
      </c>
      <c r="AI13" s="391">
        <v>-3887.0598033662191</v>
      </c>
      <c r="AJ13" s="391">
        <v>-4011.1330132160447</v>
      </c>
      <c r="AK13" s="391">
        <v>-4941.7658666332973</v>
      </c>
      <c r="AL13" s="391">
        <v>-5176.7948583561301</v>
      </c>
      <c r="AM13" s="391">
        <v>-1285.4831117212136</v>
      </c>
      <c r="AN13" s="391">
        <v>-1105.6634418837882</v>
      </c>
      <c r="AO13" s="391">
        <v>-867.23915744803628</v>
      </c>
      <c r="AP13" s="391">
        <v>-3397.6161782429494</v>
      </c>
      <c r="AQ13" s="391">
        <v>-2514.4430730568565</v>
      </c>
      <c r="AR13" s="391">
        <v>-1588.0154349588786</v>
      </c>
      <c r="AS13" s="391">
        <v>-3408.5724506504048</v>
      </c>
      <c r="AT13" s="391">
        <v>-1799.1071975819473</v>
      </c>
      <c r="AU13" s="391">
        <v>-4224.3200866340894</v>
      </c>
      <c r="AV13" s="391">
        <v>-3418.0926965768012</v>
      </c>
      <c r="AW13" s="391">
        <v>-2367.8853981083344</v>
      </c>
      <c r="AX13" s="391">
        <v>-2629.0130195394136</v>
      </c>
      <c r="AY13" s="391">
        <v>-1940.6705209824868</v>
      </c>
      <c r="AZ13" s="391">
        <v>-2687.0274840103048</v>
      </c>
      <c r="BA13" s="392">
        <v>-3319.715207998026</v>
      </c>
      <c r="BB13" s="391">
        <v>-3605.4461729246414</v>
      </c>
      <c r="BC13" s="393">
        <v>-3826.6969100847618</v>
      </c>
      <c r="BD13" s="391">
        <v>-2980.0644164317291</v>
      </c>
      <c r="BE13" s="392">
        <v>-2424.6662083290043</v>
      </c>
      <c r="BF13" s="392">
        <v>-4997.1154369043725</v>
      </c>
      <c r="BG13" s="391">
        <v>-2422.9848132741809</v>
      </c>
      <c r="BH13" s="392">
        <v>-1592.687507973033</v>
      </c>
      <c r="BI13" s="392">
        <v>-2698.4445057735002</v>
      </c>
      <c r="BJ13" s="391"/>
      <c r="BK13" s="394"/>
      <c r="BL13" s="382"/>
      <c r="BM13" s="39"/>
      <c r="BN13" s="39"/>
      <c r="BO13" s="39"/>
      <c r="BP13" s="39"/>
    </row>
    <row r="14" spans="2:92">
      <c r="Q14" s="364"/>
      <c r="R14" s="395" t="s">
        <v>381</v>
      </c>
      <c r="S14" s="396"/>
      <c r="T14" s="829"/>
      <c r="U14" s="877"/>
      <c r="V14" s="877"/>
      <c r="W14" s="877"/>
      <c r="X14" s="877"/>
      <c r="Y14" s="877"/>
      <c r="Z14" s="877"/>
      <c r="AA14" s="397">
        <f>SUM(AA15,AA26)</f>
        <v>505104.36478830042</v>
      </c>
      <c r="AB14" s="397">
        <f t="shared" ref="AB14:BA14" si="11">SUM(AB15,AB26)</f>
        <v>498294.23726978188</v>
      </c>
      <c r="AC14" s="397">
        <f t="shared" si="11"/>
        <v>490177.31374214374</v>
      </c>
      <c r="AD14" s="397">
        <f t="shared" si="11"/>
        <v>477523.94140485424</v>
      </c>
      <c r="AE14" s="397">
        <f t="shared" si="11"/>
        <v>495066.8227694222</v>
      </c>
      <c r="AF14" s="397">
        <f t="shared" si="11"/>
        <v>491507.71937819838</v>
      </c>
      <c r="AG14" s="397">
        <f t="shared" si="11"/>
        <v>495608.01462084398</v>
      </c>
      <c r="AH14" s="397">
        <f t="shared" si="11"/>
        <v>485493.32836810185</v>
      </c>
      <c r="AI14" s="397">
        <f t="shared" si="11"/>
        <v>455252.61196137813</v>
      </c>
      <c r="AJ14" s="397">
        <f t="shared" si="11"/>
        <v>466168.17288124911</v>
      </c>
      <c r="AK14" s="397">
        <f t="shared" si="11"/>
        <v>478856.82718316914</v>
      </c>
      <c r="AL14" s="397">
        <f t="shared" si="11"/>
        <v>466729.0216135034</v>
      </c>
      <c r="AM14" s="397">
        <f t="shared" si="11"/>
        <v>475214.81053933653</v>
      </c>
      <c r="AN14" s="397">
        <f t="shared" si="11"/>
        <v>477144.9124464129</v>
      </c>
      <c r="AO14" s="397">
        <f t="shared" si="11"/>
        <v>472515.90830228082</v>
      </c>
      <c r="AP14" s="397">
        <f t="shared" si="11"/>
        <v>469855.49639681086</v>
      </c>
      <c r="AQ14" s="397">
        <f t="shared" si="11"/>
        <v>463539.3660069094</v>
      </c>
      <c r="AR14" s="397">
        <f t="shared" si="11"/>
        <v>474684.52075489453</v>
      </c>
      <c r="AS14" s="397">
        <f t="shared" si="11"/>
        <v>430559.66744225769</v>
      </c>
      <c r="AT14" s="397">
        <f t="shared" si="11"/>
        <v>404505.7083261158</v>
      </c>
      <c r="AU14" s="397">
        <f t="shared" si="11"/>
        <v>432160.70613848569</v>
      </c>
      <c r="AV14" s="397">
        <f t="shared" si="11"/>
        <v>447879.15063843993</v>
      </c>
      <c r="AW14" s="397">
        <f t="shared" si="11"/>
        <v>458919.00609030877</v>
      </c>
      <c r="AX14" s="397">
        <f t="shared" si="11"/>
        <v>463283.77058469178</v>
      </c>
      <c r="AY14" s="397">
        <f t="shared" si="11"/>
        <v>445656.82423061761</v>
      </c>
      <c r="AZ14" s="397">
        <f t="shared" si="11"/>
        <v>430813.56588710338</v>
      </c>
      <c r="BA14" s="398">
        <f t="shared" si="11"/>
        <v>420228.26095571421</v>
      </c>
      <c r="BB14" s="397">
        <f t="shared" ref="BB14:BF14" si="12">SUM(BB15,BB26)</f>
        <v>412354.4983625735</v>
      </c>
      <c r="BC14" s="399">
        <f t="shared" si="12"/>
        <v>403770.73832245154</v>
      </c>
      <c r="BD14" s="397">
        <f t="shared" si="12"/>
        <v>388654.08333003614</v>
      </c>
      <c r="BE14" s="398">
        <f t="shared" si="12"/>
        <v>356881.22671020485</v>
      </c>
      <c r="BF14" s="398">
        <f t="shared" si="12"/>
        <v>374043.1272937787</v>
      </c>
      <c r="BG14" s="397">
        <f>SUM(BG15,BG26)</f>
        <v>353505.00545970089</v>
      </c>
      <c r="BH14" s="398">
        <f t="shared" ref="BH14:BI14" si="13">SUM(BH15,BH26)</f>
        <v>342557.29786623875</v>
      </c>
      <c r="BI14" s="398">
        <f t="shared" si="13"/>
        <v>336641.42943289719</v>
      </c>
      <c r="BJ14" s="397"/>
      <c r="BK14" s="401"/>
      <c r="BL14" s="372"/>
    </row>
    <row r="15" spans="2:92">
      <c r="Q15" s="364"/>
      <c r="R15" s="402"/>
      <c r="S15" s="2154" t="s">
        <v>35</v>
      </c>
      <c r="T15" s="2155"/>
      <c r="U15" s="877"/>
      <c r="V15" s="877"/>
      <c r="W15" s="877"/>
      <c r="X15" s="877"/>
      <c r="Y15" s="877"/>
      <c r="Z15" s="877"/>
      <c r="AA15" s="397">
        <v>39628.768536779215</v>
      </c>
      <c r="AB15" s="397">
        <v>39354.006513228203</v>
      </c>
      <c r="AC15" s="397">
        <v>39358.088296031507</v>
      </c>
      <c r="AD15" s="397">
        <v>38156.664073222943</v>
      </c>
      <c r="AE15" s="397">
        <v>37924.758589914622</v>
      </c>
      <c r="AF15" s="397">
        <v>37058.400764710859</v>
      </c>
      <c r="AG15" s="397">
        <v>37218.042870765137</v>
      </c>
      <c r="AH15" s="397">
        <v>36071.016946831551</v>
      </c>
      <c r="AI15" s="397">
        <v>35261.890289915173</v>
      </c>
      <c r="AJ15" s="397">
        <v>34481.655880926606</v>
      </c>
      <c r="AK15" s="397">
        <v>33962.025114989083</v>
      </c>
      <c r="AL15" s="397">
        <v>34098.670529121162</v>
      </c>
      <c r="AM15" s="397">
        <v>33088.371391393739</v>
      </c>
      <c r="AN15" s="397">
        <v>32729.008782663492</v>
      </c>
      <c r="AO15" s="397">
        <v>32587.642860741402</v>
      </c>
      <c r="AP15" s="397">
        <v>31516.107506870554</v>
      </c>
      <c r="AQ15" s="397">
        <v>29994.136180562637</v>
      </c>
      <c r="AR15" s="397">
        <v>30045.912541581016</v>
      </c>
      <c r="AS15" s="397">
        <v>25223.454669936604</v>
      </c>
      <c r="AT15" s="397">
        <v>27882.297414345663</v>
      </c>
      <c r="AU15" s="397">
        <v>27197.148796605426</v>
      </c>
      <c r="AV15" s="397">
        <v>29393.327890978097</v>
      </c>
      <c r="AW15" s="397">
        <v>28802.43374501367</v>
      </c>
      <c r="AX15" s="397">
        <v>25716.899428521068</v>
      </c>
      <c r="AY15" s="397">
        <v>25518.838875419577</v>
      </c>
      <c r="AZ15" s="397">
        <v>27302.164916495269</v>
      </c>
      <c r="BA15" s="397">
        <v>28328.167767786999</v>
      </c>
      <c r="BB15" s="397">
        <v>27653.436735986241</v>
      </c>
      <c r="BC15" s="399">
        <v>25773.812389602859</v>
      </c>
      <c r="BD15" s="397">
        <v>26980.316358880478</v>
      </c>
      <c r="BE15" s="398">
        <v>28636.633530496769</v>
      </c>
      <c r="BF15" s="398">
        <v>27304.811150877591</v>
      </c>
      <c r="BG15" s="397">
        <v>26910.073150021963</v>
      </c>
      <c r="BH15" s="398">
        <v>25106.988278706445</v>
      </c>
      <c r="BI15" s="398">
        <v>24990.895354799872</v>
      </c>
      <c r="BJ15" s="397"/>
      <c r="BK15" s="401"/>
      <c r="BL15" s="372"/>
    </row>
    <row r="16" spans="2:92" ht="14.25" customHeight="1">
      <c r="B16" s="27"/>
      <c r="C16" s="27"/>
      <c r="D16" s="27"/>
      <c r="E16" s="27"/>
      <c r="F16" s="27"/>
      <c r="G16" s="27"/>
      <c r="H16" s="27"/>
      <c r="I16" s="27"/>
      <c r="J16" s="27"/>
      <c r="K16" s="27"/>
      <c r="L16" s="27"/>
      <c r="M16" s="27"/>
      <c r="N16" s="27"/>
      <c r="O16" s="27"/>
      <c r="P16" s="27"/>
      <c r="Q16" s="364"/>
      <c r="R16" s="402"/>
      <c r="S16" s="403" t="s">
        <v>36</v>
      </c>
      <c r="T16" s="851"/>
      <c r="U16" s="380"/>
      <c r="V16" s="1910"/>
      <c r="W16" s="1910"/>
      <c r="X16" s="1910"/>
      <c r="Y16" s="1910"/>
      <c r="Z16" s="1910"/>
      <c r="AA16" s="635"/>
      <c r="AB16" s="635"/>
      <c r="AC16" s="635"/>
      <c r="AD16" s="635"/>
      <c r="AE16" s="635"/>
      <c r="AF16" s="635"/>
      <c r="AG16" s="635"/>
      <c r="AH16" s="635"/>
      <c r="AI16" s="635"/>
      <c r="AJ16" s="635"/>
      <c r="AK16" s="635"/>
      <c r="AL16" s="635"/>
      <c r="AM16" s="635"/>
      <c r="AN16" s="635"/>
      <c r="AO16" s="635"/>
      <c r="AP16" s="635"/>
      <c r="AQ16" s="635"/>
      <c r="AR16" s="635"/>
      <c r="AS16" s="635"/>
      <c r="AT16" s="635"/>
      <c r="AU16" s="635"/>
      <c r="AV16" s="635"/>
      <c r="AW16" s="635"/>
      <c r="AX16" s="635"/>
      <c r="AY16" s="635"/>
      <c r="AZ16" s="635"/>
      <c r="BA16" s="636"/>
      <c r="BB16" s="635"/>
      <c r="BC16" s="1760"/>
      <c r="BD16" s="635"/>
      <c r="BE16" s="636"/>
      <c r="BF16" s="636"/>
      <c r="BG16" s="635"/>
      <c r="BH16" s="636"/>
      <c r="BI16" s="636"/>
      <c r="BJ16" s="467"/>
      <c r="BK16" s="407"/>
      <c r="BL16" s="382"/>
    </row>
    <row r="17" spans="2:64">
      <c r="O17" s="27"/>
      <c r="Q17" s="364"/>
      <c r="R17" s="402"/>
      <c r="S17" s="403"/>
      <c r="T17" s="440" t="s">
        <v>77</v>
      </c>
      <c r="U17" s="439"/>
      <c r="V17" s="439"/>
      <c r="W17" s="439"/>
      <c r="X17" s="439"/>
      <c r="Y17" s="439"/>
      <c r="Z17" s="439"/>
      <c r="AA17" s="1752"/>
      <c r="AB17" s="1752"/>
      <c r="AC17" s="1752"/>
      <c r="AD17" s="1752"/>
      <c r="AE17" s="1752"/>
      <c r="AF17" s="1752"/>
      <c r="AG17" s="1752"/>
      <c r="AH17" s="1752"/>
      <c r="AI17" s="1752"/>
      <c r="AJ17" s="1752"/>
      <c r="AK17" s="1752"/>
      <c r="AL17" s="1752"/>
      <c r="AM17" s="1752"/>
      <c r="AN17" s="1752"/>
      <c r="AO17" s="1752"/>
      <c r="AP17" s="1752"/>
      <c r="AQ17" s="1752"/>
      <c r="AR17" s="1752"/>
      <c r="AS17" s="1752"/>
      <c r="AT17" s="1752"/>
      <c r="AU17" s="1752"/>
      <c r="AV17" s="1752"/>
      <c r="AW17" s="1752"/>
      <c r="AX17" s="1752"/>
      <c r="AY17" s="1752"/>
      <c r="AZ17" s="1752"/>
      <c r="BA17" s="1754"/>
      <c r="BB17" s="1752"/>
      <c r="BC17" s="1761"/>
      <c r="BD17" s="1762"/>
      <c r="BE17" s="1763"/>
      <c r="BF17" s="1763"/>
      <c r="BG17" s="1762"/>
      <c r="BH17" s="1763"/>
      <c r="BI17" s="1763"/>
      <c r="BJ17" s="377"/>
      <c r="BK17" s="381"/>
      <c r="BL17" s="334"/>
    </row>
    <row r="18" spans="2:64">
      <c r="O18" s="27"/>
      <c r="Q18" s="364"/>
      <c r="R18" s="402"/>
      <c r="S18" s="403"/>
      <c r="T18" s="443" t="s">
        <v>78</v>
      </c>
      <c r="U18" s="442"/>
      <c r="V18" s="442"/>
      <c r="W18" s="442"/>
      <c r="X18" s="442"/>
      <c r="Y18" s="442"/>
      <c r="Z18" s="442"/>
      <c r="AA18" s="1751"/>
      <c r="AB18" s="1751"/>
      <c r="AC18" s="1751"/>
      <c r="AD18" s="1751"/>
      <c r="AE18" s="1751"/>
      <c r="AF18" s="1751"/>
      <c r="AG18" s="1751"/>
      <c r="AH18" s="1751"/>
      <c r="AI18" s="1751"/>
      <c r="AJ18" s="1751"/>
      <c r="AK18" s="1751"/>
      <c r="AL18" s="1751"/>
      <c r="AM18" s="1751"/>
      <c r="AN18" s="1751"/>
      <c r="AO18" s="1751"/>
      <c r="AP18" s="1751"/>
      <c r="AQ18" s="1751"/>
      <c r="AR18" s="1751"/>
      <c r="AS18" s="1751"/>
      <c r="AT18" s="1751"/>
      <c r="AU18" s="1751"/>
      <c r="AV18" s="1751"/>
      <c r="AW18" s="1751"/>
      <c r="AX18" s="1751"/>
      <c r="AY18" s="1751"/>
      <c r="AZ18" s="1751"/>
      <c r="BA18" s="1753"/>
      <c r="BB18" s="1751"/>
      <c r="BC18" s="1764"/>
      <c r="BD18" s="1758"/>
      <c r="BE18" s="1765"/>
      <c r="BF18" s="1765"/>
      <c r="BG18" s="1758"/>
      <c r="BH18" s="1765"/>
      <c r="BI18" s="1765"/>
      <c r="BJ18" s="384"/>
      <c r="BK18" s="388"/>
      <c r="BL18" s="334"/>
    </row>
    <row r="19" spans="2:64">
      <c r="O19" s="27"/>
      <c r="Q19" s="364"/>
      <c r="R19" s="402"/>
      <c r="S19" s="403"/>
      <c r="T19" s="443" t="s">
        <v>79</v>
      </c>
      <c r="U19" s="442"/>
      <c r="V19" s="442"/>
      <c r="W19" s="442"/>
      <c r="X19" s="442"/>
      <c r="Y19" s="442"/>
      <c r="Z19" s="442"/>
      <c r="AA19" s="1751"/>
      <c r="AB19" s="1751"/>
      <c r="AC19" s="1751"/>
      <c r="AD19" s="1751"/>
      <c r="AE19" s="1751"/>
      <c r="AF19" s="1751"/>
      <c r="AG19" s="1751"/>
      <c r="AH19" s="1751"/>
      <c r="AI19" s="1751"/>
      <c r="AJ19" s="1751"/>
      <c r="AK19" s="1751"/>
      <c r="AL19" s="1751"/>
      <c r="AM19" s="1751"/>
      <c r="AN19" s="1751"/>
      <c r="AO19" s="1751"/>
      <c r="AP19" s="1751"/>
      <c r="AQ19" s="1751"/>
      <c r="AR19" s="1751"/>
      <c r="AS19" s="1751"/>
      <c r="AT19" s="1751"/>
      <c r="AU19" s="1751"/>
      <c r="AV19" s="1751"/>
      <c r="AW19" s="1751"/>
      <c r="AX19" s="1751"/>
      <c r="AY19" s="1751"/>
      <c r="AZ19" s="1751"/>
      <c r="BA19" s="1753"/>
      <c r="BB19" s="1751"/>
      <c r="BC19" s="1764"/>
      <c r="BD19" s="1758"/>
      <c r="BE19" s="1765"/>
      <c r="BF19" s="1765"/>
      <c r="BG19" s="1758"/>
      <c r="BH19" s="1765"/>
      <c r="BI19" s="1765"/>
      <c r="BJ19" s="384"/>
      <c r="BK19" s="388"/>
      <c r="BL19" s="334"/>
    </row>
    <row r="20" spans="2:64">
      <c r="O20" s="27"/>
      <c r="Q20" s="364"/>
      <c r="R20" s="402"/>
      <c r="S20" s="257"/>
      <c r="T20" s="390" t="s">
        <v>80</v>
      </c>
      <c r="U20" s="389"/>
      <c r="V20" s="389"/>
      <c r="W20" s="389"/>
      <c r="X20" s="389"/>
      <c r="Y20" s="389"/>
      <c r="Z20" s="389"/>
      <c r="AA20" s="1755"/>
      <c r="AB20" s="1755"/>
      <c r="AC20" s="1755"/>
      <c r="AD20" s="1755"/>
      <c r="AE20" s="1755"/>
      <c r="AF20" s="1755"/>
      <c r="AG20" s="1755"/>
      <c r="AH20" s="1755"/>
      <c r="AI20" s="1755"/>
      <c r="AJ20" s="1755"/>
      <c r="AK20" s="1755"/>
      <c r="AL20" s="1755"/>
      <c r="AM20" s="1755"/>
      <c r="AN20" s="1755"/>
      <c r="AO20" s="1755"/>
      <c r="AP20" s="1755"/>
      <c r="AQ20" s="1755"/>
      <c r="AR20" s="1755"/>
      <c r="AS20" s="1755"/>
      <c r="AT20" s="1755"/>
      <c r="AU20" s="1755"/>
      <c r="AV20" s="1755"/>
      <c r="AW20" s="1755"/>
      <c r="AX20" s="1755"/>
      <c r="AY20" s="1755"/>
      <c r="AZ20" s="1755"/>
      <c r="BA20" s="1756"/>
      <c r="BB20" s="1755"/>
      <c r="BC20" s="1766"/>
      <c r="BD20" s="1755"/>
      <c r="BE20" s="1756"/>
      <c r="BF20" s="1756"/>
      <c r="BG20" s="1755"/>
      <c r="BH20" s="1756"/>
      <c r="BI20" s="1756"/>
      <c r="BJ20" s="411"/>
      <c r="BK20" s="390"/>
      <c r="BL20" s="334"/>
    </row>
    <row r="21" spans="2:64" ht="14.25" customHeight="1">
      <c r="B21" s="27"/>
      <c r="C21" s="27"/>
      <c r="D21" s="27"/>
      <c r="E21" s="27"/>
      <c r="F21" s="27"/>
      <c r="G21" s="27"/>
      <c r="H21" s="27"/>
      <c r="I21" s="27"/>
      <c r="J21" s="27"/>
      <c r="K21" s="27"/>
      <c r="L21" s="27"/>
      <c r="M21" s="27"/>
      <c r="N21" s="27"/>
      <c r="O21" s="27"/>
      <c r="P21" s="27"/>
      <c r="Q21" s="364"/>
      <c r="R21" s="402"/>
      <c r="S21" s="234" t="s">
        <v>37</v>
      </c>
      <c r="T21" s="852"/>
      <c r="U21" s="387"/>
      <c r="V21" s="439"/>
      <c r="W21" s="439"/>
      <c r="X21" s="439"/>
      <c r="Y21" s="439"/>
      <c r="Z21" s="439"/>
      <c r="AA21" s="635"/>
      <c r="AB21" s="635"/>
      <c r="AC21" s="635"/>
      <c r="AD21" s="635"/>
      <c r="AE21" s="635"/>
      <c r="AF21" s="635"/>
      <c r="AG21" s="635"/>
      <c r="AH21" s="635"/>
      <c r="AI21" s="635"/>
      <c r="AJ21" s="635"/>
      <c r="AK21" s="635"/>
      <c r="AL21" s="635"/>
      <c r="AM21" s="635"/>
      <c r="AN21" s="635"/>
      <c r="AO21" s="635"/>
      <c r="AP21" s="635"/>
      <c r="AQ21" s="635"/>
      <c r="AR21" s="635"/>
      <c r="AS21" s="635"/>
      <c r="AT21" s="635"/>
      <c r="AU21" s="635"/>
      <c r="AV21" s="635"/>
      <c r="AW21" s="635"/>
      <c r="AX21" s="635"/>
      <c r="AY21" s="635"/>
      <c r="AZ21" s="635"/>
      <c r="BA21" s="636"/>
      <c r="BB21" s="635"/>
      <c r="BC21" s="1760"/>
      <c r="BD21" s="635"/>
      <c r="BE21" s="636"/>
      <c r="BF21" s="636"/>
      <c r="BG21" s="635"/>
      <c r="BH21" s="636"/>
      <c r="BI21" s="636"/>
      <c r="BJ21" s="404"/>
      <c r="BK21" s="412"/>
      <c r="BL21" s="382"/>
    </row>
    <row r="22" spans="2:64" ht="14.25" customHeight="1">
      <c r="B22" s="27"/>
      <c r="C22" s="27"/>
      <c r="D22" s="27"/>
      <c r="E22" s="27"/>
      <c r="F22" s="27"/>
      <c r="G22" s="27"/>
      <c r="H22" s="27"/>
      <c r="I22" s="27"/>
      <c r="J22" s="27"/>
      <c r="K22" s="27"/>
      <c r="L22" s="27"/>
      <c r="M22" s="27"/>
      <c r="N22" s="27"/>
      <c r="O22" s="27"/>
      <c r="P22" s="27"/>
      <c r="Q22" s="364"/>
      <c r="R22" s="402"/>
      <c r="S22" s="403" t="s">
        <v>38</v>
      </c>
      <c r="T22" s="853"/>
      <c r="U22" s="389"/>
      <c r="V22" s="1911"/>
      <c r="W22" s="1911"/>
      <c r="X22" s="1911"/>
      <c r="Y22" s="1911"/>
      <c r="Z22" s="1911"/>
      <c r="AA22" s="635"/>
      <c r="AB22" s="635"/>
      <c r="AC22" s="635"/>
      <c r="AD22" s="635"/>
      <c r="AE22" s="635"/>
      <c r="AF22" s="635"/>
      <c r="AG22" s="635"/>
      <c r="AH22" s="635"/>
      <c r="AI22" s="635"/>
      <c r="AJ22" s="635"/>
      <c r="AK22" s="635"/>
      <c r="AL22" s="635"/>
      <c r="AM22" s="635"/>
      <c r="AN22" s="635"/>
      <c r="AO22" s="635"/>
      <c r="AP22" s="635"/>
      <c r="AQ22" s="635"/>
      <c r="AR22" s="635"/>
      <c r="AS22" s="635"/>
      <c r="AT22" s="635"/>
      <c r="AU22" s="635"/>
      <c r="AV22" s="635"/>
      <c r="AW22" s="635"/>
      <c r="AX22" s="635"/>
      <c r="AY22" s="635"/>
      <c r="AZ22" s="635"/>
      <c r="BA22" s="636"/>
      <c r="BB22" s="635"/>
      <c r="BC22" s="1760"/>
      <c r="BD22" s="635"/>
      <c r="BE22" s="636"/>
      <c r="BF22" s="636"/>
      <c r="BG22" s="635"/>
      <c r="BH22" s="636"/>
      <c r="BI22" s="636"/>
      <c r="BJ22" s="1136"/>
      <c r="BK22" s="413"/>
      <c r="BL22" s="382"/>
    </row>
    <row r="23" spans="2:64" ht="15" customHeight="1">
      <c r="O23" s="27"/>
      <c r="Q23" s="364"/>
      <c r="R23" s="402"/>
      <c r="S23" s="414"/>
      <c r="T23" s="440" t="s">
        <v>81</v>
      </c>
      <c r="U23" s="439"/>
      <c r="V23" s="439"/>
      <c r="W23" s="439"/>
      <c r="X23" s="439"/>
      <c r="Y23" s="439"/>
      <c r="Z23" s="439"/>
      <c r="AA23" s="1752"/>
      <c r="AB23" s="1752"/>
      <c r="AC23" s="1752"/>
      <c r="AD23" s="1752"/>
      <c r="AE23" s="1752"/>
      <c r="AF23" s="1752"/>
      <c r="AG23" s="1752"/>
      <c r="AH23" s="1752"/>
      <c r="AI23" s="1752"/>
      <c r="AJ23" s="1752"/>
      <c r="AK23" s="1752"/>
      <c r="AL23" s="1752"/>
      <c r="AM23" s="1752"/>
      <c r="AN23" s="1752"/>
      <c r="AO23" s="1752"/>
      <c r="AP23" s="1752"/>
      <c r="AQ23" s="1752"/>
      <c r="AR23" s="1752"/>
      <c r="AS23" s="1752"/>
      <c r="AT23" s="1752"/>
      <c r="AU23" s="1752"/>
      <c r="AV23" s="1752"/>
      <c r="AW23" s="1752"/>
      <c r="AX23" s="1752"/>
      <c r="AY23" s="1752"/>
      <c r="AZ23" s="1752"/>
      <c r="BA23" s="1754"/>
      <c r="BB23" s="1752"/>
      <c r="BC23" s="1761"/>
      <c r="BD23" s="1757"/>
      <c r="BE23" s="1767"/>
      <c r="BF23" s="1767"/>
      <c r="BG23" s="1757"/>
      <c r="BH23" s="1767"/>
      <c r="BI23" s="1767"/>
      <c r="BJ23" s="377"/>
      <c r="BK23" s="381"/>
      <c r="BL23" s="334"/>
    </row>
    <row r="24" spans="2:64" ht="15" customHeight="1">
      <c r="O24" s="27"/>
      <c r="Q24" s="364"/>
      <c r="R24" s="402"/>
      <c r="S24" s="414"/>
      <c r="T24" s="443" t="s">
        <v>82</v>
      </c>
      <c r="U24" s="442"/>
      <c r="V24" s="442"/>
      <c r="W24" s="442"/>
      <c r="X24" s="442"/>
      <c r="Y24" s="442"/>
      <c r="Z24" s="442"/>
      <c r="AA24" s="1751"/>
      <c r="AB24" s="1751"/>
      <c r="AC24" s="1751"/>
      <c r="AD24" s="1751"/>
      <c r="AE24" s="1751"/>
      <c r="AF24" s="1751"/>
      <c r="AG24" s="1751"/>
      <c r="AH24" s="1751"/>
      <c r="AI24" s="1751"/>
      <c r="AJ24" s="1751"/>
      <c r="AK24" s="1751"/>
      <c r="AL24" s="1751"/>
      <c r="AM24" s="1751"/>
      <c r="AN24" s="1751"/>
      <c r="AO24" s="1751"/>
      <c r="AP24" s="1751"/>
      <c r="AQ24" s="1751"/>
      <c r="AR24" s="1751"/>
      <c r="AS24" s="1751"/>
      <c r="AT24" s="1751"/>
      <c r="AU24" s="1751"/>
      <c r="AV24" s="1751"/>
      <c r="AW24" s="1751"/>
      <c r="AX24" s="1751"/>
      <c r="AY24" s="1751"/>
      <c r="AZ24" s="1751"/>
      <c r="BA24" s="1753"/>
      <c r="BB24" s="1751"/>
      <c r="BC24" s="1764"/>
      <c r="BD24" s="1758"/>
      <c r="BE24" s="1765"/>
      <c r="BF24" s="1765"/>
      <c r="BG24" s="1758"/>
      <c r="BH24" s="1765"/>
      <c r="BI24" s="1765"/>
      <c r="BJ24" s="384"/>
      <c r="BK24" s="388"/>
      <c r="BL24" s="334"/>
    </row>
    <row r="25" spans="2:64" ht="15" customHeight="1">
      <c r="O25" s="27"/>
      <c r="Q25" s="364"/>
      <c r="R25" s="402"/>
      <c r="S25" s="414"/>
      <c r="T25" s="443" t="s">
        <v>83</v>
      </c>
      <c r="U25" s="442"/>
      <c r="V25" s="442"/>
      <c r="W25" s="442"/>
      <c r="X25" s="442"/>
      <c r="Y25" s="442"/>
      <c r="Z25" s="442"/>
      <c r="AA25" s="1751"/>
      <c r="AB25" s="1751"/>
      <c r="AC25" s="1751"/>
      <c r="AD25" s="1751"/>
      <c r="AE25" s="1751"/>
      <c r="AF25" s="1751"/>
      <c r="AG25" s="1751"/>
      <c r="AH25" s="1751"/>
      <c r="AI25" s="1751"/>
      <c r="AJ25" s="1751"/>
      <c r="AK25" s="1751"/>
      <c r="AL25" s="1751"/>
      <c r="AM25" s="1751"/>
      <c r="AN25" s="1751"/>
      <c r="AO25" s="1751"/>
      <c r="AP25" s="1751"/>
      <c r="AQ25" s="1751"/>
      <c r="AR25" s="1751"/>
      <c r="AS25" s="1751"/>
      <c r="AT25" s="1751"/>
      <c r="AU25" s="1751"/>
      <c r="AV25" s="1751"/>
      <c r="AW25" s="1751"/>
      <c r="AX25" s="1751"/>
      <c r="AY25" s="1751"/>
      <c r="AZ25" s="1751"/>
      <c r="BA25" s="1753"/>
      <c r="BB25" s="1751"/>
      <c r="BC25" s="1764"/>
      <c r="BD25" s="1755"/>
      <c r="BE25" s="1756"/>
      <c r="BF25" s="1756"/>
      <c r="BG25" s="1755"/>
      <c r="BH25" s="1756"/>
      <c r="BI25" s="1756"/>
      <c r="BJ25" s="411"/>
      <c r="BK25" s="390"/>
      <c r="BL25" s="334"/>
    </row>
    <row r="26" spans="2:64">
      <c r="Q26" s="364"/>
      <c r="R26" s="402"/>
      <c r="S26" s="2154" t="s">
        <v>39</v>
      </c>
      <c r="T26" s="2155"/>
      <c r="U26" s="877"/>
      <c r="V26" s="877"/>
      <c r="W26" s="877"/>
      <c r="X26" s="877"/>
      <c r="Y26" s="877"/>
      <c r="Z26" s="877"/>
      <c r="AA26" s="397">
        <f>SUM(AA27,AA30,AA31,AA32,AA35,AA36,AA37,AA38,AA48)</f>
        <v>465475.5962515212</v>
      </c>
      <c r="AB26" s="397">
        <f t="shared" ref="AB26:BE26" si="14">SUM(AB27,AB30,AB31,AB32,AB35,AB36,AB37,AB38,AB48)</f>
        <v>458940.23075655365</v>
      </c>
      <c r="AC26" s="397">
        <f t="shared" si="14"/>
        <v>450819.22544611222</v>
      </c>
      <c r="AD26" s="397">
        <f t="shared" si="14"/>
        <v>439367.27733163128</v>
      </c>
      <c r="AE26" s="397">
        <f t="shared" si="14"/>
        <v>457142.06417950761</v>
      </c>
      <c r="AF26" s="397">
        <f t="shared" si="14"/>
        <v>454449.31861348753</v>
      </c>
      <c r="AG26" s="397">
        <f t="shared" si="14"/>
        <v>458389.97175007884</v>
      </c>
      <c r="AH26" s="397">
        <f t="shared" si="14"/>
        <v>449422.31142127031</v>
      </c>
      <c r="AI26" s="397">
        <f t="shared" si="14"/>
        <v>419990.72167146293</v>
      </c>
      <c r="AJ26" s="397">
        <f t="shared" si="14"/>
        <v>431686.51700032252</v>
      </c>
      <c r="AK26" s="397">
        <f t="shared" si="14"/>
        <v>444894.80206818006</v>
      </c>
      <c r="AL26" s="397">
        <f t="shared" si="14"/>
        <v>432630.35108438222</v>
      </c>
      <c r="AM26" s="397">
        <f t="shared" si="14"/>
        <v>442126.43914794276</v>
      </c>
      <c r="AN26" s="397">
        <f t="shared" si="14"/>
        <v>444415.9036637494</v>
      </c>
      <c r="AO26" s="397">
        <f t="shared" si="14"/>
        <v>439928.26544153941</v>
      </c>
      <c r="AP26" s="397">
        <f t="shared" si="14"/>
        <v>438339.38888994034</v>
      </c>
      <c r="AQ26" s="397">
        <f t="shared" si="14"/>
        <v>433545.22982634674</v>
      </c>
      <c r="AR26" s="397">
        <f t="shared" si="14"/>
        <v>444638.60821331351</v>
      </c>
      <c r="AS26" s="397">
        <f t="shared" si="14"/>
        <v>405336.21277232107</v>
      </c>
      <c r="AT26" s="397">
        <f t="shared" si="14"/>
        <v>376623.41091177013</v>
      </c>
      <c r="AU26" s="397">
        <f t="shared" si="14"/>
        <v>404963.55734188028</v>
      </c>
      <c r="AV26" s="397">
        <f t="shared" si="14"/>
        <v>418485.82274746185</v>
      </c>
      <c r="AW26" s="397">
        <f t="shared" si="14"/>
        <v>430116.57234529511</v>
      </c>
      <c r="AX26" s="397">
        <f t="shared" si="14"/>
        <v>437566.87115617073</v>
      </c>
      <c r="AY26" s="397">
        <f t="shared" si="14"/>
        <v>420137.98535519803</v>
      </c>
      <c r="AZ26" s="397">
        <f t="shared" si="14"/>
        <v>403511.40097060811</v>
      </c>
      <c r="BA26" s="398">
        <f t="shared" si="14"/>
        <v>391900.09318792721</v>
      </c>
      <c r="BB26" s="397">
        <f t="shared" si="14"/>
        <v>384701.06162658724</v>
      </c>
      <c r="BC26" s="399">
        <f t="shared" si="14"/>
        <v>377996.92593284865</v>
      </c>
      <c r="BD26" s="397">
        <f t="shared" si="14"/>
        <v>361673.76697115565</v>
      </c>
      <c r="BE26" s="398">
        <f t="shared" si="14"/>
        <v>328244.59317970806</v>
      </c>
      <c r="BF26" s="398">
        <f t="shared" ref="BF26:BG26" si="15">SUM(BF27,BF30,BF31,BF32,BF35,BF36,BF37,BF38,BF48)</f>
        <v>346738.31614290114</v>
      </c>
      <c r="BG26" s="397">
        <f t="shared" si="15"/>
        <v>326594.93230967893</v>
      </c>
      <c r="BH26" s="398">
        <f t="shared" ref="BH26:BI26" si="16">SUM(BH27,BH30,BH31,BH32,BH35,BH36,BH37,BH38,BH48)</f>
        <v>317450.30958753231</v>
      </c>
      <c r="BI26" s="398">
        <f t="shared" si="16"/>
        <v>311650.53407809732</v>
      </c>
      <c r="BJ26" s="397"/>
      <c r="BK26" s="401"/>
      <c r="BL26" s="372"/>
    </row>
    <row r="27" spans="2:64" ht="14.25" customHeight="1">
      <c r="Q27" s="364"/>
      <c r="R27" s="402"/>
      <c r="S27" s="303" t="s">
        <v>269</v>
      </c>
      <c r="T27" s="854"/>
      <c r="U27" s="380"/>
      <c r="V27" s="1910"/>
      <c r="W27" s="1910"/>
      <c r="X27" s="1910"/>
      <c r="Y27" s="1910"/>
      <c r="Z27" s="1910"/>
      <c r="AA27" s="404">
        <v>14155.320445661833</v>
      </c>
      <c r="AB27" s="404">
        <v>14667.211275632924</v>
      </c>
      <c r="AC27" s="404">
        <v>15316.740753616468</v>
      </c>
      <c r="AD27" s="404">
        <v>15546.096709075817</v>
      </c>
      <c r="AE27" s="404">
        <v>16622.586033394946</v>
      </c>
      <c r="AF27" s="404">
        <v>17276.398456866311</v>
      </c>
      <c r="AG27" s="404">
        <v>17175.939437978501</v>
      </c>
      <c r="AH27" s="404">
        <v>17302.158177869642</v>
      </c>
      <c r="AI27" s="404">
        <v>17868.014695198908</v>
      </c>
      <c r="AJ27" s="404">
        <v>18546.111879825559</v>
      </c>
      <c r="AK27" s="404">
        <v>18863.621271634707</v>
      </c>
      <c r="AL27" s="404">
        <v>19268.214529890123</v>
      </c>
      <c r="AM27" s="404">
        <v>20371.353332407492</v>
      </c>
      <c r="AN27" s="404">
        <v>20574.389592867625</v>
      </c>
      <c r="AO27" s="404">
        <v>21112.009520730935</v>
      </c>
      <c r="AP27" s="404">
        <v>21438.154742207531</v>
      </c>
      <c r="AQ27" s="404">
        <v>20971.391182099938</v>
      </c>
      <c r="AR27" s="404">
        <v>21456.22188670047</v>
      </c>
      <c r="AS27" s="404">
        <v>22461.936539090966</v>
      </c>
      <c r="AT27" s="404">
        <v>19652.015975571216</v>
      </c>
      <c r="AU27" s="404">
        <v>21428.756670468596</v>
      </c>
      <c r="AV27" s="404">
        <v>23404.915795261793</v>
      </c>
      <c r="AW27" s="404">
        <v>23760.845365316287</v>
      </c>
      <c r="AX27" s="404">
        <v>24905.051123209505</v>
      </c>
      <c r="AY27" s="404">
        <v>22873.456953415938</v>
      </c>
      <c r="AZ27" s="404">
        <v>22117.351745321834</v>
      </c>
      <c r="BA27" s="405">
        <v>21436.321482722757</v>
      </c>
      <c r="BB27" s="404">
        <v>19981.572911999763</v>
      </c>
      <c r="BC27" s="406">
        <v>21880.384104525696</v>
      </c>
      <c r="BD27" s="404">
        <v>20079.883571765829</v>
      </c>
      <c r="BE27" s="405">
        <v>18970.533028797487</v>
      </c>
      <c r="BF27" s="405">
        <v>19959.985369371861</v>
      </c>
      <c r="BG27" s="404">
        <v>18291.722396709509</v>
      </c>
      <c r="BH27" s="405">
        <v>19000.664457758907</v>
      </c>
      <c r="BI27" s="405">
        <v>19213.057737227733</v>
      </c>
      <c r="BJ27" s="467"/>
      <c r="BK27" s="407"/>
      <c r="BL27" s="382"/>
    </row>
    <row r="28" spans="2:64">
      <c r="O28" s="27"/>
      <c r="Q28" s="364"/>
      <c r="R28" s="402"/>
      <c r="S28" s="403"/>
      <c r="T28" s="440" t="s">
        <v>84</v>
      </c>
      <c r="U28" s="439"/>
      <c r="V28" s="439"/>
      <c r="W28" s="439"/>
      <c r="X28" s="439"/>
      <c r="Y28" s="439"/>
      <c r="Z28" s="439"/>
      <c r="AA28" s="1752"/>
      <c r="AB28" s="1752"/>
      <c r="AC28" s="1752"/>
      <c r="AD28" s="1752"/>
      <c r="AE28" s="1752"/>
      <c r="AF28" s="1752"/>
      <c r="AG28" s="1752"/>
      <c r="AH28" s="1752"/>
      <c r="AI28" s="1752"/>
      <c r="AJ28" s="1752"/>
      <c r="AK28" s="1752"/>
      <c r="AL28" s="1752"/>
      <c r="AM28" s="1752"/>
      <c r="AN28" s="1752"/>
      <c r="AO28" s="1752"/>
      <c r="AP28" s="1752"/>
      <c r="AQ28" s="1752"/>
      <c r="AR28" s="1752"/>
      <c r="AS28" s="1752"/>
      <c r="AT28" s="1752"/>
      <c r="AU28" s="1752"/>
      <c r="AV28" s="1752"/>
      <c r="AW28" s="1752"/>
      <c r="AX28" s="1752"/>
      <c r="AY28" s="1752"/>
      <c r="AZ28" s="1752"/>
      <c r="BA28" s="1754"/>
      <c r="BB28" s="1752"/>
      <c r="BC28" s="1761"/>
      <c r="BD28" s="1762"/>
      <c r="BE28" s="1763"/>
      <c r="BF28" s="1763"/>
      <c r="BG28" s="1762"/>
      <c r="BH28" s="1763"/>
      <c r="BI28" s="1763"/>
      <c r="BJ28" s="377"/>
      <c r="BK28" s="381"/>
      <c r="BL28" s="334"/>
    </row>
    <row r="29" spans="2:64">
      <c r="O29" s="27"/>
      <c r="Q29" s="364"/>
      <c r="R29" s="402"/>
      <c r="S29" s="257"/>
      <c r="T29" s="390" t="s">
        <v>85</v>
      </c>
      <c r="U29" s="389"/>
      <c r="V29" s="389"/>
      <c r="W29" s="389"/>
      <c r="X29" s="389"/>
      <c r="Y29" s="389"/>
      <c r="Z29" s="389"/>
      <c r="AA29" s="1755"/>
      <c r="AB29" s="1755"/>
      <c r="AC29" s="1755"/>
      <c r="AD29" s="1755"/>
      <c r="AE29" s="1755"/>
      <c r="AF29" s="1755"/>
      <c r="AG29" s="1755"/>
      <c r="AH29" s="1755"/>
      <c r="AI29" s="1755"/>
      <c r="AJ29" s="1755"/>
      <c r="AK29" s="1755"/>
      <c r="AL29" s="1755"/>
      <c r="AM29" s="1755"/>
      <c r="AN29" s="1755"/>
      <c r="AO29" s="1755"/>
      <c r="AP29" s="1755"/>
      <c r="AQ29" s="1755"/>
      <c r="AR29" s="1755"/>
      <c r="AS29" s="1755"/>
      <c r="AT29" s="1755"/>
      <c r="AU29" s="1755"/>
      <c r="AV29" s="1755"/>
      <c r="AW29" s="1755"/>
      <c r="AX29" s="1755"/>
      <c r="AY29" s="1755"/>
      <c r="AZ29" s="1755"/>
      <c r="BA29" s="1756"/>
      <c r="BB29" s="1755"/>
      <c r="BC29" s="1766"/>
      <c r="BD29" s="1755"/>
      <c r="BE29" s="1756"/>
      <c r="BF29" s="1756"/>
      <c r="BG29" s="1755"/>
      <c r="BH29" s="1756"/>
      <c r="BI29" s="1756"/>
      <c r="BJ29" s="411"/>
      <c r="BK29" s="390"/>
      <c r="BL29" s="334"/>
    </row>
    <row r="30" spans="2:64" ht="14.25" customHeight="1">
      <c r="Q30" s="364"/>
      <c r="R30" s="402"/>
      <c r="S30" s="234" t="s">
        <v>86</v>
      </c>
      <c r="T30" s="855"/>
      <c r="U30" s="387"/>
      <c r="V30" s="439"/>
      <c r="W30" s="439"/>
      <c r="X30" s="439"/>
      <c r="Y30" s="439"/>
      <c r="Z30" s="439"/>
      <c r="AA30" s="404">
        <v>20989.116853910469</v>
      </c>
      <c r="AB30" s="404">
        <v>20253.767336337856</v>
      </c>
      <c r="AC30" s="404">
        <v>20125.785697521722</v>
      </c>
      <c r="AD30" s="404">
        <v>19119.428793405525</v>
      </c>
      <c r="AE30" s="404">
        <v>19783.613464034086</v>
      </c>
      <c r="AF30" s="404">
        <v>19337.559642455635</v>
      </c>
      <c r="AG30" s="404">
        <v>18613.483753279725</v>
      </c>
      <c r="AH30" s="404">
        <v>18312.556324504276</v>
      </c>
      <c r="AI30" s="404">
        <v>17951.804543529463</v>
      </c>
      <c r="AJ30" s="404">
        <v>17156.076425848209</v>
      </c>
      <c r="AK30" s="404">
        <v>16337.842743533489</v>
      </c>
      <c r="AL30" s="404">
        <v>15825.228940597997</v>
      </c>
      <c r="AM30" s="404">
        <v>15621.976230137112</v>
      </c>
      <c r="AN30" s="404">
        <v>15379.427210236579</v>
      </c>
      <c r="AO30" s="404">
        <v>14548.795883609677</v>
      </c>
      <c r="AP30" s="404">
        <v>12992.726452091578</v>
      </c>
      <c r="AQ30" s="404">
        <v>12157.962544028396</v>
      </c>
      <c r="AR30" s="404">
        <v>11719.690208684748</v>
      </c>
      <c r="AS30" s="404">
        <v>9815.1100210703516</v>
      </c>
      <c r="AT30" s="404">
        <v>9090.7992633613867</v>
      </c>
      <c r="AU30" s="404">
        <v>9660.0123731444255</v>
      </c>
      <c r="AV30" s="404">
        <v>9869.4306192593122</v>
      </c>
      <c r="AW30" s="404">
        <v>9294.1316306092231</v>
      </c>
      <c r="AX30" s="404">
        <v>9619.1107367035147</v>
      </c>
      <c r="AY30" s="404">
        <v>9269.6178544577233</v>
      </c>
      <c r="AZ30" s="404">
        <v>9860.7049774399457</v>
      </c>
      <c r="BA30" s="405">
        <v>8913.0574437892228</v>
      </c>
      <c r="BB30" s="404">
        <v>8445.0428507159904</v>
      </c>
      <c r="BC30" s="406">
        <v>8401.6851857627153</v>
      </c>
      <c r="BD30" s="404">
        <v>8020.9637743863277</v>
      </c>
      <c r="BE30" s="405">
        <v>7336.7531041219609</v>
      </c>
      <c r="BF30" s="405">
        <v>7947.2111722113495</v>
      </c>
      <c r="BG30" s="404">
        <v>7784.8815649599801</v>
      </c>
      <c r="BH30" s="405">
        <v>6438.0342476314554</v>
      </c>
      <c r="BI30" s="405">
        <v>6172.3987852210412</v>
      </c>
      <c r="BJ30" s="460"/>
      <c r="BK30" s="416"/>
      <c r="BL30" s="382"/>
    </row>
    <row r="31" spans="2:64" ht="14.25" customHeight="1">
      <c r="Q31" s="364"/>
      <c r="R31" s="402"/>
      <c r="S31" s="234" t="s">
        <v>179</v>
      </c>
      <c r="T31" s="855"/>
      <c r="U31" s="387"/>
      <c r="V31" s="439"/>
      <c r="W31" s="439"/>
      <c r="X31" s="439"/>
      <c r="Y31" s="439"/>
      <c r="Z31" s="439"/>
      <c r="AA31" s="404">
        <v>32697.780480846552</v>
      </c>
      <c r="AB31" s="404">
        <v>32713.438094852667</v>
      </c>
      <c r="AC31" s="404">
        <v>32058.216137316362</v>
      </c>
      <c r="AD31" s="404">
        <v>31962.169282975745</v>
      </c>
      <c r="AE31" s="404">
        <v>33194.508667850096</v>
      </c>
      <c r="AF31" s="404">
        <v>34426.403853717318</v>
      </c>
      <c r="AG31" s="404">
        <v>34728.765183348733</v>
      </c>
      <c r="AH31" s="404">
        <v>34546.966794066175</v>
      </c>
      <c r="AI31" s="404">
        <v>33075.870238594704</v>
      </c>
      <c r="AJ31" s="404">
        <v>33725.978641558671</v>
      </c>
      <c r="AK31" s="404">
        <v>34546.090973912069</v>
      </c>
      <c r="AL31" s="404">
        <v>33794.476184494772</v>
      </c>
      <c r="AM31" s="404">
        <v>33285.372163760912</v>
      </c>
      <c r="AN31" s="404">
        <v>32999.697068597612</v>
      </c>
      <c r="AO31" s="404">
        <v>32453.097377777332</v>
      </c>
      <c r="AP31" s="404">
        <v>31080.548007543613</v>
      </c>
      <c r="AQ31" s="404">
        <v>29080.316056364452</v>
      </c>
      <c r="AR31" s="404">
        <v>28481.984374707015</v>
      </c>
      <c r="AS31" s="404">
        <v>26636.014103985908</v>
      </c>
      <c r="AT31" s="404">
        <v>24449.164978477922</v>
      </c>
      <c r="AU31" s="404">
        <v>24016.104189457183</v>
      </c>
      <c r="AV31" s="404">
        <v>24425.6026602573</v>
      </c>
      <c r="AW31" s="404">
        <v>26168.591347635334</v>
      </c>
      <c r="AX31" s="404">
        <v>25293.946727017334</v>
      </c>
      <c r="AY31" s="404">
        <v>23727.911415147842</v>
      </c>
      <c r="AZ31" s="404">
        <v>23552.315721066239</v>
      </c>
      <c r="BA31" s="405">
        <v>23168.948031649863</v>
      </c>
      <c r="BB31" s="404">
        <v>22691.005987967343</v>
      </c>
      <c r="BC31" s="406">
        <v>22464.610620890315</v>
      </c>
      <c r="BD31" s="404">
        <v>21075.115334783615</v>
      </c>
      <c r="BE31" s="405">
        <v>20027.232060517144</v>
      </c>
      <c r="BF31" s="405">
        <v>19348.793524625016</v>
      </c>
      <c r="BG31" s="404">
        <v>18134.962667115778</v>
      </c>
      <c r="BH31" s="405">
        <v>16954.876876552949</v>
      </c>
      <c r="BI31" s="405">
        <v>16701.228243516452</v>
      </c>
      <c r="BJ31" s="404"/>
      <c r="BK31" s="412"/>
      <c r="BL31" s="382"/>
    </row>
    <row r="32" spans="2:64" ht="14.25" customHeight="1">
      <c r="Q32" s="364"/>
      <c r="R32" s="402"/>
      <c r="S32" s="403" t="s">
        <v>270</v>
      </c>
      <c r="T32" s="854"/>
      <c r="U32" s="387"/>
      <c r="V32" s="439"/>
      <c r="W32" s="439"/>
      <c r="X32" s="439"/>
      <c r="Y32" s="439"/>
      <c r="Z32" s="439"/>
      <c r="AA32" s="404">
        <v>63908.001053665073</v>
      </c>
      <c r="AB32" s="404">
        <v>64396.994398727998</v>
      </c>
      <c r="AC32" s="404">
        <v>64663.824514477412</v>
      </c>
      <c r="AD32" s="404">
        <v>63923.043370397565</v>
      </c>
      <c r="AE32" s="404">
        <v>68195.010983157292</v>
      </c>
      <c r="AF32" s="404">
        <v>68917.851036341919</v>
      </c>
      <c r="AG32" s="404">
        <v>71052.924556407117</v>
      </c>
      <c r="AH32" s="404">
        <v>71935.399675459354</v>
      </c>
      <c r="AI32" s="404">
        <v>67246.944064867785</v>
      </c>
      <c r="AJ32" s="404">
        <v>69047.156938408865</v>
      </c>
      <c r="AK32" s="404">
        <v>72845.263088906126</v>
      </c>
      <c r="AL32" s="404">
        <v>70195.120489001361</v>
      </c>
      <c r="AM32" s="404">
        <v>69737.837606644753</v>
      </c>
      <c r="AN32" s="404">
        <v>69167.723853211253</v>
      </c>
      <c r="AO32" s="404">
        <v>69321.955275987129</v>
      </c>
      <c r="AP32" s="404">
        <v>71983.001423729263</v>
      </c>
      <c r="AQ32" s="404">
        <v>70472.514321227354</v>
      </c>
      <c r="AR32" s="404">
        <v>70972.225981136347</v>
      </c>
      <c r="AS32" s="404">
        <v>65823.886040632526</v>
      </c>
      <c r="AT32" s="404">
        <v>65010.96639461122</v>
      </c>
      <c r="AU32" s="404">
        <v>67446.091370994764</v>
      </c>
      <c r="AV32" s="404">
        <v>69594.539608187682</v>
      </c>
      <c r="AW32" s="404">
        <v>67946.583956777744</v>
      </c>
      <c r="AX32" s="404">
        <v>69548.245276157162</v>
      </c>
      <c r="AY32" s="404">
        <v>66162.120960807617</v>
      </c>
      <c r="AZ32" s="404">
        <v>64273.607012496708</v>
      </c>
      <c r="BA32" s="405">
        <v>61156.084932083904</v>
      </c>
      <c r="BB32" s="404">
        <v>60621.525560978494</v>
      </c>
      <c r="BC32" s="406">
        <v>58704.175632244085</v>
      </c>
      <c r="BD32" s="404">
        <v>57966.899644145</v>
      </c>
      <c r="BE32" s="405">
        <v>54987.097521571493</v>
      </c>
      <c r="BF32" s="405">
        <v>57766.477143451775</v>
      </c>
      <c r="BG32" s="404">
        <v>55040.07721579622</v>
      </c>
      <c r="BH32" s="405">
        <v>53900.160340746588</v>
      </c>
      <c r="BI32" s="405">
        <v>53413.262142352927</v>
      </c>
      <c r="BJ32" s="404"/>
      <c r="BK32" s="412"/>
      <c r="BL32" s="382"/>
    </row>
    <row r="33" spans="15:64">
      <c r="O33" s="27"/>
      <c r="Q33" s="364"/>
      <c r="R33" s="402"/>
      <c r="S33" s="403"/>
      <c r="T33" s="440" t="s">
        <v>271</v>
      </c>
      <c r="U33" s="439"/>
      <c r="V33" s="439"/>
      <c r="W33" s="439"/>
      <c r="X33" s="439"/>
      <c r="Y33" s="439"/>
      <c r="Z33" s="439"/>
      <c r="AA33" s="1752"/>
      <c r="AB33" s="1752"/>
      <c r="AC33" s="1752"/>
      <c r="AD33" s="1752"/>
      <c r="AE33" s="1752"/>
      <c r="AF33" s="1752"/>
      <c r="AG33" s="1752"/>
      <c r="AH33" s="1752"/>
      <c r="AI33" s="1752"/>
      <c r="AJ33" s="1752"/>
      <c r="AK33" s="1752"/>
      <c r="AL33" s="1752"/>
      <c r="AM33" s="1752"/>
      <c r="AN33" s="1752"/>
      <c r="AO33" s="1752"/>
      <c r="AP33" s="1752"/>
      <c r="AQ33" s="1752"/>
      <c r="AR33" s="1752"/>
      <c r="AS33" s="1752"/>
      <c r="AT33" s="1752"/>
      <c r="AU33" s="1752"/>
      <c r="AV33" s="1752"/>
      <c r="AW33" s="1752"/>
      <c r="AX33" s="1752"/>
      <c r="AY33" s="1752"/>
      <c r="AZ33" s="1752"/>
      <c r="BA33" s="1754"/>
      <c r="BB33" s="1752"/>
      <c r="BC33" s="1761"/>
      <c r="BD33" s="1762"/>
      <c r="BE33" s="1763"/>
      <c r="BF33" s="1763"/>
      <c r="BG33" s="1762"/>
      <c r="BH33" s="1763"/>
      <c r="BI33" s="1763"/>
      <c r="BJ33" s="376"/>
      <c r="BK33" s="418"/>
      <c r="BL33" s="334"/>
    </row>
    <row r="34" spans="15:64">
      <c r="O34" s="27"/>
      <c r="Q34" s="364"/>
      <c r="R34" s="402"/>
      <c r="S34" s="257"/>
      <c r="T34" s="390" t="s">
        <v>87</v>
      </c>
      <c r="U34" s="389"/>
      <c r="V34" s="389"/>
      <c r="W34" s="389"/>
      <c r="X34" s="389"/>
      <c r="Y34" s="389"/>
      <c r="Z34" s="389"/>
      <c r="AA34" s="1755"/>
      <c r="AB34" s="1755"/>
      <c r="AC34" s="1755"/>
      <c r="AD34" s="1755"/>
      <c r="AE34" s="1755"/>
      <c r="AF34" s="1755"/>
      <c r="AG34" s="1755"/>
      <c r="AH34" s="1755"/>
      <c r="AI34" s="1755"/>
      <c r="AJ34" s="1755"/>
      <c r="AK34" s="1755"/>
      <c r="AL34" s="1755"/>
      <c r="AM34" s="1755"/>
      <c r="AN34" s="1755"/>
      <c r="AO34" s="1755"/>
      <c r="AP34" s="1755"/>
      <c r="AQ34" s="1755"/>
      <c r="AR34" s="1755"/>
      <c r="AS34" s="1755"/>
      <c r="AT34" s="1755"/>
      <c r="AU34" s="1755"/>
      <c r="AV34" s="1755"/>
      <c r="AW34" s="1755"/>
      <c r="AX34" s="1755"/>
      <c r="AY34" s="1755"/>
      <c r="AZ34" s="1755"/>
      <c r="BA34" s="1756"/>
      <c r="BB34" s="1755"/>
      <c r="BC34" s="1766"/>
      <c r="BD34" s="1755"/>
      <c r="BE34" s="1756"/>
      <c r="BF34" s="1756"/>
      <c r="BG34" s="1755"/>
      <c r="BH34" s="1756"/>
      <c r="BI34" s="1756"/>
      <c r="BJ34" s="411"/>
      <c r="BK34" s="390"/>
      <c r="BL34" s="334"/>
    </row>
    <row r="35" spans="15:64" ht="14.25" customHeight="1">
      <c r="Q35" s="364"/>
      <c r="R35" s="402"/>
      <c r="S35" s="234" t="s">
        <v>272</v>
      </c>
      <c r="T35" s="852"/>
      <c r="U35" s="387"/>
      <c r="V35" s="439"/>
      <c r="W35" s="439"/>
      <c r="X35" s="439"/>
      <c r="Y35" s="439"/>
      <c r="Z35" s="439"/>
      <c r="AA35" s="404">
        <v>54021.868876835848</v>
      </c>
      <c r="AB35" s="404">
        <v>54002.926444100405</v>
      </c>
      <c r="AC35" s="404">
        <v>54114.893946730168</v>
      </c>
      <c r="AD35" s="404">
        <v>53252.549033311137</v>
      </c>
      <c r="AE35" s="404">
        <v>54396.911715386632</v>
      </c>
      <c r="AF35" s="404">
        <v>54005.035116313651</v>
      </c>
      <c r="AG35" s="404">
        <v>53756.957181148959</v>
      </c>
      <c r="AH35" s="404">
        <v>51714.74196562446</v>
      </c>
      <c r="AI35" s="404">
        <v>46730.313577054963</v>
      </c>
      <c r="AJ35" s="404">
        <v>46566.766610126215</v>
      </c>
      <c r="AK35" s="404">
        <v>46476.134626239887</v>
      </c>
      <c r="AL35" s="404">
        <v>44591.080611371341</v>
      </c>
      <c r="AM35" s="404">
        <v>44065.221943271063</v>
      </c>
      <c r="AN35" s="404">
        <v>43692.468250954822</v>
      </c>
      <c r="AO35" s="404">
        <v>41133.669839609182</v>
      </c>
      <c r="AP35" s="404">
        <v>39976.041088455837</v>
      </c>
      <c r="AQ35" s="404">
        <v>39807.446928714882</v>
      </c>
      <c r="AR35" s="404">
        <v>38995.183497976352</v>
      </c>
      <c r="AS35" s="404">
        <v>36240.684449915338</v>
      </c>
      <c r="AT35" s="404">
        <v>32344.653888691486</v>
      </c>
      <c r="AU35" s="404">
        <v>32565.309814226159</v>
      </c>
      <c r="AV35" s="404">
        <v>33104.507989681821</v>
      </c>
      <c r="AW35" s="404">
        <v>33824.854553176672</v>
      </c>
      <c r="AX35" s="404">
        <v>34727.280679982534</v>
      </c>
      <c r="AY35" s="404">
        <v>33024.527333867634</v>
      </c>
      <c r="AZ35" s="404">
        <v>31524.040908948518</v>
      </c>
      <c r="BA35" s="405">
        <v>31785.129186882645</v>
      </c>
      <c r="BB35" s="404">
        <v>31412.970958347265</v>
      </c>
      <c r="BC35" s="406">
        <v>30960.935439812754</v>
      </c>
      <c r="BD35" s="404">
        <v>28926.657491353104</v>
      </c>
      <c r="BE35" s="405">
        <v>28015.455305213778</v>
      </c>
      <c r="BF35" s="405">
        <v>27519.067171883511</v>
      </c>
      <c r="BG35" s="404">
        <v>25861.727863274074</v>
      </c>
      <c r="BH35" s="405">
        <v>24461.560315844577</v>
      </c>
      <c r="BI35" s="405">
        <v>23948.929346492791</v>
      </c>
      <c r="BJ35" s="404"/>
      <c r="BK35" s="412"/>
      <c r="BL35" s="382"/>
    </row>
    <row r="36" spans="15:64" ht="14.25" customHeight="1">
      <c r="Q36" s="364"/>
      <c r="R36" s="402"/>
      <c r="S36" s="234" t="s">
        <v>40</v>
      </c>
      <c r="T36" s="852"/>
      <c r="U36" s="387"/>
      <c r="V36" s="439"/>
      <c r="W36" s="439"/>
      <c r="X36" s="439"/>
      <c r="Y36" s="439"/>
      <c r="Z36" s="439"/>
      <c r="AA36" s="404">
        <v>174444.84414343481</v>
      </c>
      <c r="AB36" s="404">
        <v>169060.39441687794</v>
      </c>
      <c r="AC36" s="404">
        <v>161867.2436311593</v>
      </c>
      <c r="AD36" s="404">
        <v>159603.8983152911</v>
      </c>
      <c r="AE36" s="404">
        <v>163417.36949045572</v>
      </c>
      <c r="AF36" s="404">
        <v>164027.24585962514</v>
      </c>
      <c r="AG36" s="404">
        <v>165474.85870049355</v>
      </c>
      <c r="AH36" s="404">
        <v>167556.08727352493</v>
      </c>
      <c r="AI36" s="404">
        <v>156107.90124988611</v>
      </c>
      <c r="AJ36" s="404">
        <v>161861.6797674995</v>
      </c>
      <c r="AK36" s="404">
        <v>168747.73956145631</v>
      </c>
      <c r="AL36" s="404">
        <v>164372.18620318628</v>
      </c>
      <c r="AM36" s="404">
        <v>170821.23775487655</v>
      </c>
      <c r="AN36" s="404">
        <v>172824.30776430827</v>
      </c>
      <c r="AO36" s="404">
        <v>172910.19862423957</v>
      </c>
      <c r="AP36" s="404">
        <v>170850.2111933855</v>
      </c>
      <c r="AQ36" s="404">
        <v>173043.28228555102</v>
      </c>
      <c r="AR36" s="404">
        <v>179949.80719641515</v>
      </c>
      <c r="AS36" s="404">
        <v>162226.92664200388</v>
      </c>
      <c r="AT36" s="404">
        <v>150695.73937198034</v>
      </c>
      <c r="AU36" s="404">
        <v>171202.31778411425</v>
      </c>
      <c r="AV36" s="404">
        <v>171461.52007671128</v>
      </c>
      <c r="AW36" s="404">
        <v>175491.61684815769</v>
      </c>
      <c r="AX36" s="404">
        <v>182240.92767217127</v>
      </c>
      <c r="AY36" s="404">
        <v>178867.19351741768</v>
      </c>
      <c r="AZ36" s="404">
        <v>170658.14979802989</v>
      </c>
      <c r="BA36" s="405">
        <v>166506.46591556523</v>
      </c>
      <c r="BB36" s="404">
        <v>163521.25433496496</v>
      </c>
      <c r="BC36" s="406">
        <v>158550.41221721398</v>
      </c>
      <c r="BD36" s="404">
        <v>154567.3415536742</v>
      </c>
      <c r="BE36" s="405">
        <v>130560.37311506388</v>
      </c>
      <c r="BF36" s="405">
        <v>144629.40365980458</v>
      </c>
      <c r="BG36" s="404">
        <v>133775.84634178848</v>
      </c>
      <c r="BH36" s="405">
        <v>131255.2064013725</v>
      </c>
      <c r="BI36" s="405">
        <v>126278.53212195852</v>
      </c>
      <c r="BJ36" s="404"/>
      <c r="BK36" s="412"/>
      <c r="BL36" s="382"/>
    </row>
    <row r="37" spans="15:64" ht="14.25" customHeight="1">
      <c r="Q37" s="364"/>
      <c r="R37" s="402"/>
      <c r="S37" s="234" t="s">
        <v>273</v>
      </c>
      <c r="T37" s="852"/>
      <c r="U37" s="387"/>
      <c r="V37" s="439"/>
      <c r="W37" s="439"/>
      <c r="X37" s="439"/>
      <c r="Y37" s="439"/>
      <c r="Z37" s="439"/>
      <c r="AA37" s="404">
        <v>15028.947383894612</v>
      </c>
      <c r="AB37" s="404">
        <v>14562.522641583801</v>
      </c>
      <c r="AC37" s="404">
        <v>14393.256547685869</v>
      </c>
      <c r="AD37" s="404">
        <v>13467.047708228318</v>
      </c>
      <c r="AE37" s="404">
        <v>13372.262270882529</v>
      </c>
      <c r="AF37" s="404">
        <v>12551.031233059137</v>
      </c>
      <c r="AG37" s="404">
        <v>11815.81444292639</v>
      </c>
      <c r="AH37" s="404">
        <v>12094.102419914419</v>
      </c>
      <c r="AI37" s="404">
        <v>11734.111780909752</v>
      </c>
      <c r="AJ37" s="404">
        <v>12061.303155426342</v>
      </c>
      <c r="AK37" s="404">
        <v>12017.269290222195</v>
      </c>
      <c r="AL37" s="404">
        <v>11846.946270383269</v>
      </c>
      <c r="AM37" s="404">
        <v>12070.021868894062</v>
      </c>
      <c r="AN37" s="404">
        <v>12283.001217247518</v>
      </c>
      <c r="AO37" s="404">
        <v>12052.908484491625</v>
      </c>
      <c r="AP37" s="404">
        <v>11683.342280160252</v>
      </c>
      <c r="AQ37" s="404">
        <v>11517.599240398455</v>
      </c>
      <c r="AR37" s="404">
        <v>11568.5840844944</v>
      </c>
      <c r="AS37" s="404">
        <v>10730.344817257925</v>
      </c>
      <c r="AT37" s="404">
        <v>9159.3476957193743</v>
      </c>
      <c r="AU37" s="404">
        <v>9297.0915569025401</v>
      </c>
      <c r="AV37" s="404">
        <v>9652.3664288150576</v>
      </c>
      <c r="AW37" s="404">
        <v>11425.945560896169</v>
      </c>
      <c r="AX37" s="404">
        <v>10062.147463439851</v>
      </c>
      <c r="AY37" s="404">
        <v>9109.0304550456112</v>
      </c>
      <c r="AZ37" s="404">
        <v>8545.3595941769108</v>
      </c>
      <c r="BA37" s="405">
        <v>9028.9594987077926</v>
      </c>
      <c r="BB37" s="404">
        <v>8553.1751698060925</v>
      </c>
      <c r="BC37" s="406">
        <v>8134.9703037640975</v>
      </c>
      <c r="BD37" s="404">
        <v>7278.8625265023165</v>
      </c>
      <c r="BE37" s="405">
        <v>7253.6089433976504</v>
      </c>
      <c r="BF37" s="405">
        <v>7539.4096250038865</v>
      </c>
      <c r="BG37" s="404">
        <v>7417.1984933794784</v>
      </c>
      <c r="BH37" s="405">
        <v>7383.3905094740649</v>
      </c>
      <c r="BI37" s="405">
        <v>7286.2086486166654</v>
      </c>
      <c r="BJ37" s="404"/>
      <c r="BK37" s="412"/>
      <c r="BL37" s="382"/>
    </row>
    <row r="38" spans="15:64" ht="14.25" customHeight="1">
      <c r="Q38" s="364"/>
      <c r="R38" s="402"/>
      <c r="S38" s="403" t="s">
        <v>131</v>
      </c>
      <c r="T38" s="853"/>
      <c r="U38" s="387"/>
      <c r="V38" s="439"/>
      <c r="W38" s="439"/>
      <c r="X38" s="439"/>
      <c r="Y38" s="439"/>
      <c r="Z38" s="439"/>
      <c r="AA38" s="404">
        <v>67310.051765614829</v>
      </c>
      <c r="AB38" s="404">
        <v>67096.318599585589</v>
      </c>
      <c r="AC38" s="404">
        <v>66628.370157792277</v>
      </c>
      <c r="AD38" s="404">
        <v>62540.617728487217</v>
      </c>
      <c r="AE38" s="404">
        <v>67124.48456827359</v>
      </c>
      <c r="AF38" s="404">
        <v>64070.181052319662</v>
      </c>
      <c r="AG38" s="404">
        <v>65953.934643513814</v>
      </c>
      <c r="AH38" s="404">
        <v>56130.536481248426</v>
      </c>
      <c r="AI38" s="404">
        <v>49177.583041125494</v>
      </c>
      <c r="AJ38" s="404">
        <v>51898.630410762678</v>
      </c>
      <c r="AK38" s="404">
        <v>53627.906373449492</v>
      </c>
      <c r="AL38" s="404">
        <v>51833.901874753021</v>
      </c>
      <c r="AM38" s="404">
        <v>54652.791096582907</v>
      </c>
      <c r="AN38" s="404">
        <v>55739.340923550873</v>
      </c>
      <c r="AO38" s="404">
        <v>55023.117332218331</v>
      </c>
      <c r="AP38" s="404">
        <v>56883.189046056978</v>
      </c>
      <c r="AQ38" s="404">
        <v>56725.199192290915</v>
      </c>
      <c r="AR38" s="404">
        <v>61072.105703474124</v>
      </c>
      <c r="AS38" s="404">
        <v>54037.628382392948</v>
      </c>
      <c r="AT38" s="404">
        <v>49934.278331405141</v>
      </c>
      <c r="AU38" s="404">
        <v>52574.951599716995</v>
      </c>
      <c r="AV38" s="404">
        <v>57987.107435878075</v>
      </c>
      <c r="AW38" s="404">
        <v>62241.919911596982</v>
      </c>
      <c r="AX38" s="404">
        <v>60912.64894842176</v>
      </c>
      <c r="AY38" s="404">
        <v>56757.4430542236</v>
      </c>
      <c r="AZ38" s="404">
        <v>54164.374943033734</v>
      </c>
      <c r="BA38" s="405">
        <v>51650.236738025953</v>
      </c>
      <c r="BB38" s="404">
        <v>51208.445819064407</v>
      </c>
      <c r="BC38" s="406">
        <v>51494.654917840875</v>
      </c>
      <c r="BD38" s="404">
        <v>47096.967502392064</v>
      </c>
      <c r="BE38" s="405">
        <v>45528.630008427885</v>
      </c>
      <c r="BF38" s="405">
        <v>46626.289846366133</v>
      </c>
      <c r="BG38" s="404">
        <v>44828.065163195308</v>
      </c>
      <c r="BH38" s="405">
        <v>43222.895992566846</v>
      </c>
      <c r="BI38" s="405">
        <v>43665.821004679237</v>
      </c>
      <c r="BJ38" s="404"/>
      <c r="BK38" s="412"/>
      <c r="BL38" s="382"/>
    </row>
    <row r="39" spans="15:64">
      <c r="O39" s="27"/>
      <c r="Q39" s="364"/>
      <c r="R39" s="402"/>
      <c r="S39" s="403"/>
      <c r="T39" s="440" t="s">
        <v>88</v>
      </c>
      <c r="U39" s="439"/>
      <c r="V39" s="439"/>
      <c r="W39" s="439"/>
      <c r="X39" s="439"/>
      <c r="Y39" s="439"/>
      <c r="Z39" s="439"/>
      <c r="AA39" s="1752"/>
      <c r="AB39" s="1752"/>
      <c r="AC39" s="1752"/>
      <c r="AD39" s="1752"/>
      <c r="AE39" s="1752"/>
      <c r="AF39" s="1752"/>
      <c r="AG39" s="1752"/>
      <c r="AH39" s="1752"/>
      <c r="AI39" s="1752"/>
      <c r="AJ39" s="1752"/>
      <c r="AK39" s="1752"/>
      <c r="AL39" s="1752"/>
      <c r="AM39" s="1752"/>
      <c r="AN39" s="1752"/>
      <c r="AO39" s="1752"/>
      <c r="AP39" s="1752"/>
      <c r="AQ39" s="1752"/>
      <c r="AR39" s="1752"/>
      <c r="AS39" s="1752"/>
      <c r="AT39" s="1752"/>
      <c r="AU39" s="1752"/>
      <c r="AV39" s="1752"/>
      <c r="AW39" s="1752"/>
      <c r="AX39" s="1752"/>
      <c r="AY39" s="1752"/>
      <c r="AZ39" s="1752"/>
      <c r="BA39" s="1754"/>
      <c r="BB39" s="1752"/>
      <c r="BC39" s="1761"/>
      <c r="BD39" s="1762"/>
      <c r="BE39" s="1763"/>
      <c r="BF39" s="1763"/>
      <c r="BG39" s="1762"/>
      <c r="BH39" s="1763"/>
      <c r="BI39" s="1763"/>
      <c r="BJ39" s="376"/>
      <c r="BK39" s="418"/>
      <c r="BL39" s="334"/>
    </row>
    <row r="40" spans="15:64">
      <c r="O40" s="27"/>
      <c r="Q40" s="364"/>
      <c r="R40" s="402"/>
      <c r="S40" s="403"/>
      <c r="T40" s="443" t="s">
        <v>89</v>
      </c>
      <c r="U40" s="442"/>
      <c r="V40" s="442"/>
      <c r="W40" s="442"/>
      <c r="X40" s="442"/>
      <c r="Y40" s="442"/>
      <c r="Z40" s="442"/>
      <c r="AA40" s="1751"/>
      <c r="AB40" s="1751"/>
      <c r="AC40" s="1751"/>
      <c r="AD40" s="1751"/>
      <c r="AE40" s="1751"/>
      <c r="AF40" s="1751"/>
      <c r="AG40" s="1751"/>
      <c r="AH40" s="1751"/>
      <c r="AI40" s="1751"/>
      <c r="AJ40" s="1751"/>
      <c r="AK40" s="1751"/>
      <c r="AL40" s="1751"/>
      <c r="AM40" s="1751"/>
      <c r="AN40" s="1751"/>
      <c r="AO40" s="1751"/>
      <c r="AP40" s="1751"/>
      <c r="AQ40" s="1751"/>
      <c r="AR40" s="1751"/>
      <c r="AS40" s="1751"/>
      <c r="AT40" s="1751"/>
      <c r="AU40" s="1751"/>
      <c r="AV40" s="1751"/>
      <c r="AW40" s="1751"/>
      <c r="AX40" s="1751"/>
      <c r="AY40" s="1751"/>
      <c r="AZ40" s="1751"/>
      <c r="BA40" s="1753"/>
      <c r="BB40" s="1751"/>
      <c r="BC40" s="1764"/>
      <c r="BD40" s="1758"/>
      <c r="BE40" s="1765"/>
      <c r="BF40" s="1765"/>
      <c r="BG40" s="1758"/>
      <c r="BH40" s="1765"/>
      <c r="BI40" s="1765"/>
      <c r="BJ40" s="384"/>
      <c r="BK40" s="388"/>
      <c r="BL40" s="334"/>
    </row>
    <row r="41" spans="15:64">
      <c r="O41" s="27"/>
      <c r="Q41" s="364"/>
      <c r="R41" s="402"/>
      <c r="S41" s="403"/>
      <c r="T41" s="443" t="s">
        <v>90</v>
      </c>
      <c r="U41" s="442"/>
      <c r="V41" s="442"/>
      <c r="W41" s="442"/>
      <c r="X41" s="442"/>
      <c r="Y41" s="442"/>
      <c r="Z41" s="442"/>
      <c r="AA41" s="1751"/>
      <c r="AB41" s="1751"/>
      <c r="AC41" s="1751"/>
      <c r="AD41" s="1751"/>
      <c r="AE41" s="1751"/>
      <c r="AF41" s="1751"/>
      <c r="AG41" s="1751"/>
      <c r="AH41" s="1751"/>
      <c r="AI41" s="1751"/>
      <c r="AJ41" s="1751"/>
      <c r="AK41" s="1751"/>
      <c r="AL41" s="1751"/>
      <c r="AM41" s="1751"/>
      <c r="AN41" s="1751"/>
      <c r="AO41" s="1751"/>
      <c r="AP41" s="1751"/>
      <c r="AQ41" s="1751"/>
      <c r="AR41" s="1751"/>
      <c r="AS41" s="1751"/>
      <c r="AT41" s="1751"/>
      <c r="AU41" s="1751"/>
      <c r="AV41" s="1751"/>
      <c r="AW41" s="1751"/>
      <c r="AX41" s="1751"/>
      <c r="AY41" s="1751"/>
      <c r="AZ41" s="1751"/>
      <c r="BA41" s="1753"/>
      <c r="BB41" s="1751"/>
      <c r="BC41" s="1764"/>
      <c r="BD41" s="1758"/>
      <c r="BE41" s="1765"/>
      <c r="BF41" s="1765"/>
      <c r="BG41" s="1758"/>
      <c r="BH41" s="1765"/>
      <c r="BI41" s="1765"/>
      <c r="BJ41" s="384"/>
      <c r="BK41" s="388"/>
      <c r="BL41" s="334"/>
    </row>
    <row r="42" spans="15:64">
      <c r="O42" s="27"/>
      <c r="Q42" s="364"/>
      <c r="R42" s="402"/>
      <c r="S42" s="403"/>
      <c r="T42" s="443" t="s">
        <v>91</v>
      </c>
      <c r="U42" s="442"/>
      <c r="V42" s="442"/>
      <c r="W42" s="442"/>
      <c r="X42" s="442"/>
      <c r="Y42" s="442"/>
      <c r="Z42" s="442"/>
      <c r="AA42" s="1751"/>
      <c r="AB42" s="1751"/>
      <c r="AC42" s="1751"/>
      <c r="AD42" s="1751"/>
      <c r="AE42" s="1751"/>
      <c r="AF42" s="1751"/>
      <c r="AG42" s="1751"/>
      <c r="AH42" s="1751"/>
      <c r="AI42" s="1751"/>
      <c r="AJ42" s="1751"/>
      <c r="AK42" s="1751"/>
      <c r="AL42" s="1751"/>
      <c r="AM42" s="1751"/>
      <c r="AN42" s="1751"/>
      <c r="AO42" s="1751"/>
      <c r="AP42" s="1751"/>
      <c r="AQ42" s="1751"/>
      <c r="AR42" s="1751"/>
      <c r="AS42" s="1751"/>
      <c r="AT42" s="1751"/>
      <c r="AU42" s="1751"/>
      <c r="AV42" s="1751"/>
      <c r="AW42" s="1751"/>
      <c r="AX42" s="1751"/>
      <c r="AY42" s="1751"/>
      <c r="AZ42" s="1751"/>
      <c r="BA42" s="1753"/>
      <c r="BB42" s="1751"/>
      <c r="BC42" s="1764"/>
      <c r="BD42" s="1758"/>
      <c r="BE42" s="1765"/>
      <c r="BF42" s="1765"/>
      <c r="BG42" s="1758"/>
      <c r="BH42" s="1765"/>
      <c r="BI42" s="1765"/>
      <c r="BJ42" s="384"/>
      <c r="BK42" s="388"/>
      <c r="BL42" s="334"/>
    </row>
    <row r="43" spans="15:64">
      <c r="O43" s="27"/>
      <c r="Q43" s="364"/>
      <c r="R43" s="402"/>
      <c r="S43" s="403"/>
      <c r="T43" s="443" t="s">
        <v>92</v>
      </c>
      <c r="U43" s="442"/>
      <c r="V43" s="442"/>
      <c r="W43" s="442"/>
      <c r="X43" s="442"/>
      <c r="Y43" s="442"/>
      <c r="Z43" s="442"/>
      <c r="AA43" s="1751"/>
      <c r="AB43" s="1751"/>
      <c r="AC43" s="1751"/>
      <c r="AD43" s="1751"/>
      <c r="AE43" s="1751"/>
      <c r="AF43" s="1751"/>
      <c r="AG43" s="1751"/>
      <c r="AH43" s="1751"/>
      <c r="AI43" s="1751"/>
      <c r="AJ43" s="1751"/>
      <c r="AK43" s="1751"/>
      <c r="AL43" s="1751"/>
      <c r="AM43" s="1751"/>
      <c r="AN43" s="1751"/>
      <c r="AO43" s="1751"/>
      <c r="AP43" s="1751"/>
      <c r="AQ43" s="1751"/>
      <c r="AR43" s="1751"/>
      <c r="AS43" s="1751"/>
      <c r="AT43" s="1751"/>
      <c r="AU43" s="1751"/>
      <c r="AV43" s="1751"/>
      <c r="AW43" s="1751"/>
      <c r="AX43" s="1751"/>
      <c r="AY43" s="1751"/>
      <c r="AZ43" s="1751"/>
      <c r="BA43" s="1753"/>
      <c r="BB43" s="1751"/>
      <c r="BC43" s="1764"/>
      <c r="BD43" s="1758"/>
      <c r="BE43" s="1765"/>
      <c r="BF43" s="1765"/>
      <c r="BG43" s="1758"/>
      <c r="BH43" s="1765"/>
      <c r="BI43" s="1765"/>
      <c r="BJ43" s="384"/>
      <c r="BK43" s="388"/>
      <c r="BL43" s="334"/>
    </row>
    <row r="44" spans="15:64">
      <c r="O44" s="27"/>
      <c r="Q44" s="364"/>
      <c r="R44" s="402"/>
      <c r="S44" s="403"/>
      <c r="T44" s="443" t="s">
        <v>93</v>
      </c>
      <c r="U44" s="442"/>
      <c r="V44" s="442"/>
      <c r="W44" s="442"/>
      <c r="X44" s="442"/>
      <c r="Y44" s="442"/>
      <c r="Z44" s="442"/>
      <c r="AA44" s="1751"/>
      <c r="AB44" s="1751"/>
      <c r="AC44" s="1751"/>
      <c r="AD44" s="1751"/>
      <c r="AE44" s="1751"/>
      <c r="AF44" s="1751"/>
      <c r="AG44" s="1751"/>
      <c r="AH44" s="1751"/>
      <c r="AI44" s="1751"/>
      <c r="AJ44" s="1751"/>
      <c r="AK44" s="1751"/>
      <c r="AL44" s="1751"/>
      <c r="AM44" s="1751"/>
      <c r="AN44" s="1751"/>
      <c r="AO44" s="1751"/>
      <c r="AP44" s="1751"/>
      <c r="AQ44" s="1751"/>
      <c r="AR44" s="1751"/>
      <c r="AS44" s="1751"/>
      <c r="AT44" s="1751"/>
      <c r="AU44" s="1751"/>
      <c r="AV44" s="1751"/>
      <c r="AW44" s="1751"/>
      <c r="AX44" s="1751"/>
      <c r="AY44" s="1751"/>
      <c r="AZ44" s="1751"/>
      <c r="BA44" s="1753"/>
      <c r="BB44" s="1751"/>
      <c r="BC44" s="1764"/>
      <c r="BD44" s="1758"/>
      <c r="BE44" s="1765"/>
      <c r="BF44" s="1765"/>
      <c r="BG44" s="1758"/>
      <c r="BH44" s="1765"/>
      <c r="BI44" s="1765"/>
      <c r="BJ44" s="384"/>
      <c r="BK44" s="388"/>
      <c r="BL44" s="334"/>
    </row>
    <row r="45" spans="15:64">
      <c r="O45" s="27"/>
      <c r="Q45" s="364"/>
      <c r="R45" s="402"/>
      <c r="S45" s="403"/>
      <c r="T45" s="443" t="s">
        <v>94</v>
      </c>
      <c r="U45" s="442"/>
      <c r="V45" s="442"/>
      <c r="W45" s="442"/>
      <c r="X45" s="442"/>
      <c r="Y45" s="442"/>
      <c r="Z45" s="442"/>
      <c r="AA45" s="1751"/>
      <c r="AB45" s="1751"/>
      <c r="AC45" s="1751"/>
      <c r="AD45" s="1751"/>
      <c r="AE45" s="1751"/>
      <c r="AF45" s="1751"/>
      <c r="AG45" s="1751"/>
      <c r="AH45" s="1751"/>
      <c r="AI45" s="1751"/>
      <c r="AJ45" s="1751"/>
      <c r="AK45" s="1751"/>
      <c r="AL45" s="1751"/>
      <c r="AM45" s="1751"/>
      <c r="AN45" s="1751"/>
      <c r="AO45" s="1751"/>
      <c r="AP45" s="1751"/>
      <c r="AQ45" s="1751"/>
      <c r="AR45" s="1751"/>
      <c r="AS45" s="1751"/>
      <c r="AT45" s="1751"/>
      <c r="AU45" s="1751"/>
      <c r="AV45" s="1751"/>
      <c r="AW45" s="1751"/>
      <c r="AX45" s="1751"/>
      <c r="AY45" s="1751"/>
      <c r="AZ45" s="1751"/>
      <c r="BA45" s="1753"/>
      <c r="BB45" s="1751"/>
      <c r="BC45" s="1764"/>
      <c r="BD45" s="1758"/>
      <c r="BE45" s="1765"/>
      <c r="BF45" s="1765"/>
      <c r="BG45" s="1758"/>
      <c r="BH45" s="1765"/>
      <c r="BI45" s="1765"/>
      <c r="BJ45" s="384"/>
      <c r="BK45" s="388"/>
      <c r="BL45" s="334"/>
    </row>
    <row r="46" spans="15:64">
      <c r="O46" s="27"/>
      <c r="Q46" s="364"/>
      <c r="R46" s="402"/>
      <c r="S46" s="403"/>
      <c r="T46" s="443" t="s">
        <v>95</v>
      </c>
      <c r="U46" s="442"/>
      <c r="V46" s="442"/>
      <c r="W46" s="442"/>
      <c r="X46" s="442"/>
      <c r="Y46" s="442"/>
      <c r="Z46" s="442"/>
      <c r="AA46" s="1751"/>
      <c r="AB46" s="1751"/>
      <c r="AC46" s="1751"/>
      <c r="AD46" s="1751"/>
      <c r="AE46" s="1751"/>
      <c r="AF46" s="1751"/>
      <c r="AG46" s="1751"/>
      <c r="AH46" s="1751"/>
      <c r="AI46" s="1751"/>
      <c r="AJ46" s="1751"/>
      <c r="AK46" s="1751"/>
      <c r="AL46" s="1751"/>
      <c r="AM46" s="1751"/>
      <c r="AN46" s="1751"/>
      <c r="AO46" s="1751"/>
      <c r="AP46" s="1751"/>
      <c r="AQ46" s="1751"/>
      <c r="AR46" s="1751"/>
      <c r="AS46" s="1751"/>
      <c r="AT46" s="1751"/>
      <c r="AU46" s="1751"/>
      <c r="AV46" s="1751"/>
      <c r="AW46" s="1751"/>
      <c r="AX46" s="1751"/>
      <c r="AY46" s="1751"/>
      <c r="AZ46" s="1751"/>
      <c r="BA46" s="1753"/>
      <c r="BB46" s="1751"/>
      <c r="BC46" s="1764"/>
      <c r="BD46" s="1758"/>
      <c r="BE46" s="1765"/>
      <c r="BF46" s="1765"/>
      <c r="BG46" s="1758"/>
      <c r="BH46" s="1765"/>
      <c r="BI46" s="1765"/>
      <c r="BJ46" s="384"/>
      <c r="BK46" s="388"/>
      <c r="BL46" s="334"/>
    </row>
    <row r="47" spans="15:64">
      <c r="O47" s="27"/>
      <c r="Q47" s="364"/>
      <c r="R47" s="402"/>
      <c r="S47" s="257"/>
      <c r="T47" s="390" t="s">
        <v>96</v>
      </c>
      <c r="U47" s="389"/>
      <c r="V47" s="389"/>
      <c r="W47" s="389"/>
      <c r="X47" s="389"/>
      <c r="Y47" s="389"/>
      <c r="Z47" s="389"/>
      <c r="AA47" s="1755"/>
      <c r="AB47" s="1755"/>
      <c r="AC47" s="1755"/>
      <c r="AD47" s="1755"/>
      <c r="AE47" s="1755"/>
      <c r="AF47" s="1755"/>
      <c r="AG47" s="1755"/>
      <c r="AH47" s="1755"/>
      <c r="AI47" s="1755"/>
      <c r="AJ47" s="1755"/>
      <c r="AK47" s="1755"/>
      <c r="AL47" s="1755"/>
      <c r="AM47" s="1755"/>
      <c r="AN47" s="1755"/>
      <c r="AO47" s="1755"/>
      <c r="AP47" s="1755"/>
      <c r="AQ47" s="1755"/>
      <c r="AR47" s="1755"/>
      <c r="AS47" s="1755"/>
      <c r="AT47" s="1755"/>
      <c r="AU47" s="1755"/>
      <c r="AV47" s="1755"/>
      <c r="AW47" s="1755"/>
      <c r="AX47" s="1755"/>
      <c r="AY47" s="1755"/>
      <c r="AZ47" s="1755"/>
      <c r="BA47" s="1756"/>
      <c r="BB47" s="1755"/>
      <c r="BC47" s="1766"/>
      <c r="BD47" s="1755"/>
      <c r="BE47" s="1756"/>
      <c r="BF47" s="1756"/>
      <c r="BG47" s="1755"/>
      <c r="BH47" s="1756"/>
      <c r="BI47" s="1756"/>
      <c r="BJ47" s="411"/>
      <c r="BK47" s="390"/>
      <c r="BL47" s="334"/>
    </row>
    <row r="48" spans="15:64">
      <c r="Q48" s="364"/>
      <c r="R48" s="402"/>
      <c r="S48" s="419" t="s">
        <v>274</v>
      </c>
      <c r="T48" s="853"/>
      <c r="U48" s="389"/>
      <c r="V48" s="389"/>
      <c r="W48" s="389"/>
      <c r="X48" s="389"/>
      <c r="Y48" s="389"/>
      <c r="Z48" s="389"/>
      <c r="AA48" s="420">
        <v>22919.665247657234</v>
      </c>
      <c r="AB48" s="420">
        <v>22186.657548854393</v>
      </c>
      <c r="AC48" s="420">
        <v>21650.894059812574</v>
      </c>
      <c r="AD48" s="420">
        <v>19952.426390458844</v>
      </c>
      <c r="AE48" s="420">
        <v>21035.31698607271</v>
      </c>
      <c r="AF48" s="420">
        <v>19837.612362788805</v>
      </c>
      <c r="AG48" s="420">
        <v>19817.293850982078</v>
      </c>
      <c r="AH48" s="420">
        <v>19829.762309058642</v>
      </c>
      <c r="AI48" s="420">
        <v>20098.178480295766</v>
      </c>
      <c r="AJ48" s="420">
        <v>20822.813170866491</v>
      </c>
      <c r="AK48" s="420">
        <v>21432.934138825738</v>
      </c>
      <c r="AL48" s="420">
        <v>20903.195980704117</v>
      </c>
      <c r="AM48" s="420">
        <v>21500.627151367971</v>
      </c>
      <c r="AN48" s="420">
        <v>21755.54778277492</v>
      </c>
      <c r="AO48" s="420">
        <v>21372.5131028756</v>
      </c>
      <c r="AP48" s="420">
        <v>21452.174656309766</v>
      </c>
      <c r="AQ48" s="420">
        <v>19769.518075671371</v>
      </c>
      <c r="AR48" s="420">
        <v>20422.805279724853</v>
      </c>
      <c r="AS48" s="420">
        <v>17363.681775971214</v>
      </c>
      <c r="AT48" s="420">
        <v>16286.44501195207</v>
      </c>
      <c r="AU48" s="420">
        <v>16772.921982855427</v>
      </c>
      <c r="AV48" s="420">
        <v>18985.83213340948</v>
      </c>
      <c r="AW48" s="420">
        <v>19962.083171128976</v>
      </c>
      <c r="AX48" s="420">
        <v>20257.512529067812</v>
      </c>
      <c r="AY48" s="420">
        <v>20346.683810814357</v>
      </c>
      <c r="AZ48" s="420">
        <v>18815.496270094303</v>
      </c>
      <c r="BA48" s="421">
        <v>18254.889958499829</v>
      </c>
      <c r="BB48" s="420">
        <v>18266.0680327429</v>
      </c>
      <c r="BC48" s="422">
        <v>17405.097510794119</v>
      </c>
      <c r="BD48" s="420">
        <v>16661.075572153128</v>
      </c>
      <c r="BE48" s="421">
        <v>15564.910092596752</v>
      </c>
      <c r="BF48" s="421">
        <v>15401.678630183009</v>
      </c>
      <c r="BG48" s="420">
        <v>15460.45060346016</v>
      </c>
      <c r="BH48" s="421">
        <v>14833.520445584461</v>
      </c>
      <c r="BI48" s="421">
        <v>14971.096048031979</v>
      </c>
      <c r="BJ48" s="420"/>
      <c r="BK48" s="423"/>
      <c r="BL48" s="382"/>
    </row>
    <row r="49" spans="2:64">
      <c r="O49" s="27"/>
      <c r="Q49" s="364"/>
      <c r="R49" s="402"/>
      <c r="S49" s="403"/>
      <c r="T49" s="440" t="s">
        <v>97</v>
      </c>
      <c r="U49" s="439"/>
      <c r="V49" s="439"/>
      <c r="W49" s="439"/>
      <c r="X49" s="439"/>
      <c r="Y49" s="439"/>
      <c r="Z49" s="439"/>
      <c r="AA49" s="1752"/>
      <c r="AB49" s="1752"/>
      <c r="AC49" s="1752"/>
      <c r="AD49" s="1752"/>
      <c r="AE49" s="1752"/>
      <c r="AF49" s="1752"/>
      <c r="AG49" s="1752"/>
      <c r="AH49" s="1752"/>
      <c r="AI49" s="1752"/>
      <c r="AJ49" s="1752"/>
      <c r="AK49" s="1752"/>
      <c r="AL49" s="1752"/>
      <c r="AM49" s="1752"/>
      <c r="AN49" s="1752"/>
      <c r="AO49" s="1752"/>
      <c r="AP49" s="1752"/>
      <c r="AQ49" s="1752"/>
      <c r="AR49" s="1752"/>
      <c r="AS49" s="1752"/>
      <c r="AT49" s="1752"/>
      <c r="AU49" s="1752"/>
      <c r="AV49" s="1752"/>
      <c r="AW49" s="1752"/>
      <c r="AX49" s="1752"/>
      <c r="AY49" s="1752"/>
      <c r="AZ49" s="1752"/>
      <c r="BA49" s="1754"/>
      <c r="BB49" s="1752"/>
      <c r="BC49" s="1761"/>
      <c r="BD49" s="1757"/>
      <c r="BE49" s="1767"/>
      <c r="BF49" s="1767"/>
      <c r="BG49" s="1757"/>
      <c r="BH49" s="1767"/>
      <c r="BI49" s="1767"/>
      <c r="BJ49" s="377"/>
      <c r="BK49" s="381"/>
      <c r="BL49" s="334"/>
    </row>
    <row r="50" spans="2:64">
      <c r="O50" s="27"/>
      <c r="Q50" s="364"/>
      <c r="R50" s="402"/>
      <c r="S50" s="403"/>
      <c r="T50" s="388" t="s">
        <v>98</v>
      </c>
      <c r="U50" s="387"/>
      <c r="V50" s="387"/>
      <c r="W50" s="387"/>
      <c r="X50" s="387"/>
      <c r="Y50" s="387"/>
      <c r="Z50" s="387"/>
      <c r="AA50" s="1758"/>
      <c r="AB50" s="1758"/>
      <c r="AC50" s="1758"/>
      <c r="AD50" s="1758"/>
      <c r="AE50" s="1758"/>
      <c r="AF50" s="1758"/>
      <c r="AG50" s="1758"/>
      <c r="AH50" s="1758"/>
      <c r="AI50" s="1758"/>
      <c r="AJ50" s="1758"/>
      <c r="AK50" s="1758"/>
      <c r="AL50" s="1758"/>
      <c r="AM50" s="1758"/>
      <c r="AN50" s="1758"/>
      <c r="AO50" s="1758"/>
      <c r="AP50" s="1758"/>
      <c r="AQ50" s="1758"/>
      <c r="AR50" s="1758"/>
      <c r="AS50" s="1758"/>
      <c r="AT50" s="1758"/>
      <c r="AU50" s="1758"/>
      <c r="AV50" s="1758"/>
      <c r="AW50" s="1758"/>
      <c r="AX50" s="1758"/>
      <c r="AY50" s="1758"/>
      <c r="AZ50" s="1758"/>
      <c r="BA50" s="1765"/>
      <c r="BB50" s="1758"/>
      <c r="BC50" s="1768"/>
      <c r="BD50" s="1758"/>
      <c r="BE50" s="1765"/>
      <c r="BF50" s="1765"/>
      <c r="BG50" s="1758"/>
      <c r="BH50" s="1765"/>
      <c r="BI50" s="1765"/>
      <c r="BJ50" s="384"/>
      <c r="BK50" s="388"/>
      <c r="BL50" s="334"/>
    </row>
    <row r="51" spans="2:64">
      <c r="O51" s="27"/>
      <c r="Q51" s="364"/>
      <c r="R51" s="402"/>
      <c r="S51" s="403"/>
      <c r="T51" s="426" t="s">
        <v>99</v>
      </c>
      <c r="U51" s="425"/>
      <c r="V51" s="425"/>
      <c r="W51" s="425"/>
      <c r="X51" s="425"/>
      <c r="Y51" s="425"/>
      <c r="Z51" s="425"/>
      <c r="AA51" s="1769"/>
      <c r="AB51" s="1769"/>
      <c r="AC51" s="1769"/>
      <c r="AD51" s="1769"/>
      <c r="AE51" s="1769"/>
      <c r="AF51" s="1769"/>
      <c r="AG51" s="1769"/>
      <c r="AH51" s="1769"/>
      <c r="AI51" s="1769"/>
      <c r="AJ51" s="1769"/>
      <c r="AK51" s="1769"/>
      <c r="AL51" s="1769"/>
      <c r="AM51" s="1769"/>
      <c r="AN51" s="1769"/>
      <c r="AO51" s="1769"/>
      <c r="AP51" s="1769"/>
      <c r="AQ51" s="1769"/>
      <c r="AR51" s="1769"/>
      <c r="AS51" s="1769"/>
      <c r="AT51" s="1769"/>
      <c r="AU51" s="1769"/>
      <c r="AV51" s="1769"/>
      <c r="AW51" s="1769"/>
      <c r="AX51" s="1769"/>
      <c r="AY51" s="1769"/>
      <c r="AZ51" s="1769"/>
      <c r="BA51" s="1770"/>
      <c r="BB51" s="1769"/>
      <c r="BC51" s="1771"/>
      <c r="BD51" s="1769"/>
      <c r="BE51" s="1770"/>
      <c r="BF51" s="1770"/>
      <c r="BG51" s="1769"/>
      <c r="BH51" s="1770"/>
      <c r="BI51" s="1770"/>
      <c r="BJ51" s="23"/>
      <c r="BK51" s="426"/>
      <c r="BL51" s="334"/>
    </row>
    <row r="52" spans="2:64">
      <c r="O52" s="27"/>
      <c r="Q52" s="364"/>
      <c r="R52" s="402"/>
      <c r="S52" s="403"/>
      <c r="T52" s="388" t="s">
        <v>100</v>
      </c>
      <c r="U52" s="387"/>
      <c r="V52" s="387"/>
      <c r="W52" s="387"/>
      <c r="X52" s="387"/>
      <c r="Y52" s="387"/>
      <c r="Z52" s="387"/>
      <c r="AA52" s="1758"/>
      <c r="AB52" s="1758"/>
      <c r="AC52" s="1758"/>
      <c r="AD52" s="1758"/>
      <c r="AE52" s="1758"/>
      <c r="AF52" s="1758"/>
      <c r="AG52" s="1758"/>
      <c r="AH52" s="1758"/>
      <c r="AI52" s="1758"/>
      <c r="AJ52" s="1758"/>
      <c r="AK52" s="1758"/>
      <c r="AL52" s="1758"/>
      <c r="AM52" s="1758"/>
      <c r="AN52" s="1758"/>
      <c r="AO52" s="1758"/>
      <c r="AP52" s="1758"/>
      <c r="AQ52" s="1758"/>
      <c r="AR52" s="1758"/>
      <c r="AS52" s="1758"/>
      <c r="AT52" s="1758"/>
      <c r="AU52" s="1758"/>
      <c r="AV52" s="1758"/>
      <c r="AW52" s="1758"/>
      <c r="AX52" s="1758"/>
      <c r="AY52" s="1758"/>
      <c r="AZ52" s="1758"/>
      <c r="BA52" s="1765"/>
      <c r="BB52" s="1758"/>
      <c r="BC52" s="1768"/>
      <c r="BD52" s="1758"/>
      <c r="BE52" s="1765"/>
      <c r="BF52" s="1765"/>
      <c r="BG52" s="1758"/>
      <c r="BH52" s="1765"/>
      <c r="BI52" s="1765"/>
      <c r="BJ52" s="384"/>
      <c r="BK52" s="388"/>
      <c r="BL52" s="334"/>
    </row>
    <row r="53" spans="2:64">
      <c r="O53" s="27"/>
      <c r="Q53" s="364"/>
      <c r="R53" s="402"/>
      <c r="S53" s="403"/>
      <c r="T53" s="388" t="s">
        <v>101</v>
      </c>
      <c r="U53" s="387"/>
      <c r="V53" s="387"/>
      <c r="W53" s="387"/>
      <c r="X53" s="387"/>
      <c r="Y53" s="387"/>
      <c r="Z53" s="387"/>
      <c r="AA53" s="1758"/>
      <c r="AB53" s="1758"/>
      <c r="AC53" s="1758"/>
      <c r="AD53" s="1758"/>
      <c r="AE53" s="1758"/>
      <c r="AF53" s="1758"/>
      <c r="AG53" s="1758"/>
      <c r="AH53" s="1758"/>
      <c r="AI53" s="1758"/>
      <c r="AJ53" s="1758"/>
      <c r="AK53" s="1758"/>
      <c r="AL53" s="1758"/>
      <c r="AM53" s="1758"/>
      <c r="AN53" s="1758"/>
      <c r="AO53" s="1758"/>
      <c r="AP53" s="1758"/>
      <c r="AQ53" s="1758"/>
      <c r="AR53" s="1758"/>
      <c r="AS53" s="1758"/>
      <c r="AT53" s="1758"/>
      <c r="AU53" s="1758"/>
      <c r="AV53" s="1758"/>
      <c r="AW53" s="1758"/>
      <c r="AX53" s="1758"/>
      <c r="AY53" s="1758"/>
      <c r="AZ53" s="1758"/>
      <c r="BA53" s="1765"/>
      <c r="BB53" s="1758"/>
      <c r="BC53" s="1768"/>
      <c r="BD53" s="1758"/>
      <c r="BE53" s="1765"/>
      <c r="BF53" s="1765"/>
      <c r="BG53" s="1758"/>
      <c r="BH53" s="1765"/>
      <c r="BI53" s="1765"/>
      <c r="BJ53" s="384"/>
      <c r="BK53" s="388"/>
      <c r="BL53" s="334"/>
    </row>
    <row r="54" spans="2:64">
      <c r="O54" s="27"/>
      <c r="Q54" s="364"/>
      <c r="R54" s="402"/>
      <c r="S54" s="403"/>
      <c r="T54" s="388" t="s">
        <v>102</v>
      </c>
      <c r="U54" s="387"/>
      <c r="V54" s="387"/>
      <c r="W54" s="387"/>
      <c r="X54" s="387"/>
      <c r="Y54" s="387"/>
      <c r="Z54" s="387"/>
      <c r="AA54" s="1758"/>
      <c r="AB54" s="1758"/>
      <c r="AC54" s="1758"/>
      <c r="AD54" s="1758"/>
      <c r="AE54" s="1758"/>
      <c r="AF54" s="1758"/>
      <c r="AG54" s="1758"/>
      <c r="AH54" s="1758"/>
      <c r="AI54" s="1758"/>
      <c r="AJ54" s="1758"/>
      <c r="AK54" s="1758"/>
      <c r="AL54" s="1758"/>
      <c r="AM54" s="1758"/>
      <c r="AN54" s="1758"/>
      <c r="AO54" s="1758"/>
      <c r="AP54" s="1758"/>
      <c r="AQ54" s="1758"/>
      <c r="AR54" s="1758"/>
      <c r="AS54" s="1758"/>
      <c r="AT54" s="1758"/>
      <c r="AU54" s="1758"/>
      <c r="AV54" s="1758"/>
      <c r="AW54" s="1758"/>
      <c r="AX54" s="1758"/>
      <c r="AY54" s="1772"/>
      <c r="AZ54" s="1772"/>
      <c r="BA54" s="1773"/>
      <c r="BB54" s="1772"/>
      <c r="BC54" s="1774"/>
      <c r="BD54" s="1772"/>
      <c r="BE54" s="1773"/>
      <c r="BF54" s="1773"/>
      <c r="BG54" s="1772"/>
      <c r="BH54" s="1773"/>
      <c r="BI54" s="1773"/>
      <c r="BJ54" s="384"/>
      <c r="BK54" s="388"/>
      <c r="BL54" s="334"/>
    </row>
    <row r="55" spans="2:64">
      <c r="O55" s="27"/>
      <c r="Q55" s="364"/>
      <c r="R55" s="402"/>
      <c r="S55" s="257"/>
      <c r="T55" s="430" t="s">
        <v>103</v>
      </c>
      <c r="U55" s="429"/>
      <c r="V55" s="429"/>
      <c r="W55" s="429"/>
      <c r="X55" s="429"/>
      <c r="Y55" s="429"/>
      <c r="Z55" s="429"/>
      <c r="AA55" s="1775"/>
      <c r="AB55" s="1775"/>
      <c r="AC55" s="1775"/>
      <c r="AD55" s="1775"/>
      <c r="AE55" s="1775"/>
      <c r="AF55" s="1775"/>
      <c r="AG55" s="1775"/>
      <c r="AH55" s="1775"/>
      <c r="AI55" s="1775"/>
      <c r="AJ55" s="1775"/>
      <c r="AK55" s="1775"/>
      <c r="AL55" s="1775"/>
      <c r="AM55" s="1775"/>
      <c r="AN55" s="1775"/>
      <c r="AO55" s="1775"/>
      <c r="AP55" s="1775"/>
      <c r="AQ55" s="1775"/>
      <c r="AR55" s="1775"/>
      <c r="AS55" s="1775"/>
      <c r="AT55" s="1775"/>
      <c r="AU55" s="1775"/>
      <c r="AV55" s="1775"/>
      <c r="AW55" s="1775"/>
      <c r="AX55" s="1775"/>
      <c r="AY55" s="1775"/>
      <c r="AZ55" s="1775"/>
      <c r="BA55" s="1776"/>
      <c r="BB55" s="1775"/>
      <c r="BC55" s="1777"/>
      <c r="BD55" s="1775"/>
      <c r="BE55" s="1776"/>
      <c r="BF55" s="1776"/>
      <c r="BG55" s="1775"/>
      <c r="BH55" s="1776"/>
      <c r="BI55" s="1776"/>
      <c r="BJ55" s="427"/>
      <c r="BK55" s="430"/>
      <c r="BL55" s="334"/>
    </row>
    <row r="56" spans="2:64" ht="14.25" customHeight="1">
      <c r="Q56" s="364"/>
      <c r="R56" s="431" t="s">
        <v>382</v>
      </c>
      <c r="S56" s="432"/>
      <c r="T56" s="856"/>
      <c r="U56" s="878"/>
      <c r="V56" s="878"/>
      <c r="W56" s="878"/>
      <c r="X56" s="878"/>
      <c r="Y56" s="878"/>
      <c r="Z56" s="878"/>
      <c r="AA56" s="433">
        <v>131282.29888875931</v>
      </c>
      <c r="AB56" s="433">
        <v>135219.55340734002</v>
      </c>
      <c r="AC56" s="433">
        <v>139888.08116502798</v>
      </c>
      <c r="AD56" s="433">
        <v>144007.59843525436</v>
      </c>
      <c r="AE56" s="433">
        <v>158726.86286408594</v>
      </c>
      <c r="AF56" s="433">
        <v>163746.63195780414</v>
      </c>
      <c r="AG56" s="433">
        <v>161686.44305927688</v>
      </c>
      <c r="AH56" s="433">
        <v>166217.73955071581</v>
      </c>
      <c r="AI56" s="433">
        <v>173657.31222188304</v>
      </c>
      <c r="AJ56" s="433">
        <v>183973.39345004814</v>
      </c>
      <c r="AK56" s="433">
        <v>190413.38206237866</v>
      </c>
      <c r="AL56" s="433">
        <v>190366.27899138562</v>
      </c>
      <c r="AM56" s="433">
        <v>200623.41587357069</v>
      </c>
      <c r="AN56" s="433">
        <v>207470.75716642881</v>
      </c>
      <c r="AO56" s="433">
        <v>213557.02370602285</v>
      </c>
      <c r="AP56" s="433">
        <v>221800.27420077036</v>
      </c>
      <c r="AQ56" s="433">
        <v>218349.35806613468</v>
      </c>
      <c r="AR56" s="433">
        <v>227392.17007018428</v>
      </c>
      <c r="AS56" s="433">
        <v>220862.40268039636</v>
      </c>
      <c r="AT56" s="433">
        <v>196274.92547848445</v>
      </c>
      <c r="AU56" s="433">
        <v>200109.73107978224</v>
      </c>
      <c r="AV56" s="433">
        <v>224841.7206883599</v>
      </c>
      <c r="AW56" s="433">
        <v>228597.37375374045</v>
      </c>
      <c r="AX56" s="433">
        <v>234784.22261849727</v>
      </c>
      <c r="AY56" s="433">
        <v>225148.40130981314</v>
      </c>
      <c r="AZ56" s="433">
        <v>216807.65284713663</v>
      </c>
      <c r="BA56" s="434">
        <v>211662.57179682644</v>
      </c>
      <c r="BB56" s="433">
        <v>206830.17158618823</v>
      </c>
      <c r="BC56" s="434">
        <v>199700.77863752854</v>
      </c>
      <c r="BD56" s="433">
        <v>190270.81654063601</v>
      </c>
      <c r="BE56" s="435">
        <v>180211.62114857152</v>
      </c>
      <c r="BF56" s="435">
        <v>185697.71692825868</v>
      </c>
      <c r="BG56" s="433">
        <v>176063.07556936733</v>
      </c>
      <c r="BH56" s="435">
        <v>160921.44428451336</v>
      </c>
      <c r="BI56" s="435">
        <v>160866.75420242554</v>
      </c>
      <c r="BJ56" s="433"/>
      <c r="BK56" s="437"/>
      <c r="BL56" s="372"/>
    </row>
    <row r="57" spans="2:64" ht="15" customHeight="1">
      <c r="B57" s="27"/>
      <c r="C57" s="27"/>
      <c r="D57" s="27"/>
      <c r="E57" s="27"/>
      <c r="F57" s="27"/>
      <c r="G57" s="27"/>
      <c r="H57" s="27"/>
      <c r="I57" s="27"/>
      <c r="J57" s="27"/>
      <c r="K57" s="27"/>
      <c r="L57" s="27"/>
      <c r="M57" s="27"/>
      <c r="N57" s="27"/>
      <c r="O57" s="27"/>
      <c r="P57" s="27"/>
      <c r="Q57" s="364"/>
      <c r="R57" s="438"/>
      <c r="S57" s="2149" t="s">
        <v>275</v>
      </c>
      <c r="T57" s="2150"/>
      <c r="U57" s="442"/>
      <c r="V57" s="439"/>
      <c r="W57" s="439"/>
      <c r="X57" s="439"/>
      <c r="Y57" s="439"/>
      <c r="Z57" s="439"/>
      <c r="AA57" s="635"/>
      <c r="AB57" s="635"/>
      <c r="AC57" s="635"/>
      <c r="AD57" s="635"/>
      <c r="AE57" s="635"/>
      <c r="AF57" s="635"/>
      <c r="AG57" s="635"/>
      <c r="AH57" s="635"/>
      <c r="AI57" s="635"/>
      <c r="AJ57" s="635"/>
      <c r="AK57" s="635"/>
      <c r="AL57" s="635"/>
      <c r="AM57" s="635"/>
      <c r="AN57" s="635"/>
      <c r="AO57" s="635"/>
      <c r="AP57" s="635"/>
      <c r="AQ57" s="635"/>
      <c r="AR57" s="635"/>
      <c r="AS57" s="635"/>
      <c r="AT57" s="635"/>
      <c r="AU57" s="635"/>
      <c r="AV57" s="635"/>
      <c r="AW57" s="635"/>
      <c r="AX57" s="635"/>
      <c r="AY57" s="635"/>
      <c r="AZ57" s="635"/>
      <c r="BA57" s="636"/>
      <c r="BB57" s="635"/>
      <c r="BC57" s="1760"/>
      <c r="BD57" s="635"/>
      <c r="BE57" s="636"/>
      <c r="BF57" s="636"/>
      <c r="BG57" s="635"/>
      <c r="BH57" s="636"/>
      <c r="BI57" s="636"/>
      <c r="BJ57" s="404"/>
      <c r="BK57" s="412"/>
      <c r="BL57" s="382"/>
    </row>
    <row r="58" spans="2:64" ht="15" customHeight="1">
      <c r="B58" s="27"/>
      <c r="C58" s="27"/>
      <c r="D58" s="27"/>
      <c r="E58" s="27"/>
      <c r="F58" s="27"/>
      <c r="G58" s="27"/>
      <c r="H58" s="27"/>
      <c r="I58" s="27"/>
      <c r="J58" s="27"/>
      <c r="K58" s="27"/>
      <c r="L58" s="27"/>
      <c r="M58" s="27"/>
      <c r="N58" s="27"/>
      <c r="O58" s="27"/>
      <c r="P58" s="27"/>
      <c r="Q58" s="364"/>
      <c r="R58" s="438"/>
      <c r="S58" s="1035"/>
      <c r="T58" s="381" t="s">
        <v>485</v>
      </c>
      <c r="U58" s="439"/>
      <c r="V58" s="439"/>
      <c r="W58" s="439"/>
      <c r="X58" s="439"/>
      <c r="Y58" s="439"/>
      <c r="Z58" s="439"/>
      <c r="AA58" s="1757"/>
      <c r="AB58" s="1757"/>
      <c r="AC58" s="1757"/>
      <c r="AD58" s="1757"/>
      <c r="AE58" s="1757"/>
      <c r="AF58" s="1757"/>
      <c r="AG58" s="1757"/>
      <c r="AH58" s="1757"/>
      <c r="AI58" s="1757"/>
      <c r="AJ58" s="1757"/>
      <c r="AK58" s="1757"/>
      <c r="AL58" s="1757"/>
      <c r="AM58" s="1757"/>
      <c r="AN58" s="1757"/>
      <c r="AO58" s="1757"/>
      <c r="AP58" s="1757"/>
      <c r="AQ58" s="1757"/>
      <c r="AR58" s="1757"/>
      <c r="AS58" s="1757"/>
      <c r="AT58" s="1757"/>
      <c r="AU58" s="1757"/>
      <c r="AV58" s="1757"/>
      <c r="AW58" s="1757"/>
      <c r="AX58" s="1757"/>
      <c r="AY58" s="1757"/>
      <c r="AZ58" s="1757"/>
      <c r="BA58" s="1757"/>
      <c r="BB58" s="1757"/>
      <c r="BC58" s="1757"/>
      <c r="BD58" s="1757"/>
      <c r="BE58" s="1757"/>
      <c r="BF58" s="1757"/>
      <c r="BG58" s="1757"/>
      <c r="BH58" s="1757"/>
      <c r="BI58" s="1757"/>
      <c r="BJ58" s="550"/>
      <c r="BK58" s="550"/>
      <c r="BL58" s="382"/>
    </row>
    <row r="59" spans="2:64" ht="15" customHeight="1">
      <c r="O59" s="27"/>
      <c r="Q59" s="364"/>
      <c r="R59" s="438"/>
      <c r="S59" s="403"/>
      <c r="T59" s="388" t="s">
        <v>486</v>
      </c>
      <c r="U59" s="439"/>
      <c r="V59" s="439"/>
      <c r="W59" s="439"/>
      <c r="X59" s="439"/>
      <c r="Y59" s="439"/>
      <c r="Z59" s="439"/>
      <c r="AA59" s="1758"/>
      <c r="AB59" s="1758"/>
      <c r="AC59" s="1758"/>
      <c r="AD59" s="1758"/>
      <c r="AE59" s="1758"/>
      <c r="AF59" s="1758"/>
      <c r="AG59" s="1758"/>
      <c r="AH59" s="1758"/>
      <c r="AI59" s="1758"/>
      <c r="AJ59" s="1758"/>
      <c r="AK59" s="1758"/>
      <c r="AL59" s="1758"/>
      <c r="AM59" s="1758"/>
      <c r="AN59" s="1758"/>
      <c r="AO59" s="1758"/>
      <c r="AP59" s="1758"/>
      <c r="AQ59" s="1758"/>
      <c r="AR59" s="1758"/>
      <c r="AS59" s="1758"/>
      <c r="AT59" s="1758"/>
      <c r="AU59" s="1758"/>
      <c r="AV59" s="1758"/>
      <c r="AW59" s="1758"/>
      <c r="AX59" s="1758"/>
      <c r="AY59" s="1758"/>
      <c r="AZ59" s="1758"/>
      <c r="BA59" s="1758"/>
      <c r="BB59" s="1758"/>
      <c r="BC59" s="1758"/>
      <c r="BD59" s="1758"/>
      <c r="BE59" s="1758"/>
      <c r="BF59" s="1758"/>
      <c r="BG59" s="1758"/>
      <c r="BH59" s="1758"/>
      <c r="BI59" s="1758"/>
      <c r="BJ59" s="384"/>
      <c r="BK59" s="384"/>
      <c r="BL59" s="441"/>
    </row>
    <row r="60" spans="2:64" ht="15" customHeight="1">
      <c r="O60" s="27"/>
      <c r="Q60" s="364"/>
      <c r="R60" s="438"/>
      <c r="S60" s="403"/>
      <c r="T60" s="857" t="s">
        <v>104</v>
      </c>
      <c r="U60" s="442"/>
      <c r="V60" s="442"/>
      <c r="W60" s="442"/>
      <c r="X60" s="442"/>
      <c r="Y60" s="442"/>
      <c r="Z60" s="442"/>
      <c r="AA60" s="1751"/>
      <c r="AB60" s="1751"/>
      <c r="AC60" s="1751"/>
      <c r="AD60" s="1751"/>
      <c r="AE60" s="1751"/>
      <c r="AF60" s="1751"/>
      <c r="AG60" s="1751"/>
      <c r="AH60" s="1751"/>
      <c r="AI60" s="1751"/>
      <c r="AJ60" s="1751"/>
      <c r="AK60" s="1751"/>
      <c r="AL60" s="1751"/>
      <c r="AM60" s="1751"/>
      <c r="AN60" s="1751"/>
      <c r="AO60" s="1751"/>
      <c r="AP60" s="1751"/>
      <c r="AQ60" s="1751"/>
      <c r="AR60" s="1751"/>
      <c r="AS60" s="1751"/>
      <c r="AT60" s="1751"/>
      <c r="AU60" s="1751"/>
      <c r="AV60" s="1751"/>
      <c r="AW60" s="1751"/>
      <c r="AX60" s="1751"/>
      <c r="AY60" s="1751"/>
      <c r="AZ60" s="1751"/>
      <c r="BA60" s="1753"/>
      <c r="BB60" s="1751"/>
      <c r="BC60" s="1764"/>
      <c r="BD60" s="1751"/>
      <c r="BE60" s="1753"/>
      <c r="BF60" s="1753"/>
      <c r="BG60" s="1751"/>
      <c r="BH60" s="1753"/>
      <c r="BI60" s="1753"/>
      <c r="BJ60" s="383"/>
      <c r="BK60" s="443"/>
      <c r="BL60" s="441"/>
    </row>
    <row r="61" spans="2:64" ht="15" customHeight="1">
      <c r="O61" s="27"/>
      <c r="Q61" s="364"/>
      <c r="R61" s="438"/>
      <c r="S61" s="403"/>
      <c r="T61" s="857" t="s">
        <v>105</v>
      </c>
      <c r="U61" s="442"/>
      <c r="V61" s="442"/>
      <c r="W61" s="442"/>
      <c r="X61" s="442"/>
      <c r="Y61" s="442"/>
      <c r="Z61" s="442"/>
      <c r="AA61" s="1751"/>
      <c r="AB61" s="1751"/>
      <c r="AC61" s="1751"/>
      <c r="AD61" s="1751"/>
      <c r="AE61" s="1751"/>
      <c r="AF61" s="1751"/>
      <c r="AG61" s="1751"/>
      <c r="AH61" s="1751"/>
      <c r="AI61" s="1751"/>
      <c r="AJ61" s="1751"/>
      <c r="AK61" s="1751"/>
      <c r="AL61" s="1751"/>
      <c r="AM61" s="1751"/>
      <c r="AN61" s="1751"/>
      <c r="AO61" s="1751"/>
      <c r="AP61" s="1751"/>
      <c r="AQ61" s="1751"/>
      <c r="AR61" s="1751"/>
      <c r="AS61" s="1751"/>
      <c r="AT61" s="1751"/>
      <c r="AU61" s="1751"/>
      <c r="AV61" s="1751"/>
      <c r="AW61" s="1751"/>
      <c r="AX61" s="1751"/>
      <c r="AY61" s="1751"/>
      <c r="AZ61" s="1751"/>
      <c r="BA61" s="1753"/>
      <c r="BB61" s="1751"/>
      <c r="BC61" s="1764"/>
      <c r="BD61" s="1751"/>
      <c r="BE61" s="1753"/>
      <c r="BF61" s="1753"/>
      <c r="BG61" s="1751"/>
      <c r="BH61" s="1753"/>
      <c r="BI61" s="1753"/>
      <c r="BJ61" s="383"/>
      <c r="BK61" s="443"/>
      <c r="BL61" s="441"/>
    </row>
    <row r="62" spans="2:64" ht="15" customHeight="1">
      <c r="B62" s="27"/>
      <c r="C62" s="27"/>
      <c r="D62" s="27"/>
      <c r="E62" s="27"/>
      <c r="F62" s="27"/>
      <c r="G62" s="27"/>
      <c r="H62" s="27"/>
      <c r="I62" s="27"/>
      <c r="J62" s="27"/>
      <c r="K62" s="27"/>
      <c r="L62" s="27"/>
      <c r="M62" s="27"/>
      <c r="N62" s="27"/>
      <c r="O62" s="27"/>
      <c r="P62" s="27"/>
      <c r="Q62" s="364"/>
      <c r="R62" s="438"/>
      <c r="S62" s="2149" t="s">
        <v>42</v>
      </c>
      <c r="T62" s="2150"/>
      <c r="U62" s="442"/>
      <c r="V62" s="439"/>
      <c r="W62" s="439"/>
      <c r="X62" s="439"/>
      <c r="Y62" s="439"/>
      <c r="Z62" s="439"/>
      <c r="AA62" s="635"/>
      <c r="AB62" s="635"/>
      <c r="AC62" s="635"/>
      <c r="AD62" s="635"/>
      <c r="AE62" s="635"/>
      <c r="AF62" s="635"/>
      <c r="AG62" s="635"/>
      <c r="AH62" s="635"/>
      <c r="AI62" s="635"/>
      <c r="AJ62" s="635"/>
      <c r="AK62" s="635"/>
      <c r="AL62" s="635"/>
      <c r="AM62" s="635"/>
      <c r="AN62" s="635"/>
      <c r="AO62" s="635"/>
      <c r="AP62" s="635"/>
      <c r="AQ62" s="635"/>
      <c r="AR62" s="635"/>
      <c r="AS62" s="635"/>
      <c r="AT62" s="635"/>
      <c r="AU62" s="635"/>
      <c r="AV62" s="635"/>
      <c r="AW62" s="635"/>
      <c r="AX62" s="635"/>
      <c r="AY62" s="635"/>
      <c r="AZ62" s="635"/>
      <c r="BA62" s="636"/>
      <c r="BB62" s="635"/>
      <c r="BC62" s="1760"/>
      <c r="BD62" s="635"/>
      <c r="BE62" s="636"/>
      <c r="BF62" s="636"/>
      <c r="BG62" s="635"/>
      <c r="BH62" s="636"/>
      <c r="BI62" s="636"/>
      <c r="BJ62" s="404"/>
      <c r="BK62" s="412"/>
      <c r="BL62" s="382"/>
    </row>
    <row r="63" spans="2:64" ht="15" customHeight="1">
      <c r="O63" s="27"/>
      <c r="Q63" s="364"/>
      <c r="R63" s="438"/>
      <c r="S63" s="403"/>
      <c r="T63" s="836" t="s">
        <v>106</v>
      </c>
      <c r="U63" s="439"/>
      <c r="V63" s="439"/>
      <c r="W63" s="439"/>
      <c r="X63" s="439"/>
      <c r="Y63" s="439"/>
      <c r="Z63" s="439"/>
      <c r="AA63" s="1752"/>
      <c r="AB63" s="1752"/>
      <c r="AC63" s="1752"/>
      <c r="AD63" s="1752"/>
      <c r="AE63" s="1752"/>
      <c r="AF63" s="1752"/>
      <c r="AG63" s="1752"/>
      <c r="AH63" s="1752"/>
      <c r="AI63" s="1752"/>
      <c r="AJ63" s="1752"/>
      <c r="AK63" s="1752"/>
      <c r="AL63" s="1752"/>
      <c r="AM63" s="1752"/>
      <c r="AN63" s="1752"/>
      <c r="AO63" s="1752"/>
      <c r="AP63" s="1752"/>
      <c r="AQ63" s="1752"/>
      <c r="AR63" s="1752"/>
      <c r="AS63" s="1752"/>
      <c r="AT63" s="1752"/>
      <c r="AU63" s="1752"/>
      <c r="AV63" s="1752"/>
      <c r="AW63" s="1752"/>
      <c r="AX63" s="1752"/>
      <c r="AY63" s="1752"/>
      <c r="AZ63" s="1752"/>
      <c r="BA63" s="1754"/>
      <c r="BB63" s="1752"/>
      <c r="BC63" s="1761"/>
      <c r="BD63" s="1752"/>
      <c r="BE63" s="1754"/>
      <c r="BF63" s="1754"/>
      <c r="BG63" s="1752"/>
      <c r="BH63" s="1754"/>
      <c r="BI63" s="1754"/>
      <c r="BJ63" s="408"/>
      <c r="BK63" s="440"/>
      <c r="BL63" s="441"/>
    </row>
    <row r="64" spans="2:64" ht="15" customHeight="1">
      <c r="O64" s="27"/>
      <c r="Q64" s="364"/>
      <c r="R64" s="438"/>
      <c r="S64" s="414"/>
      <c r="T64" s="830" t="s">
        <v>107</v>
      </c>
      <c r="U64" s="442"/>
      <c r="V64" s="442"/>
      <c r="W64" s="442"/>
      <c r="X64" s="442"/>
      <c r="Y64" s="442"/>
      <c r="Z64" s="442"/>
      <c r="AA64" s="1751"/>
      <c r="AB64" s="1751"/>
      <c r="AC64" s="1751"/>
      <c r="AD64" s="1751"/>
      <c r="AE64" s="1751"/>
      <c r="AF64" s="1751"/>
      <c r="AG64" s="1751"/>
      <c r="AH64" s="1751"/>
      <c r="AI64" s="1751"/>
      <c r="AJ64" s="1751"/>
      <c r="AK64" s="1751"/>
      <c r="AL64" s="1751"/>
      <c r="AM64" s="1751"/>
      <c r="AN64" s="1751"/>
      <c r="AO64" s="1751"/>
      <c r="AP64" s="1751"/>
      <c r="AQ64" s="1751"/>
      <c r="AR64" s="1751"/>
      <c r="AS64" s="1751"/>
      <c r="AT64" s="1751"/>
      <c r="AU64" s="1751"/>
      <c r="AV64" s="1751"/>
      <c r="AW64" s="1751"/>
      <c r="AX64" s="1751"/>
      <c r="AY64" s="1751"/>
      <c r="AZ64" s="1751"/>
      <c r="BA64" s="1753"/>
      <c r="BB64" s="1751"/>
      <c r="BC64" s="1764"/>
      <c r="BD64" s="1751"/>
      <c r="BE64" s="1753"/>
      <c r="BF64" s="1753"/>
      <c r="BG64" s="1751"/>
      <c r="BH64" s="1753"/>
      <c r="BI64" s="1753"/>
      <c r="BJ64" s="383"/>
      <c r="BK64" s="443"/>
      <c r="BL64" s="441"/>
    </row>
    <row r="65" spans="2:64" ht="15" customHeight="1">
      <c r="O65" s="27"/>
      <c r="Q65" s="364"/>
      <c r="R65" s="438"/>
      <c r="S65" s="414"/>
      <c r="T65" s="830" t="s">
        <v>108</v>
      </c>
      <c r="U65" s="442"/>
      <c r="V65" s="442"/>
      <c r="W65" s="442"/>
      <c r="X65" s="442"/>
      <c r="Y65" s="442"/>
      <c r="Z65" s="442"/>
      <c r="AA65" s="1751"/>
      <c r="AB65" s="1751"/>
      <c r="AC65" s="1751"/>
      <c r="AD65" s="1751"/>
      <c r="AE65" s="1751"/>
      <c r="AF65" s="1751"/>
      <c r="AG65" s="1751"/>
      <c r="AH65" s="1751"/>
      <c r="AI65" s="1751"/>
      <c r="AJ65" s="1751"/>
      <c r="AK65" s="1751"/>
      <c r="AL65" s="1751"/>
      <c r="AM65" s="1751"/>
      <c r="AN65" s="1751"/>
      <c r="AO65" s="1751"/>
      <c r="AP65" s="1751"/>
      <c r="AQ65" s="1751"/>
      <c r="AR65" s="1751"/>
      <c r="AS65" s="1751"/>
      <c r="AT65" s="1751"/>
      <c r="AU65" s="1751"/>
      <c r="AV65" s="1751"/>
      <c r="AW65" s="1751"/>
      <c r="AX65" s="1751"/>
      <c r="AY65" s="1751"/>
      <c r="AZ65" s="1751"/>
      <c r="BA65" s="1753"/>
      <c r="BB65" s="1751"/>
      <c r="BC65" s="1764"/>
      <c r="BD65" s="1751"/>
      <c r="BE65" s="1753"/>
      <c r="BF65" s="1753"/>
      <c r="BG65" s="1751"/>
      <c r="BH65" s="1753"/>
      <c r="BI65" s="1753"/>
      <c r="BJ65" s="383"/>
      <c r="BK65" s="443"/>
      <c r="BL65" s="441"/>
    </row>
    <row r="66" spans="2:64" ht="15" customHeight="1">
      <c r="B66" s="27"/>
      <c r="C66" s="27"/>
      <c r="D66" s="27"/>
      <c r="E66" s="27"/>
      <c r="F66" s="27"/>
      <c r="G66" s="27"/>
      <c r="H66" s="27"/>
      <c r="I66" s="27"/>
      <c r="J66" s="27"/>
      <c r="K66" s="27"/>
      <c r="L66" s="27"/>
      <c r="M66" s="27"/>
      <c r="N66" s="27"/>
      <c r="O66" s="27"/>
      <c r="P66" s="27"/>
      <c r="Q66" s="364"/>
      <c r="R66" s="438"/>
      <c r="S66" s="2149" t="s">
        <v>109</v>
      </c>
      <c r="T66" s="2150"/>
      <c r="U66" s="442"/>
      <c r="V66" s="439"/>
      <c r="W66" s="439"/>
      <c r="X66" s="439"/>
      <c r="Y66" s="439"/>
      <c r="Z66" s="439"/>
      <c r="AA66" s="635"/>
      <c r="AB66" s="635"/>
      <c r="AC66" s="635"/>
      <c r="AD66" s="635"/>
      <c r="AE66" s="635"/>
      <c r="AF66" s="635"/>
      <c r="AG66" s="635"/>
      <c r="AH66" s="635"/>
      <c r="AI66" s="635"/>
      <c r="AJ66" s="635"/>
      <c r="AK66" s="635"/>
      <c r="AL66" s="635"/>
      <c r="AM66" s="635"/>
      <c r="AN66" s="635"/>
      <c r="AO66" s="635"/>
      <c r="AP66" s="635"/>
      <c r="AQ66" s="635"/>
      <c r="AR66" s="635"/>
      <c r="AS66" s="635"/>
      <c r="AT66" s="635"/>
      <c r="AU66" s="635"/>
      <c r="AV66" s="635"/>
      <c r="AW66" s="635"/>
      <c r="AX66" s="635"/>
      <c r="AY66" s="635"/>
      <c r="AZ66" s="635"/>
      <c r="BA66" s="636"/>
      <c r="BB66" s="635"/>
      <c r="BC66" s="1760"/>
      <c r="BD66" s="635"/>
      <c r="BE66" s="636"/>
      <c r="BF66" s="636"/>
      <c r="BG66" s="635"/>
      <c r="BH66" s="636"/>
      <c r="BI66" s="636"/>
      <c r="BJ66" s="404"/>
      <c r="BK66" s="412"/>
      <c r="BL66" s="382"/>
    </row>
    <row r="67" spans="2:64" ht="15" customHeight="1">
      <c r="O67" s="27"/>
      <c r="Q67" s="364"/>
      <c r="R67" s="438"/>
      <c r="S67" s="403"/>
      <c r="T67" s="836" t="s">
        <v>110</v>
      </c>
      <c r="U67" s="439"/>
      <c r="V67" s="439"/>
      <c r="W67" s="439"/>
      <c r="X67" s="439"/>
      <c r="Y67" s="439"/>
      <c r="Z67" s="439"/>
      <c r="AA67" s="1752"/>
      <c r="AB67" s="1752"/>
      <c r="AC67" s="1752"/>
      <c r="AD67" s="1752"/>
      <c r="AE67" s="1752"/>
      <c r="AF67" s="1752"/>
      <c r="AG67" s="1752"/>
      <c r="AH67" s="1752"/>
      <c r="AI67" s="1752"/>
      <c r="AJ67" s="1752"/>
      <c r="AK67" s="1752"/>
      <c r="AL67" s="1752"/>
      <c r="AM67" s="1752"/>
      <c r="AN67" s="1752"/>
      <c r="AO67" s="1752"/>
      <c r="AP67" s="1752"/>
      <c r="AQ67" s="1752"/>
      <c r="AR67" s="1752"/>
      <c r="AS67" s="1752"/>
      <c r="AT67" s="1752"/>
      <c r="AU67" s="1752"/>
      <c r="AV67" s="1752"/>
      <c r="AW67" s="1752"/>
      <c r="AX67" s="1752"/>
      <c r="AY67" s="1752"/>
      <c r="AZ67" s="1752"/>
      <c r="BA67" s="1754"/>
      <c r="BB67" s="1752"/>
      <c r="BC67" s="1761"/>
      <c r="BD67" s="1752"/>
      <c r="BE67" s="1754"/>
      <c r="BF67" s="1754"/>
      <c r="BG67" s="1752"/>
      <c r="BH67" s="1754"/>
      <c r="BI67" s="1754"/>
      <c r="BJ67" s="408"/>
      <c r="BK67" s="440"/>
      <c r="BL67" s="441"/>
    </row>
    <row r="68" spans="2:64" ht="15" customHeight="1">
      <c r="O68" s="27"/>
      <c r="Q68" s="364"/>
      <c r="R68" s="438"/>
      <c r="S68" s="403"/>
      <c r="T68" s="830" t="s">
        <v>111</v>
      </c>
      <c r="U68" s="442"/>
      <c r="V68" s="442"/>
      <c r="W68" s="442"/>
      <c r="X68" s="442"/>
      <c r="Y68" s="442"/>
      <c r="Z68" s="442"/>
      <c r="AA68" s="1751"/>
      <c r="AB68" s="1751"/>
      <c r="AC68" s="1751"/>
      <c r="AD68" s="1751"/>
      <c r="AE68" s="1751"/>
      <c r="AF68" s="1751"/>
      <c r="AG68" s="1751"/>
      <c r="AH68" s="1751"/>
      <c r="AI68" s="1751"/>
      <c r="AJ68" s="1751"/>
      <c r="AK68" s="1751"/>
      <c r="AL68" s="1751"/>
      <c r="AM68" s="1751"/>
      <c r="AN68" s="1751"/>
      <c r="AO68" s="1751"/>
      <c r="AP68" s="1751"/>
      <c r="AQ68" s="1751"/>
      <c r="AR68" s="1751"/>
      <c r="AS68" s="1751"/>
      <c r="AT68" s="1751"/>
      <c r="AU68" s="1751"/>
      <c r="AV68" s="1751"/>
      <c r="AW68" s="1751"/>
      <c r="AX68" s="1751"/>
      <c r="AY68" s="1751"/>
      <c r="AZ68" s="1751"/>
      <c r="BA68" s="1753"/>
      <c r="BB68" s="1751"/>
      <c r="BC68" s="1764"/>
      <c r="BD68" s="1751"/>
      <c r="BE68" s="1753"/>
      <c r="BF68" s="1753"/>
      <c r="BG68" s="1751"/>
      <c r="BH68" s="1753"/>
      <c r="BI68" s="1753"/>
      <c r="BJ68" s="383"/>
      <c r="BK68" s="443"/>
      <c r="BL68" s="441"/>
    </row>
    <row r="69" spans="2:64" ht="15" customHeight="1">
      <c r="O69" s="27"/>
      <c r="Q69" s="364"/>
      <c r="R69" s="438"/>
      <c r="S69" s="403"/>
      <c r="T69" s="830" t="s">
        <v>112</v>
      </c>
      <c r="U69" s="442"/>
      <c r="V69" s="442"/>
      <c r="W69" s="442"/>
      <c r="X69" s="442"/>
      <c r="Y69" s="442"/>
      <c r="Z69" s="442"/>
      <c r="AA69" s="1751"/>
      <c r="AB69" s="1751"/>
      <c r="AC69" s="1751"/>
      <c r="AD69" s="1751"/>
      <c r="AE69" s="1751"/>
      <c r="AF69" s="1751"/>
      <c r="AG69" s="1751"/>
      <c r="AH69" s="1751"/>
      <c r="AI69" s="1751"/>
      <c r="AJ69" s="1751"/>
      <c r="AK69" s="1751"/>
      <c r="AL69" s="1751"/>
      <c r="AM69" s="1751"/>
      <c r="AN69" s="1751"/>
      <c r="AO69" s="1751"/>
      <c r="AP69" s="1751"/>
      <c r="AQ69" s="1751"/>
      <c r="AR69" s="1751"/>
      <c r="AS69" s="1751"/>
      <c r="AT69" s="1751"/>
      <c r="AU69" s="1751"/>
      <c r="AV69" s="1751"/>
      <c r="AW69" s="1751"/>
      <c r="AX69" s="1751"/>
      <c r="AY69" s="1751"/>
      <c r="AZ69" s="1751"/>
      <c r="BA69" s="1753"/>
      <c r="BB69" s="1751"/>
      <c r="BC69" s="1764"/>
      <c r="BD69" s="1751"/>
      <c r="BE69" s="1753"/>
      <c r="BF69" s="1753"/>
      <c r="BG69" s="1751"/>
      <c r="BH69" s="1753"/>
      <c r="BI69" s="1753"/>
      <c r="BJ69" s="383"/>
      <c r="BK69" s="443"/>
      <c r="BL69" s="441"/>
    </row>
    <row r="70" spans="2:64" ht="15" customHeight="1">
      <c r="B70" s="27"/>
      <c r="C70" s="27"/>
      <c r="D70" s="27"/>
      <c r="E70" s="27"/>
      <c r="F70" s="27"/>
      <c r="G70" s="27"/>
      <c r="H70" s="27"/>
      <c r="I70" s="27"/>
      <c r="J70" s="27"/>
      <c r="K70" s="27"/>
      <c r="L70" s="27"/>
      <c r="M70" s="27"/>
      <c r="N70" s="27"/>
      <c r="O70" s="27"/>
      <c r="P70" s="27"/>
      <c r="Q70" s="364"/>
      <c r="R70" s="438"/>
      <c r="S70" s="2149" t="s">
        <v>44</v>
      </c>
      <c r="T70" s="2153"/>
      <c r="U70" s="442"/>
      <c r="V70" s="439"/>
      <c r="W70" s="439"/>
      <c r="X70" s="439"/>
      <c r="Y70" s="439"/>
      <c r="Z70" s="439"/>
      <c r="AA70" s="635"/>
      <c r="AB70" s="635"/>
      <c r="AC70" s="635"/>
      <c r="AD70" s="635"/>
      <c r="AE70" s="635"/>
      <c r="AF70" s="635"/>
      <c r="AG70" s="635"/>
      <c r="AH70" s="635"/>
      <c r="AI70" s="635"/>
      <c r="AJ70" s="635"/>
      <c r="AK70" s="635"/>
      <c r="AL70" s="635"/>
      <c r="AM70" s="635"/>
      <c r="AN70" s="635"/>
      <c r="AO70" s="635"/>
      <c r="AP70" s="635"/>
      <c r="AQ70" s="635"/>
      <c r="AR70" s="635"/>
      <c r="AS70" s="635"/>
      <c r="AT70" s="635"/>
      <c r="AU70" s="635"/>
      <c r="AV70" s="635"/>
      <c r="AW70" s="635"/>
      <c r="AX70" s="635"/>
      <c r="AY70" s="635"/>
      <c r="AZ70" s="635"/>
      <c r="BA70" s="636"/>
      <c r="BB70" s="635"/>
      <c r="BC70" s="1760"/>
      <c r="BD70" s="635"/>
      <c r="BE70" s="636"/>
      <c r="BF70" s="636"/>
      <c r="BG70" s="635"/>
      <c r="BH70" s="636"/>
      <c r="BI70" s="636"/>
      <c r="BJ70" s="404"/>
      <c r="BK70" s="412"/>
      <c r="BL70" s="382"/>
    </row>
    <row r="71" spans="2:64" ht="15" customHeight="1">
      <c r="O71" s="27"/>
      <c r="Q71" s="364"/>
      <c r="R71" s="438"/>
      <c r="S71" s="403"/>
      <c r="T71" s="836" t="s">
        <v>113</v>
      </c>
      <c r="U71" s="442"/>
      <c r="V71" s="439"/>
      <c r="W71" s="439"/>
      <c r="X71" s="439"/>
      <c r="Y71" s="439"/>
      <c r="Z71" s="439"/>
      <c r="AA71" s="1752"/>
      <c r="AB71" s="1752"/>
      <c r="AC71" s="1752"/>
      <c r="AD71" s="1752"/>
      <c r="AE71" s="1752"/>
      <c r="AF71" s="1752"/>
      <c r="AG71" s="1752"/>
      <c r="AH71" s="1752"/>
      <c r="AI71" s="1752"/>
      <c r="AJ71" s="1752"/>
      <c r="AK71" s="1752"/>
      <c r="AL71" s="1752"/>
      <c r="AM71" s="1752"/>
      <c r="AN71" s="1752"/>
      <c r="AO71" s="1752"/>
      <c r="AP71" s="1752"/>
      <c r="AQ71" s="1752"/>
      <c r="AR71" s="1752"/>
      <c r="AS71" s="1752"/>
      <c r="AT71" s="1752"/>
      <c r="AU71" s="1752"/>
      <c r="AV71" s="1752"/>
      <c r="AW71" s="1752"/>
      <c r="AX71" s="1752"/>
      <c r="AY71" s="1752"/>
      <c r="AZ71" s="1752"/>
      <c r="BA71" s="1754"/>
      <c r="BB71" s="1752"/>
      <c r="BC71" s="1761"/>
      <c r="BD71" s="1752"/>
      <c r="BE71" s="1754"/>
      <c r="BF71" s="1754"/>
      <c r="BG71" s="1752"/>
      <c r="BH71" s="1754"/>
      <c r="BI71" s="1754"/>
      <c r="BJ71" s="408"/>
      <c r="BK71" s="440"/>
      <c r="BL71" s="441"/>
    </row>
    <row r="72" spans="2:64" ht="15" customHeight="1">
      <c r="O72" s="27"/>
      <c r="Q72" s="364"/>
      <c r="R72" s="438"/>
      <c r="S72" s="403"/>
      <c r="T72" s="830" t="s">
        <v>114</v>
      </c>
      <c r="U72" s="442"/>
      <c r="V72" s="442"/>
      <c r="W72" s="442"/>
      <c r="X72" s="442"/>
      <c r="Y72" s="442"/>
      <c r="Z72" s="442"/>
      <c r="AA72" s="1751"/>
      <c r="AB72" s="1751"/>
      <c r="AC72" s="1751"/>
      <c r="AD72" s="1751"/>
      <c r="AE72" s="1751"/>
      <c r="AF72" s="1751"/>
      <c r="AG72" s="1751"/>
      <c r="AH72" s="1751"/>
      <c r="AI72" s="1751"/>
      <c r="AJ72" s="1751"/>
      <c r="AK72" s="1751"/>
      <c r="AL72" s="1751"/>
      <c r="AM72" s="1751"/>
      <c r="AN72" s="1751"/>
      <c r="AO72" s="1751"/>
      <c r="AP72" s="1751"/>
      <c r="AQ72" s="1751"/>
      <c r="AR72" s="1751"/>
      <c r="AS72" s="1751"/>
      <c r="AT72" s="1751"/>
      <c r="AU72" s="1751"/>
      <c r="AV72" s="1751"/>
      <c r="AW72" s="1751"/>
      <c r="AX72" s="1751"/>
      <c r="AY72" s="1751"/>
      <c r="AZ72" s="1751"/>
      <c r="BA72" s="1753"/>
      <c r="BB72" s="1751"/>
      <c r="BC72" s="1764"/>
      <c r="BD72" s="1751"/>
      <c r="BE72" s="1753"/>
      <c r="BF72" s="1753"/>
      <c r="BG72" s="1751"/>
      <c r="BH72" s="1753"/>
      <c r="BI72" s="1753"/>
      <c r="BJ72" s="383"/>
      <c r="BK72" s="443"/>
      <c r="BL72" s="441"/>
    </row>
    <row r="73" spans="2:64" ht="15" customHeight="1">
      <c r="O73" s="27"/>
      <c r="Q73" s="364"/>
      <c r="R73" s="438"/>
      <c r="S73" s="403"/>
      <c r="T73" s="830" t="s">
        <v>115</v>
      </c>
      <c r="U73" s="442"/>
      <c r="V73" s="442"/>
      <c r="W73" s="442"/>
      <c r="X73" s="442"/>
      <c r="Y73" s="442"/>
      <c r="Z73" s="442"/>
      <c r="AA73" s="1751"/>
      <c r="AB73" s="1751"/>
      <c r="AC73" s="1751"/>
      <c r="AD73" s="1751"/>
      <c r="AE73" s="1751"/>
      <c r="AF73" s="1751"/>
      <c r="AG73" s="1751"/>
      <c r="AH73" s="1751"/>
      <c r="AI73" s="1751"/>
      <c r="AJ73" s="1751"/>
      <c r="AK73" s="1751"/>
      <c r="AL73" s="1751"/>
      <c r="AM73" s="1751"/>
      <c r="AN73" s="1751"/>
      <c r="AO73" s="1751"/>
      <c r="AP73" s="1751"/>
      <c r="AQ73" s="1751"/>
      <c r="AR73" s="1751"/>
      <c r="AS73" s="1751"/>
      <c r="AT73" s="1751"/>
      <c r="AU73" s="1751"/>
      <c r="AV73" s="1751"/>
      <c r="AW73" s="1751"/>
      <c r="AX73" s="1751"/>
      <c r="AY73" s="1751"/>
      <c r="AZ73" s="1751"/>
      <c r="BA73" s="1753"/>
      <c r="BB73" s="1751"/>
      <c r="BC73" s="1764"/>
      <c r="BD73" s="1751"/>
      <c r="BE73" s="1753"/>
      <c r="BF73" s="1753"/>
      <c r="BG73" s="1751"/>
      <c r="BH73" s="1753"/>
      <c r="BI73" s="1753"/>
      <c r="BJ73" s="383"/>
      <c r="BK73" s="443"/>
      <c r="BL73" s="441"/>
    </row>
    <row r="74" spans="2:64" ht="15" customHeight="1">
      <c r="O74" s="27"/>
      <c r="Q74" s="364"/>
      <c r="R74" s="438"/>
      <c r="S74" s="403"/>
      <c r="T74" s="1738" t="s">
        <v>552</v>
      </c>
      <c r="U74" s="442"/>
      <c r="V74" s="442"/>
      <c r="W74" s="442"/>
      <c r="X74" s="442"/>
      <c r="Y74" s="442"/>
      <c r="Z74" s="442"/>
      <c r="AA74" s="1751"/>
      <c r="AB74" s="1751"/>
      <c r="AC74" s="1751"/>
      <c r="AD74" s="1751"/>
      <c r="AE74" s="1751"/>
      <c r="AF74" s="1751"/>
      <c r="AG74" s="1751"/>
      <c r="AH74" s="1751"/>
      <c r="AI74" s="1751"/>
      <c r="AJ74" s="1751"/>
      <c r="AK74" s="1751"/>
      <c r="AL74" s="1751"/>
      <c r="AM74" s="1751"/>
      <c r="AN74" s="1751"/>
      <c r="AO74" s="1751"/>
      <c r="AP74" s="1751"/>
      <c r="AQ74" s="1751"/>
      <c r="AR74" s="1751"/>
      <c r="AS74" s="1751"/>
      <c r="AT74" s="1751"/>
      <c r="AU74" s="1751"/>
      <c r="AV74" s="1751"/>
      <c r="AW74" s="1751"/>
      <c r="AX74" s="1751"/>
      <c r="AY74" s="1751"/>
      <c r="AZ74" s="1751"/>
      <c r="BA74" s="1753"/>
      <c r="BB74" s="1751"/>
      <c r="BC74" s="1764"/>
      <c r="BD74" s="1751"/>
      <c r="BE74" s="1753"/>
      <c r="BF74" s="1753"/>
      <c r="BG74" s="1751"/>
      <c r="BH74" s="1753"/>
      <c r="BI74" s="1753"/>
      <c r="BJ74" s="383"/>
      <c r="BK74" s="443"/>
      <c r="BL74" s="441"/>
    </row>
    <row r="75" spans="2:64" ht="15" customHeight="1">
      <c r="O75" s="27"/>
      <c r="Q75" s="364"/>
      <c r="R75" s="438"/>
      <c r="S75" s="1665" t="s">
        <v>553</v>
      </c>
      <c r="T75" s="852"/>
      <c r="U75" s="442"/>
      <c r="V75" s="439"/>
      <c r="W75" s="439"/>
      <c r="X75" s="439"/>
      <c r="Y75" s="439"/>
      <c r="Z75" s="439"/>
      <c r="AA75" s="635"/>
      <c r="AB75" s="635"/>
      <c r="AC75" s="635"/>
      <c r="AD75" s="635"/>
      <c r="AE75" s="635"/>
      <c r="AF75" s="635"/>
      <c r="AG75" s="635"/>
      <c r="AH75" s="635"/>
      <c r="AI75" s="635"/>
      <c r="AJ75" s="635"/>
      <c r="AK75" s="635"/>
      <c r="AL75" s="635"/>
      <c r="AM75" s="635"/>
      <c r="AN75" s="635"/>
      <c r="AO75" s="635"/>
      <c r="AP75" s="635"/>
      <c r="AQ75" s="635"/>
      <c r="AR75" s="635"/>
      <c r="AS75" s="635"/>
      <c r="AT75" s="635"/>
      <c r="AU75" s="635"/>
      <c r="AV75" s="635"/>
      <c r="AW75" s="635"/>
      <c r="AX75" s="635"/>
      <c r="AY75" s="635"/>
      <c r="AZ75" s="635"/>
      <c r="BA75" s="636"/>
      <c r="BB75" s="635"/>
      <c r="BC75" s="1760"/>
      <c r="BD75" s="635"/>
      <c r="BE75" s="636"/>
      <c r="BF75" s="636"/>
      <c r="BG75" s="635"/>
      <c r="BH75" s="636"/>
      <c r="BI75" s="636"/>
      <c r="BJ75" s="383"/>
      <c r="BK75" s="443"/>
      <c r="BL75" s="441"/>
    </row>
    <row r="76" spans="2:64" ht="15" customHeight="1">
      <c r="O76" s="27"/>
      <c r="Q76" s="364"/>
      <c r="R76" s="444"/>
      <c r="S76" s="1069" t="s">
        <v>116</v>
      </c>
      <c r="T76" s="852"/>
      <c r="U76" s="442"/>
      <c r="V76" s="439"/>
      <c r="W76" s="439"/>
      <c r="X76" s="439"/>
      <c r="Y76" s="439"/>
      <c r="Z76" s="439"/>
      <c r="AA76" s="635"/>
      <c r="AB76" s="635"/>
      <c r="AC76" s="635"/>
      <c r="AD76" s="635"/>
      <c r="AE76" s="635"/>
      <c r="AF76" s="635"/>
      <c r="AG76" s="635"/>
      <c r="AH76" s="635"/>
      <c r="AI76" s="635"/>
      <c r="AJ76" s="635"/>
      <c r="AK76" s="635"/>
      <c r="AL76" s="635"/>
      <c r="AM76" s="635"/>
      <c r="AN76" s="635"/>
      <c r="AO76" s="635"/>
      <c r="AP76" s="635"/>
      <c r="AQ76" s="635"/>
      <c r="AR76" s="635"/>
      <c r="AS76" s="635"/>
      <c r="AT76" s="635"/>
      <c r="AU76" s="635"/>
      <c r="AV76" s="635"/>
      <c r="AW76" s="635"/>
      <c r="AX76" s="635"/>
      <c r="AY76" s="635"/>
      <c r="AZ76" s="635"/>
      <c r="BA76" s="636"/>
      <c r="BB76" s="635"/>
      <c r="BC76" s="1760"/>
      <c r="BD76" s="635"/>
      <c r="BE76" s="636"/>
      <c r="BF76" s="636"/>
      <c r="BG76" s="635"/>
      <c r="BH76" s="636"/>
      <c r="BI76" s="636"/>
      <c r="BJ76" s="383"/>
      <c r="BK76" s="443"/>
      <c r="BL76" s="441"/>
    </row>
    <row r="77" spans="2:64">
      <c r="B77" s="27"/>
      <c r="C77" s="27"/>
      <c r="D77" s="27"/>
      <c r="E77" s="27"/>
      <c r="F77" s="27"/>
      <c r="G77" s="27"/>
      <c r="H77" s="27"/>
      <c r="I77" s="27"/>
      <c r="J77" s="27"/>
      <c r="K77" s="27"/>
      <c r="L77" s="27"/>
      <c r="M77" s="27"/>
      <c r="N77" s="27"/>
      <c r="O77" s="27"/>
      <c r="P77" s="27"/>
      <c r="Q77" s="364"/>
      <c r="R77" s="445" t="s">
        <v>383</v>
      </c>
      <c r="S77" s="446"/>
      <c r="T77" s="858"/>
      <c r="U77" s="879"/>
      <c r="V77" s="879"/>
      <c r="W77" s="879"/>
      <c r="X77" s="879"/>
      <c r="Y77" s="879"/>
      <c r="Z77" s="879"/>
      <c r="AA77" s="448">
        <f>SUM(AA78,AA92)</f>
        <v>208428.46404010098</v>
      </c>
      <c r="AB77" s="448">
        <f t="shared" ref="AB77:BE77" si="17">SUM(AB78,AB92)</f>
        <v>220426.31789148814</v>
      </c>
      <c r="AC77" s="448">
        <f t="shared" si="17"/>
        <v>227053.27518602545</v>
      </c>
      <c r="AD77" s="448">
        <f t="shared" si="17"/>
        <v>230460.238716855</v>
      </c>
      <c r="AE77" s="448">
        <f t="shared" si="17"/>
        <v>240154.04103971412</v>
      </c>
      <c r="AF77" s="448">
        <f t="shared" si="17"/>
        <v>249219.32303934323</v>
      </c>
      <c r="AG77" s="448">
        <f t="shared" si="17"/>
        <v>255829.24779154602</v>
      </c>
      <c r="AH77" s="448">
        <f t="shared" si="17"/>
        <v>257308.17924071298</v>
      </c>
      <c r="AI77" s="448">
        <f t="shared" si="17"/>
        <v>255051.04911078798</v>
      </c>
      <c r="AJ77" s="448">
        <f t="shared" si="17"/>
        <v>259405.80203285965</v>
      </c>
      <c r="AK77" s="448">
        <f t="shared" si="17"/>
        <v>258755.69324814266</v>
      </c>
      <c r="AL77" s="448">
        <f t="shared" si="17"/>
        <v>262834.00705027458</v>
      </c>
      <c r="AM77" s="448">
        <f t="shared" si="17"/>
        <v>259609.33501764369</v>
      </c>
      <c r="AN77" s="448">
        <f t="shared" si="17"/>
        <v>255967.35719444702</v>
      </c>
      <c r="AO77" s="448">
        <f t="shared" si="17"/>
        <v>249834.84828803115</v>
      </c>
      <c r="AP77" s="448">
        <f t="shared" si="17"/>
        <v>244449.2805860097</v>
      </c>
      <c r="AQ77" s="448">
        <f t="shared" si="17"/>
        <v>241473.22165394289</v>
      </c>
      <c r="AR77" s="448">
        <f t="shared" si="17"/>
        <v>239400.53714521325</v>
      </c>
      <c r="AS77" s="448">
        <f t="shared" si="17"/>
        <v>231655.32116752013</v>
      </c>
      <c r="AT77" s="448">
        <f t="shared" si="17"/>
        <v>228012.90444340726</v>
      </c>
      <c r="AU77" s="448">
        <f t="shared" si="17"/>
        <v>228777.9419147908</v>
      </c>
      <c r="AV77" s="448">
        <f t="shared" si="17"/>
        <v>225176.85816416211</v>
      </c>
      <c r="AW77" s="448">
        <f t="shared" si="17"/>
        <v>226970.95390268354</v>
      </c>
      <c r="AX77" s="448">
        <f t="shared" si="17"/>
        <v>224243.71261025243</v>
      </c>
      <c r="AY77" s="448">
        <f t="shared" si="17"/>
        <v>218890.58883632085</v>
      </c>
      <c r="AZ77" s="448">
        <f t="shared" si="17"/>
        <v>217418.88715780631</v>
      </c>
      <c r="BA77" s="449">
        <f t="shared" si="17"/>
        <v>215387.13057140191</v>
      </c>
      <c r="BB77" s="448">
        <f t="shared" si="17"/>
        <v>213296.16945629194</v>
      </c>
      <c r="BC77" s="450">
        <f t="shared" si="17"/>
        <v>210207.85629868851</v>
      </c>
      <c r="BD77" s="448">
        <f t="shared" si="17"/>
        <v>205881.19349277552</v>
      </c>
      <c r="BE77" s="449">
        <f t="shared" si="17"/>
        <v>183358.3391602363</v>
      </c>
      <c r="BF77" s="449">
        <f t="shared" ref="BF77:BG77" si="18">SUM(BF78,BF92)</f>
        <v>184753.73188113386</v>
      </c>
      <c r="BG77" s="448">
        <f t="shared" si="18"/>
        <v>191501.89953309356</v>
      </c>
      <c r="BH77" s="449">
        <f t="shared" ref="BH77:BI77" si="19">SUM(BH78,BH92)</f>
        <v>190158.87584937131</v>
      </c>
      <c r="BI77" s="449">
        <f t="shared" si="19"/>
        <v>187125.08998092724</v>
      </c>
      <c r="BJ77" s="448"/>
      <c r="BK77" s="451"/>
      <c r="BL77" s="372"/>
    </row>
    <row r="78" spans="2:64">
      <c r="B78" s="27"/>
      <c r="C78" s="27"/>
      <c r="D78" s="27"/>
      <c r="E78" s="27"/>
      <c r="F78" s="27"/>
      <c r="G78" s="27"/>
      <c r="H78" s="27"/>
      <c r="I78" s="27"/>
      <c r="J78" s="27"/>
      <c r="K78" s="27"/>
      <c r="L78" s="27"/>
      <c r="M78" s="27"/>
      <c r="N78" s="27"/>
      <c r="O78" s="27"/>
      <c r="P78" s="27"/>
      <c r="Q78" s="364"/>
      <c r="R78" s="452"/>
      <c r="S78" s="453" t="s">
        <v>117</v>
      </c>
      <c r="T78" s="859"/>
      <c r="U78" s="879"/>
      <c r="V78" s="879"/>
      <c r="W78" s="879"/>
      <c r="X78" s="879"/>
      <c r="Y78" s="879"/>
      <c r="Z78" s="879"/>
      <c r="AA78" s="454">
        <v>105912.37305784106</v>
      </c>
      <c r="AB78" s="454">
        <v>113843.60363297477</v>
      </c>
      <c r="AC78" s="454">
        <v>120176.60863933785</v>
      </c>
      <c r="AD78" s="454">
        <v>123485.66416724893</v>
      </c>
      <c r="AE78" s="454">
        <v>129195.42627947801</v>
      </c>
      <c r="AF78" s="454">
        <v>136070.28863355386</v>
      </c>
      <c r="AG78" s="454">
        <v>141796.13158561106</v>
      </c>
      <c r="AH78" s="454">
        <v>146108.73441736915</v>
      </c>
      <c r="AI78" s="454">
        <v>146461.07231864129</v>
      </c>
      <c r="AJ78" s="454">
        <v>151296.73618146233</v>
      </c>
      <c r="AK78" s="454">
        <v>151350.3051677857</v>
      </c>
      <c r="AL78" s="454">
        <v>155786.544376684</v>
      </c>
      <c r="AM78" s="454">
        <v>156162.75087340386</v>
      </c>
      <c r="AN78" s="454">
        <v>154346.5749416264</v>
      </c>
      <c r="AO78" s="454">
        <v>148846.82880935143</v>
      </c>
      <c r="AP78" s="454">
        <v>144354.98274595061</v>
      </c>
      <c r="AQ78" s="454">
        <v>140809.57507891228</v>
      </c>
      <c r="AR78" s="454">
        <v>140474.39477007661</v>
      </c>
      <c r="AS78" s="454">
        <v>135761.67836943248</v>
      </c>
      <c r="AT78" s="454">
        <v>136752.72135301353</v>
      </c>
      <c r="AU78" s="454">
        <v>136325.11830559149</v>
      </c>
      <c r="AV78" s="454">
        <v>135911.09138067727</v>
      </c>
      <c r="AW78" s="454">
        <v>137727.17379031685</v>
      </c>
      <c r="AX78" s="454">
        <v>134753.859327969</v>
      </c>
      <c r="AY78" s="454">
        <v>129455.89254166771</v>
      </c>
      <c r="AZ78" s="454">
        <v>128659.15256009302</v>
      </c>
      <c r="BA78" s="455">
        <v>128014.87301122239</v>
      </c>
      <c r="BB78" s="454">
        <v>126833.12014697194</v>
      </c>
      <c r="BC78" s="456">
        <v>124599.18972173725</v>
      </c>
      <c r="BD78" s="454">
        <v>121526.60734636059</v>
      </c>
      <c r="BE78" s="455">
        <v>103834.55978441014</v>
      </c>
      <c r="BF78" s="455">
        <v>102884.75480024783</v>
      </c>
      <c r="BG78" s="454">
        <v>110329.93978291286</v>
      </c>
      <c r="BH78" s="455">
        <v>109686.97966367179</v>
      </c>
      <c r="BI78" s="455">
        <v>108919.37924726766</v>
      </c>
      <c r="BJ78" s="454"/>
      <c r="BK78" s="457"/>
      <c r="BL78" s="372"/>
    </row>
    <row r="79" spans="2:64">
      <c r="B79" s="27"/>
      <c r="C79" s="27"/>
      <c r="D79" s="27"/>
      <c r="E79" s="27"/>
      <c r="F79" s="27"/>
      <c r="G79" s="27"/>
      <c r="H79" s="27"/>
      <c r="I79" s="27"/>
      <c r="J79" s="27"/>
      <c r="K79" s="27"/>
      <c r="L79" s="27"/>
      <c r="M79" s="27"/>
      <c r="N79" s="27"/>
      <c r="O79" s="27"/>
      <c r="P79" s="27"/>
      <c r="Q79" s="364"/>
      <c r="R79" s="458"/>
      <c r="S79" s="458"/>
      <c r="T79" s="860" t="s">
        <v>178</v>
      </c>
      <c r="U79" s="439"/>
      <c r="V79" s="439"/>
      <c r="W79" s="439"/>
      <c r="X79" s="439"/>
      <c r="Y79" s="439"/>
      <c r="Z79" s="439"/>
      <c r="AA79" s="1752"/>
      <c r="AB79" s="1752"/>
      <c r="AC79" s="1752"/>
      <c r="AD79" s="1752"/>
      <c r="AE79" s="1752"/>
      <c r="AF79" s="1752"/>
      <c r="AG79" s="1752"/>
      <c r="AH79" s="1752"/>
      <c r="AI79" s="1752"/>
      <c r="AJ79" s="1752"/>
      <c r="AK79" s="1752"/>
      <c r="AL79" s="1752"/>
      <c r="AM79" s="1752"/>
      <c r="AN79" s="1752"/>
      <c r="AO79" s="1752"/>
      <c r="AP79" s="1752"/>
      <c r="AQ79" s="1752"/>
      <c r="AR79" s="1752"/>
      <c r="AS79" s="1752"/>
      <c r="AT79" s="1752"/>
      <c r="AU79" s="1752"/>
      <c r="AV79" s="1752"/>
      <c r="AW79" s="1752"/>
      <c r="AX79" s="1752"/>
      <c r="AY79" s="1752"/>
      <c r="AZ79" s="1752"/>
      <c r="BA79" s="1752"/>
      <c r="BB79" s="1752"/>
      <c r="BC79" s="1752"/>
      <c r="BD79" s="1752"/>
      <c r="BE79" s="1754"/>
      <c r="BF79" s="1754"/>
      <c r="BG79" s="1752"/>
      <c r="BH79" s="1754"/>
      <c r="BI79" s="1754"/>
      <c r="BJ79" s="467"/>
      <c r="BK79" s="407"/>
      <c r="BL79" s="382"/>
    </row>
    <row r="80" spans="2:64">
      <c r="O80" s="27"/>
      <c r="Q80" s="364"/>
      <c r="R80" s="459"/>
      <c r="S80" s="458"/>
      <c r="T80" s="443" t="s">
        <v>118</v>
      </c>
      <c r="U80" s="442"/>
      <c r="V80" s="442"/>
      <c r="W80" s="442"/>
      <c r="X80" s="442"/>
      <c r="Y80" s="442"/>
      <c r="Z80" s="442"/>
      <c r="AA80" s="1751"/>
      <c r="AB80" s="1751"/>
      <c r="AC80" s="1751"/>
      <c r="AD80" s="1751"/>
      <c r="AE80" s="1751"/>
      <c r="AF80" s="1751"/>
      <c r="AG80" s="1751"/>
      <c r="AH80" s="1751"/>
      <c r="AI80" s="1751"/>
      <c r="AJ80" s="1751"/>
      <c r="AK80" s="1751"/>
      <c r="AL80" s="1751"/>
      <c r="AM80" s="1751"/>
      <c r="AN80" s="1751"/>
      <c r="AO80" s="1751"/>
      <c r="AP80" s="1751"/>
      <c r="AQ80" s="1751"/>
      <c r="AR80" s="1751"/>
      <c r="AS80" s="1751"/>
      <c r="AT80" s="1751"/>
      <c r="AU80" s="1751"/>
      <c r="AV80" s="1751"/>
      <c r="AW80" s="1751"/>
      <c r="AX80" s="1751"/>
      <c r="AY80" s="1751"/>
      <c r="AZ80" s="1751"/>
      <c r="BA80" s="1751"/>
      <c r="BB80" s="1751"/>
      <c r="BC80" s="1751"/>
      <c r="BD80" s="1751"/>
      <c r="BE80" s="1753"/>
      <c r="BF80" s="1753"/>
      <c r="BG80" s="1751"/>
      <c r="BH80" s="1753"/>
      <c r="BI80" s="1753"/>
      <c r="BJ80" s="383"/>
      <c r="BK80" s="443"/>
      <c r="BL80" s="441"/>
    </row>
    <row r="81" spans="15:64">
      <c r="O81" s="27"/>
      <c r="Q81" s="364"/>
      <c r="R81" s="459"/>
      <c r="S81" s="458"/>
      <c r="T81" s="443" t="s">
        <v>119</v>
      </c>
      <c r="U81" s="442"/>
      <c r="V81" s="442"/>
      <c r="W81" s="442"/>
      <c r="X81" s="442"/>
      <c r="Y81" s="442"/>
      <c r="Z81" s="442"/>
      <c r="AA81" s="1751"/>
      <c r="AB81" s="1751"/>
      <c r="AC81" s="1751"/>
      <c r="AD81" s="1751"/>
      <c r="AE81" s="1751"/>
      <c r="AF81" s="1751"/>
      <c r="AG81" s="1751"/>
      <c r="AH81" s="1751"/>
      <c r="AI81" s="1751"/>
      <c r="AJ81" s="1751"/>
      <c r="AK81" s="1751"/>
      <c r="AL81" s="1751"/>
      <c r="AM81" s="1751"/>
      <c r="AN81" s="1751"/>
      <c r="AO81" s="1751"/>
      <c r="AP81" s="1751"/>
      <c r="AQ81" s="1751"/>
      <c r="AR81" s="1751"/>
      <c r="AS81" s="1751"/>
      <c r="AT81" s="1751"/>
      <c r="AU81" s="1751"/>
      <c r="AV81" s="1751"/>
      <c r="AW81" s="1751"/>
      <c r="AX81" s="1751"/>
      <c r="AY81" s="1751"/>
      <c r="AZ81" s="1751"/>
      <c r="BA81" s="1751"/>
      <c r="BB81" s="1751"/>
      <c r="BC81" s="1751"/>
      <c r="BD81" s="1751"/>
      <c r="BE81" s="1753"/>
      <c r="BF81" s="1753"/>
      <c r="BG81" s="1751"/>
      <c r="BH81" s="1753"/>
      <c r="BI81" s="1753"/>
      <c r="BJ81" s="383"/>
      <c r="BK81" s="443"/>
      <c r="BL81" s="441"/>
    </row>
    <row r="82" spans="15:64">
      <c r="O82" s="27"/>
      <c r="Q82" s="364"/>
      <c r="R82" s="459"/>
      <c r="S82" s="458"/>
      <c r="T82" s="443" t="s">
        <v>120</v>
      </c>
      <c r="U82" s="442"/>
      <c r="V82" s="442"/>
      <c r="W82" s="442"/>
      <c r="X82" s="442"/>
      <c r="Y82" s="442"/>
      <c r="Z82" s="442"/>
      <c r="AA82" s="1751"/>
      <c r="AB82" s="1751"/>
      <c r="AC82" s="1751"/>
      <c r="AD82" s="1751"/>
      <c r="AE82" s="1751"/>
      <c r="AF82" s="1751"/>
      <c r="AG82" s="1751"/>
      <c r="AH82" s="1751"/>
      <c r="AI82" s="1751"/>
      <c r="AJ82" s="1751"/>
      <c r="AK82" s="1751"/>
      <c r="AL82" s="1751"/>
      <c r="AM82" s="1751"/>
      <c r="AN82" s="1751"/>
      <c r="AO82" s="1751"/>
      <c r="AP82" s="1751"/>
      <c r="AQ82" s="1751"/>
      <c r="AR82" s="1751"/>
      <c r="AS82" s="1751"/>
      <c r="AT82" s="1751"/>
      <c r="AU82" s="1751"/>
      <c r="AV82" s="1751"/>
      <c r="AW82" s="1751"/>
      <c r="AX82" s="1751"/>
      <c r="AY82" s="1751"/>
      <c r="AZ82" s="1751"/>
      <c r="BA82" s="1751"/>
      <c r="BB82" s="1751"/>
      <c r="BC82" s="1751"/>
      <c r="BD82" s="1751"/>
      <c r="BE82" s="1753"/>
      <c r="BF82" s="1753"/>
      <c r="BG82" s="1751"/>
      <c r="BH82" s="1753"/>
      <c r="BI82" s="1753"/>
      <c r="BJ82" s="383"/>
      <c r="BK82" s="443"/>
      <c r="BL82" s="441"/>
    </row>
    <row r="83" spans="15:64">
      <c r="O83" s="27"/>
      <c r="Q83" s="364"/>
      <c r="R83" s="459"/>
      <c r="S83" s="458"/>
      <c r="T83" s="443" t="s">
        <v>276</v>
      </c>
      <c r="U83" s="442"/>
      <c r="V83" s="442"/>
      <c r="W83" s="442"/>
      <c r="X83" s="442"/>
      <c r="Y83" s="442"/>
      <c r="Z83" s="442"/>
      <c r="AA83" s="1751"/>
      <c r="AB83" s="1751"/>
      <c r="AC83" s="1751"/>
      <c r="AD83" s="1751"/>
      <c r="AE83" s="1751"/>
      <c r="AF83" s="1751"/>
      <c r="AG83" s="1751"/>
      <c r="AH83" s="1751"/>
      <c r="AI83" s="1751"/>
      <c r="AJ83" s="1751"/>
      <c r="AK83" s="1751"/>
      <c r="AL83" s="1751"/>
      <c r="AM83" s="1751"/>
      <c r="AN83" s="1751"/>
      <c r="AO83" s="1751"/>
      <c r="AP83" s="1751"/>
      <c r="AQ83" s="1751"/>
      <c r="AR83" s="1751"/>
      <c r="AS83" s="1751"/>
      <c r="AT83" s="1751"/>
      <c r="AU83" s="1751"/>
      <c r="AV83" s="1751"/>
      <c r="AW83" s="1751"/>
      <c r="AX83" s="1751"/>
      <c r="AY83" s="1751"/>
      <c r="AZ83" s="1751"/>
      <c r="BA83" s="1751"/>
      <c r="BB83" s="1751"/>
      <c r="BC83" s="1751"/>
      <c r="BD83" s="1751"/>
      <c r="BE83" s="1753"/>
      <c r="BF83" s="1753"/>
      <c r="BG83" s="1751"/>
      <c r="BH83" s="1753"/>
      <c r="BI83" s="1753"/>
      <c r="BJ83" s="383"/>
      <c r="BK83" s="443"/>
      <c r="BL83" s="441"/>
    </row>
    <row r="84" spans="15:64">
      <c r="O84" s="27"/>
      <c r="Q84" s="364"/>
      <c r="R84" s="459"/>
      <c r="S84" s="458"/>
      <c r="T84" s="443" t="s">
        <v>277</v>
      </c>
      <c r="U84" s="442"/>
      <c r="V84" s="442"/>
      <c r="W84" s="442"/>
      <c r="X84" s="442"/>
      <c r="Y84" s="442"/>
      <c r="Z84" s="442"/>
      <c r="AA84" s="1751"/>
      <c r="AB84" s="1751"/>
      <c r="AC84" s="1751"/>
      <c r="AD84" s="1751"/>
      <c r="AE84" s="1751"/>
      <c r="AF84" s="1751"/>
      <c r="AG84" s="1751"/>
      <c r="AH84" s="1751"/>
      <c r="AI84" s="1751"/>
      <c r="AJ84" s="1751"/>
      <c r="AK84" s="1751"/>
      <c r="AL84" s="1751"/>
      <c r="AM84" s="1751"/>
      <c r="AN84" s="1751"/>
      <c r="AO84" s="1751"/>
      <c r="AP84" s="1751"/>
      <c r="AQ84" s="1751"/>
      <c r="AR84" s="1751"/>
      <c r="AS84" s="1751"/>
      <c r="AT84" s="1751"/>
      <c r="AU84" s="1751"/>
      <c r="AV84" s="1751"/>
      <c r="AW84" s="1751"/>
      <c r="AX84" s="1751"/>
      <c r="AY84" s="1751"/>
      <c r="AZ84" s="1751"/>
      <c r="BA84" s="1751"/>
      <c r="BB84" s="1751"/>
      <c r="BC84" s="1751"/>
      <c r="BD84" s="1751"/>
      <c r="BE84" s="1753"/>
      <c r="BF84" s="1753"/>
      <c r="BG84" s="1751"/>
      <c r="BH84" s="1753"/>
      <c r="BI84" s="1753"/>
      <c r="BJ84" s="383"/>
      <c r="BK84" s="443"/>
      <c r="BL84" s="441"/>
    </row>
    <row r="85" spans="15:64">
      <c r="O85" s="27"/>
      <c r="Q85" s="364"/>
      <c r="R85" s="459"/>
      <c r="S85" s="458"/>
      <c r="T85" s="443" t="s">
        <v>121</v>
      </c>
      <c r="U85" s="442"/>
      <c r="V85" s="442"/>
      <c r="W85" s="442"/>
      <c r="X85" s="442"/>
      <c r="Y85" s="442"/>
      <c r="Z85" s="442"/>
      <c r="AA85" s="1751"/>
      <c r="AB85" s="1751"/>
      <c r="AC85" s="1751"/>
      <c r="AD85" s="1751"/>
      <c r="AE85" s="1751"/>
      <c r="AF85" s="1751"/>
      <c r="AG85" s="1751"/>
      <c r="AH85" s="1751"/>
      <c r="AI85" s="1751"/>
      <c r="AJ85" s="1751"/>
      <c r="AK85" s="1751"/>
      <c r="AL85" s="1751"/>
      <c r="AM85" s="1751"/>
      <c r="AN85" s="1751"/>
      <c r="AO85" s="1751"/>
      <c r="AP85" s="1751"/>
      <c r="AQ85" s="1751"/>
      <c r="AR85" s="1751"/>
      <c r="AS85" s="1751"/>
      <c r="AT85" s="1751"/>
      <c r="AU85" s="1751"/>
      <c r="AV85" s="1751"/>
      <c r="AW85" s="1751"/>
      <c r="AX85" s="1751"/>
      <c r="AY85" s="1751"/>
      <c r="AZ85" s="1751"/>
      <c r="BA85" s="1751"/>
      <c r="BB85" s="1751"/>
      <c r="BC85" s="1751"/>
      <c r="BD85" s="1751"/>
      <c r="BE85" s="1753"/>
      <c r="BF85" s="1753"/>
      <c r="BG85" s="1751"/>
      <c r="BH85" s="1753"/>
      <c r="BI85" s="1753"/>
      <c r="BJ85" s="383"/>
      <c r="BK85" s="443"/>
      <c r="BL85" s="441"/>
    </row>
    <row r="86" spans="15:64">
      <c r="O86" s="27"/>
      <c r="Q86" s="364"/>
      <c r="R86" s="459"/>
      <c r="S86" s="458"/>
      <c r="T86" s="443" t="s">
        <v>122</v>
      </c>
      <c r="U86" s="442"/>
      <c r="V86" s="442"/>
      <c r="W86" s="442"/>
      <c r="X86" s="442"/>
      <c r="Y86" s="442"/>
      <c r="Z86" s="442"/>
      <c r="AA86" s="1751"/>
      <c r="AB86" s="1751"/>
      <c r="AC86" s="1751"/>
      <c r="AD86" s="1751"/>
      <c r="AE86" s="1751"/>
      <c r="AF86" s="1751"/>
      <c r="AG86" s="1751"/>
      <c r="AH86" s="1751"/>
      <c r="AI86" s="1751"/>
      <c r="AJ86" s="1751"/>
      <c r="AK86" s="1751"/>
      <c r="AL86" s="1751"/>
      <c r="AM86" s="1751"/>
      <c r="AN86" s="1751"/>
      <c r="AO86" s="1751"/>
      <c r="AP86" s="1751"/>
      <c r="AQ86" s="1751"/>
      <c r="AR86" s="1751"/>
      <c r="AS86" s="1751"/>
      <c r="AT86" s="1751"/>
      <c r="AU86" s="1751"/>
      <c r="AV86" s="1751"/>
      <c r="AW86" s="1751"/>
      <c r="AX86" s="1751"/>
      <c r="AY86" s="1751"/>
      <c r="AZ86" s="1751"/>
      <c r="BA86" s="1751"/>
      <c r="BB86" s="1751"/>
      <c r="BC86" s="1751"/>
      <c r="BD86" s="1751"/>
      <c r="BE86" s="1753"/>
      <c r="BF86" s="1753"/>
      <c r="BG86" s="1751"/>
      <c r="BH86" s="1753"/>
      <c r="BI86" s="1753"/>
      <c r="BJ86" s="383"/>
      <c r="BK86" s="443"/>
      <c r="BL86" s="441"/>
    </row>
    <row r="87" spans="15:64">
      <c r="O87" s="27"/>
      <c r="Q87" s="364"/>
      <c r="R87" s="459"/>
      <c r="S87" s="458"/>
      <c r="T87" s="443" t="s">
        <v>123</v>
      </c>
      <c r="U87" s="442"/>
      <c r="V87" s="442"/>
      <c r="W87" s="442"/>
      <c r="X87" s="442"/>
      <c r="Y87" s="442"/>
      <c r="Z87" s="442"/>
      <c r="AA87" s="1751"/>
      <c r="AB87" s="1751"/>
      <c r="AC87" s="1751"/>
      <c r="AD87" s="1751"/>
      <c r="AE87" s="1751"/>
      <c r="AF87" s="1751"/>
      <c r="AG87" s="1751"/>
      <c r="AH87" s="1751"/>
      <c r="AI87" s="1751"/>
      <c r="AJ87" s="1751"/>
      <c r="AK87" s="1751"/>
      <c r="AL87" s="1751"/>
      <c r="AM87" s="1751"/>
      <c r="AN87" s="1751"/>
      <c r="AO87" s="1751"/>
      <c r="AP87" s="1751"/>
      <c r="AQ87" s="1751"/>
      <c r="AR87" s="1751"/>
      <c r="AS87" s="1751"/>
      <c r="AT87" s="1751"/>
      <c r="AU87" s="1751"/>
      <c r="AV87" s="1751"/>
      <c r="AW87" s="1751"/>
      <c r="AX87" s="1751"/>
      <c r="AY87" s="1751"/>
      <c r="AZ87" s="1751"/>
      <c r="BA87" s="1751"/>
      <c r="BB87" s="1751"/>
      <c r="BC87" s="1751"/>
      <c r="BD87" s="1751"/>
      <c r="BE87" s="1753"/>
      <c r="BF87" s="1753"/>
      <c r="BG87" s="1751"/>
      <c r="BH87" s="1753"/>
      <c r="BI87" s="1753"/>
      <c r="BJ87" s="383"/>
      <c r="BK87" s="443"/>
      <c r="BL87" s="441"/>
    </row>
    <row r="88" spans="15:64">
      <c r="O88" s="27"/>
      <c r="Q88" s="364"/>
      <c r="R88" s="459"/>
      <c r="S88" s="458"/>
      <c r="T88" s="443" t="s">
        <v>124</v>
      </c>
      <c r="U88" s="442"/>
      <c r="V88" s="442"/>
      <c r="W88" s="442"/>
      <c r="X88" s="442"/>
      <c r="Y88" s="442"/>
      <c r="Z88" s="442"/>
      <c r="AA88" s="1751"/>
      <c r="AB88" s="1751"/>
      <c r="AC88" s="1751"/>
      <c r="AD88" s="1751"/>
      <c r="AE88" s="1751"/>
      <c r="AF88" s="1751"/>
      <c r="AG88" s="1751"/>
      <c r="AH88" s="1751"/>
      <c r="AI88" s="1751"/>
      <c r="AJ88" s="1751"/>
      <c r="AK88" s="1751"/>
      <c r="AL88" s="1751"/>
      <c r="AM88" s="1751"/>
      <c r="AN88" s="1751"/>
      <c r="AO88" s="1751"/>
      <c r="AP88" s="1751"/>
      <c r="AQ88" s="1751"/>
      <c r="AR88" s="1751"/>
      <c r="AS88" s="1751"/>
      <c r="AT88" s="1751"/>
      <c r="AU88" s="1751"/>
      <c r="AV88" s="1751"/>
      <c r="AW88" s="1751"/>
      <c r="AX88" s="1751"/>
      <c r="AY88" s="1751"/>
      <c r="AZ88" s="1751"/>
      <c r="BA88" s="1751"/>
      <c r="BB88" s="1751"/>
      <c r="BC88" s="1751"/>
      <c r="BD88" s="1751"/>
      <c r="BE88" s="1753"/>
      <c r="BF88" s="1753"/>
      <c r="BG88" s="1751"/>
      <c r="BH88" s="1753"/>
      <c r="BI88" s="1753"/>
      <c r="BJ88" s="383"/>
      <c r="BK88" s="443"/>
      <c r="BL88" s="441"/>
    </row>
    <row r="89" spans="15:64">
      <c r="Q89" s="364"/>
      <c r="R89" s="459"/>
      <c r="S89" s="458"/>
      <c r="T89" s="861" t="s">
        <v>125</v>
      </c>
      <c r="U89" s="415"/>
      <c r="V89" s="415"/>
      <c r="W89" s="415"/>
      <c r="X89" s="415"/>
      <c r="Y89" s="415"/>
      <c r="Z89" s="415"/>
      <c r="AA89" s="1751"/>
      <c r="AB89" s="1751"/>
      <c r="AC89" s="1751"/>
      <c r="AD89" s="1751"/>
      <c r="AE89" s="1751"/>
      <c r="AF89" s="1751"/>
      <c r="AG89" s="1751"/>
      <c r="AH89" s="1751"/>
      <c r="AI89" s="1751"/>
      <c r="AJ89" s="1751"/>
      <c r="AK89" s="1751"/>
      <c r="AL89" s="1751"/>
      <c r="AM89" s="1751"/>
      <c r="AN89" s="1751"/>
      <c r="AO89" s="1751"/>
      <c r="AP89" s="1751"/>
      <c r="AQ89" s="1751"/>
      <c r="AR89" s="1751"/>
      <c r="AS89" s="1751"/>
      <c r="AT89" s="1751"/>
      <c r="AU89" s="1751"/>
      <c r="AV89" s="1751"/>
      <c r="AW89" s="1751"/>
      <c r="AX89" s="1751"/>
      <c r="AY89" s="1751"/>
      <c r="AZ89" s="1751"/>
      <c r="BA89" s="1751"/>
      <c r="BB89" s="1751"/>
      <c r="BC89" s="1751"/>
      <c r="BD89" s="1751"/>
      <c r="BE89" s="1753"/>
      <c r="BF89" s="1753"/>
      <c r="BG89" s="1751"/>
      <c r="BH89" s="1753"/>
      <c r="BI89" s="1753"/>
      <c r="BJ89" s="1137"/>
      <c r="BK89" s="461"/>
      <c r="BL89" s="441"/>
    </row>
    <row r="90" spans="15:64">
      <c r="O90" s="27"/>
      <c r="Q90" s="364"/>
      <c r="R90" s="459"/>
      <c r="S90" s="458"/>
      <c r="T90" s="861" t="s">
        <v>221</v>
      </c>
      <c r="U90" s="880"/>
      <c r="V90" s="415"/>
      <c r="W90" s="415"/>
      <c r="X90" s="415"/>
      <c r="Y90" s="415"/>
      <c r="Z90" s="415"/>
      <c r="AA90" s="1751"/>
      <c r="AB90" s="1751"/>
      <c r="AC90" s="1751"/>
      <c r="AD90" s="1751"/>
      <c r="AE90" s="1751"/>
      <c r="AF90" s="1751"/>
      <c r="AG90" s="1751"/>
      <c r="AH90" s="1751"/>
      <c r="AI90" s="1751"/>
      <c r="AJ90" s="1751"/>
      <c r="AK90" s="1751"/>
      <c r="AL90" s="1751"/>
      <c r="AM90" s="1751"/>
      <c r="AN90" s="1751"/>
      <c r="AO90" s="1751"/>
      <c r="AP90" s="1751"/>
      <c r="AQ90" s="1751"/>
      <c r="AR90" s="1751"/>
      <c r="AS90" s="1751"/>
      <c r="AT90" s="1751"/>
      <c r="AU90" s="1751"/>
      <c r="AV90" s="1751"/>
      <c r="AW90" s="1751"/>
      <c r="AX90" s="1751"/>
      <c r="AY90" s="1751"/>
      <c r="AZ90" s="1751"/>
      <c r="BA90" s="1751"/>
      <c r="BB90" s="1751"/>
      <c r="BC90" s="1751"/>
      <c r="BD90" s="1751"/>
      <c r="BE90" s="1753"/>
      <c r="BF90" s="1753"/>
      <c r="BG90" s="1751"/>
      <c r="BH90" s="1753"/>
      <c r="BI90" s="1753"/>
      <c r="BJ90" s="1137"/>
      <c r="BK90" s="461"/>
      <c r="BL90" s="441"/>
    </row>
    <row r="91" spans="15:64">
      <c r="Q91" s="364"/>
      <c r="R91" s="459"/>
      <c r="S91" s="458"/>
      <c r="T91" s="860" t="s">
        <v>220</v>
      </c>
      <c r="U91" s="415"/>
      <c r="V91" s="415"/>
      <c r="W91" s="415"/>
      <c r="X91" s="415"/>
      <c r="Y91" s="415"/>
      <c r="Z91" s="415"/>
      <c r="AA91" s="1751"/>
      <c r="AB91" s="1751"/>
      <c r="AC91" s="1751"/>
      <c r="AD91" s="1751"/>
      <c r="AE91" s="1751"/>
      <c r="AF91" s="1751"/>
      <c r="AG91" s="1751"/>
      <c r="AH91" s="1751"/>
      <c r="AI91" s="1751"/>
      <c r="AJ91" s="1751"/>
      <c r="AK91" s="1751"/>
      <c r="AL91" s="1751"/>
      <c r="AM91" s="1751"/>
      <c r="AN91" s="1751"/>
      <c r="AO91" s="1751"/>
      <c r="AP91" s="1751"/>
      <c r="AQ91" s="1751"/>
      <c r="AR91" s="1751"/>
      <c r="AS91" s="1751"/>
      <c r="AT91" s="1751"/>
      <c r="AU91" s="1751"/>
      <c r="AV91" s="1751"/>
      <c r="AW91" s="1751"/>
      <c r="AX91" s="1751"/>
      <c r="AY91" s="1751"/>
      <c r="AZ91" s="1751"/>
      <c r="BA91" s="1751"/>
      <c r="BB91" s="1751"/>
      <c r="BC91" s="1751"/>
      <c r="BD91" s="1751"/>
      <c r="BE91" s="1756"/>
      <c r="BF91" s="1756"/>
      <c r="BG91" s="1755"/>
      <c r="BH91" s="1756"/>
      <c r="BI91" s="1756"/>
      <c r="BJ91" s="1137"/>
      <c r="BK91" s="461"/>
      <c r="BL91" s="441"/>
    </row>
    <row r="92" spans="15:64">
      <c r="O92" s="27"/>
      <c r="Q92" s="364"/>
      <c r="R92" s="459"/>
      <c r="S92" s="453" t="s">
        <v>194</v>
      </c>
      <c r="T92" s="859"/>
      <c r="U92" s="465"/>
      <c r="V92" s="465"/>
      <c r="W92" s="465"/>
      <c r="X92" s="465"/>
      <c r="Y92" s="465"/>
      <c r="Z92" s="465"/>
      <c r="AA92" s="462">
        <v>102516.09098225992</v>
      </c>
      <c r="AB92" s="462">
        <v>106582.71425851336</v>
      </c>
      <c r="AC92" s="462">
        <v>106876.6665466876</v>
      </c>
      <c r="AD92" s="462">
        <v>106974.57454960607</v>
      </c>
      <c r="AE92" s="462">
        <v>110958.61476023613</v>
      </c>
      <c r="AF92" s="462">
        <v>113149.03440578937</v>
      </c>
      <c r="AG92" s="462">
        <v>114033.11620593496</v>
      </c>
      <c r="AH92" s="462">
        <v>111199.44482334383</v>
      </c>
      <c r="AI92" s="462">
        <v>108589.97679214667</v>
      </c>
      <c r="AJ92" s="462">
        <v>108109.06585139733</v>
      </c>
      <c r="AK92" s="462">
        <v>107405.38808035696</v>
      </c>
      <c r="AL92" s="462">
        <v>107047.46267359056</v>
      </c>
      <c r="AM92" s="462">
        <v>103446.58414423982</v>
      </c>
      <c r="AN92" s="462">
        <v>101620.7822528206</v>
      </c>
      <c r="AO92" s="462">
        <v>100988.01947867972</v>
      </c>
      <c r="AP92" s="462">
        <v>100094.29784005909</v>
      </c>
      <c r="AQ92" s="462">
        <v>100663.64657503059</v>
      </c>
      <c r="AR92" s="462">
        <v>98926.142375136638</v>
      </c>
      <c r="AS92" s="462">
        <v>95893.642798087632</v>
      </c>
      <c r="AT92" s="462">
        <v>91260.183090393708</v>
      </c>
      <c r="AU92" s="462">
        <v>92452.823609199317</v>
      </c>
      <c r="AV92" s="462">
        <v>89265.76678348484</v>
      </c>
      <c r="AW92" s="462">
        <v>89243.780112366687</v>
      </c>
      <c r="AX92" s="462">
        <v>89489.853282283439</v>
      </c>
      <c r="AY92" s="462">
        <v>89434.696294653128</v>
      </c>
      <c r="AZ92" s="462">
        <v>88759.734597713294</v>
      </c>
      <c r="BA92" s="463">
        <v>87372.25756017954</v>
      </c>
      <c r="BB92" s="462">
        <v>86463.049309320006</v>
      </c>
      <c r="BC92" s="464">
        <v>85608.666576951277</v>
      </c>
      <c r="BD92" s="462">
        <v>84354.586146414935</v>
      </c>
      <c r="BE92" s="463">
        <v>79523.779375826154</v>
      </c>
      <c r="BF92" s="463">
        <v>81868.977080886019</v>
      </c>
      <c r="BG92" s="462">
        <v>81171.9597501807</v>
      </c>
      <c r="BH92" s="463">
        <v>80471.896185699501</v>
      </c>
      <c r="BI92" s="463">
        <v>78205.710733659565</v>
      </c>
      <c r="BJ92" s="462"/>
      <c r="BK92" s="466"/>
      <c r="BL92" s="382"/>
    </row>
    <row r="93" spans="15:64">
      <c r="Q93" s="364"/>
      <c r="R93" s="459"/>
      <c r="S93" s="459"/>
      <c r="T93" s="860" t="s">
        <v>278</v>
      </c>
      <c r="U93" s="417"/>
      <c r="V93" s="439"/>
      <c r="W93" s="439"/>
      <c r="X93" s="439"/>
      <c r="Y93" s="439"/>
      <c r="Z93" s="439"/>
      <c r="AA93" s="1752"/>
      <c r="AB93" s="1752"/>
      <c r="AC93" s="1752"/>
      <c r="AD93" s="1752"/>
      <c r="AE93" s="1752"/>
      <c r="AF93" s="1752"/>
      <c r="AG93" s="1752"/>
      <c r="AH93" s="1752"/>
      <c r="AI93" s="1752"/>
      <c r="AJ93" s="1752"/>
      <c r="AK93" s="1752"/>
      <c r="AL93" s="1752"/>
      <c r="AM93" s="1752"/>
      <c r="AN93" s="1752"/>
      <c r="AO93" s="1752"/>
      <c r="AP93" s="1752"/>
      <c r="AQ93" s="1752"/>
      <c r="AR93" s="1752"/>
      <c r="AS93" s="1752"/>
      <c r="AT93" s="1752"/>
      <c r="AU93" s="1752"/>
      <c r="AV93" s="1752"/>
      <c r="AW93" s="1752"/>
      <c r="AX93" s="1752"/>
      <c r="AY93" s="1752"/>
      <c r="AZ93" s="1752"/>
      <c r="BA93" s="1754"/>
      <c r="BB93" s="1752"/>
      <c r="BC93" s="1761"/>
      <c r="BD93" s="1757"/>
      <c r="BE93" s="1767"/>
      <c r="BF93" s="1767"/>
      <c r="BG93" s="1757"/>
      <c r="BH93" s="1767"/>
      <c r="BI93" s="1767"/>
      <c r="BJ93" s="467"/>
      <c r="BK93" s="407"/>
      <c r="BL93" s="382"/>
    </row>
    <row r="94" spans="15:64">
      <c r="O94" s="27"/>
      <c r="Q94" s="364"/>
      <c r="R94" s="459"/>
      <c r="S94" s="458"/>
      <c r="T94" s="443" t="s">
        <v>126</v>
      </c>
      <c r="U94" s="442"/>
      <c r="V94" s="442"/>
      <c r="W94" s="442"/>
      <c r="X94" s="442"/>
      <c r="Y94" s="442"/>
      <c r="Z94" s="442"/>
      <c r="AA94" s="1751"/>
      <c r="AB94" s="1751"/>
      <c r="AC94" s="1751"/>
      <c r="AD94" s="1751"/>
      <c r="AE94" s="1751"/>
      <c r="AF94" s="1751"/>
      <c r="AG94" s="1751"/>
      <c r="AH94" s="1751"/>
      <c r="AI94" s="1751"/>
      <c r="AJ94" s="1751"/>
      <c r="AK94" s="1751"/>
      <c r="AL94" s="1751"/>
      <c r="AM94" s="1751"/>
      <c r="AN94" s="1751"/>
      <c r="AO94" s="1751"/>
      <c r="AP94" s="1751"/>
      <c r="AQ94" s="1751"/>
      <c r="AR94" s="1751"/>
      <c r="AS94" s="1751"/>
      <c r="AT94" s="1751"/>
      <c r="AU94" s="1751"/>
      <c r="AV94" s="1751"/>
      <c r="AW94" s="1751"/>
      <c r="AX94" s="1751"/>
      <c r="AY94" s="1751"/>
      <c r="AZ94" s="1751"/>
      <c r="BA94" s="1753"/>
      <c r="BB94" s="1751"/>
      <c r="BC94" s="1764"/>
      <c r="BD94" s="1751"/>
      <c r="BE94" s="1753"/>
      <c r="BF94" s="1753"/>
      <c r="BG94" s="1751"/>
      <c r="BH94" s="1753"/>
      <c r="BI94" s="1753"/>
      <c r="BJ94" s="383"/>
      <c r="BK94" s="443"/>
      <c r="BL94" s="441"/>
    </row>
    <row r="95" spans="15:64">
      <c r="Q95" s="364"/>
      <c r="R95" s="459"/>
      <c r="S95" s="458"/>
      <c r="T95" s="443" t="s">
        <v>127</v>
      </c>
      <c r="U95" s="442"/>
      <c r="V95" s="442"/>
      <c r="W95" s="442"/>
      <c r="X95" s="442"/>
      <c r="Y95" s="442"/>
      <c r="Z95" s="442"/>
      <c r="AA95" s="1751"/>
      <c r="AB95" s="1751"/>
      <c r="AC95" s="1751"/>
      <c r="AD95" s="1751"/>
      <c r="AE95" s="1751"/>
      <c r="AF95" s="1751"/>
      <c r="AG95" s="1751"/>
      <c r="AH95" s="1751"/>
      <c r="AI95" s="1751"/>
      <c r="AJ95" s="1751"/>
      <c r="AK95" s="1751"/>
      <c r="AL95" s="1751"/>
      <c r="AM95" s="1751"/>
      <c r="AN95" s="1751"/>
      <c r="AO95" s="1751"/>
      <c r="AP95" s="1751"/>
      <c r="AQ95" s="1751"/>
      <c r="AR95" s="1751"/>
      <c r="AS95" s="1751"/>
      <c r="AT95" s="1751"/>
      <c r="AU95" s="1751"/>
      <c r="AV95" s="1751"/>
      <c r="AW95" s="1751"/>
      <c r="AX95" s="1751"/>
      <c r="AY95" s="1751"/>
      <c r="AZ95" s="1751"/>
      <c r="BA95" s="1753"/>
      <c r="BB95" s="1751"/>
      <c r="BC95" s="1764"/>
      <c r="BD95" s="1751"/>
      <c r="BE95" s="1753"/>
      <c r="BF95" s="1753"/>
      <c r="BG95" s="1751"/>
      <c r="BH95" s="1753"/>
      <c r="BI95" s="1753"/>
      <c r="BJ95" s="383"/>
      <c r="BK95" s="443"/>
      <c r="BL95" s="441"/>
    </row>
    <row r="96" spans="15:64">
      <c r="O96" s="27"/>
      <c r="Q96" s="364"/>
      <c r="R96" s="459"/>
      <c r="S96" s="458"/>
      <c r="T96" s="443" t="s">
        <v>128</v>
      </c>
      <c r="U96" s="442"/>
      <c r="V96" s="442"/>
      <c r="W96" s="442"/>
      <c r="X96" s="442"/>
      <c r="Y96" s="442"/>
      <c r="Z96" s="442"/>
      <c r="AA96" s="1751"/>
      <c r="AB96" s="1751"/>
      <c r="AC96" s="1751"/>
      <c r="AD96" s="1751"/>
      <c r="AE96" s="1751"/>
      <c r="AF96" s="1751"/>
      <c r="AG96" s="1751"/>
      <c r="AH96" s="1751"/>
      <c r="AI96" s="1751"/>
      <c r="AJ96" s="1751"/>
      <c r="AK96" s="1751"/>
      <c r="AL96" s="1751"/>
      <c r="AM96" s="1751"/>
      <c r="AN96" s="1751"/>
      <c r="AO96" s="1751"/>
      <c r="AP96" s="1751"/>
      <c r="AQ96" s="1751"/>
      <c r="AR96" s="1751"/>
      <c r="AS96" s="1751"/>
      <c r="AT96" s="1751"/>
      <c r="AU96" s="1751"/>
      <c r="AV96" s="1751"/>
      <c r="AW96" s="1751"/>
      <c r="AX96" s="1751"/>
      <c r="AY96" s="1751"/>
      <c r="AZ96" s="1751"/>
      <c r="BA96" s="1753"/>
      <c r="BB96" s="1751"/>
      <c r="BC96" s="1764"/>
      <c r="BD96" s="1751"/>
      <c r="BE96" s="1753"/>
      <c r="BF96" s="1753"/>
      <c r="BG96" s="1751"/>
      <c r="BH96" s="1753"/>
      <c r="BI96" s="1753"/>
      <c r="BJ96" s="383"/>
      <c r="BK96" s="443"/>
      <c r="BL96" s="441"/>
    </row>
    <row r="97" spans="15:64">
      <c r="Q97" s="364"/>
      <c r="R97" s="459"/>
      <c r="S97" s="458"/>
      <c r="T97" s="443" t="s">
        <v>129</v>
      </c>
      <c r="U97" s="442"/>
      <c r="V97" s="442"/>
      <c r="W97" s="442"/>
      <c r="X97" s="442"/>
      <c r="Y97" s="442"/>
      <c r="Z97" s="442"/>
      <c r="AA97" s="1751"/>
      <c r="AB97" s="1751"/>
      <c r="AC97" s="1751"/>
      <c r="AD97" s="1751"/>
      <c r="AE97" s="1751"/>
      <c r="AF97" s="1751"/>
      <c r="AG97" s="1751"/>
      <c r="AH97" s="1751"/>
      <c r="AI97" s="1751"/>
      <c r="AJ97" s="1751"/>
      <c r="AK97" s="1751"/>
      <c r="AL97" s="1751"/>
      <c r="AM97" s="1751"/>
      <c r="AN97" s="1751"/>
      <c r="AO97" s="1751"/>
      <c r="AP97" s="1751"/>
      <c r="AQ97" s="1751"/>
      <c r="AR97" s="1751"/>
      <c r="AS97" s="1751"/>
      <c r="AT97" s="1751"/>
      <c r="AU97" s="1751"/>
      <c r="AV97" s="1751"/>
      <c r="AW97" s="1751"/>
      <c r="AX97" s="1751"/>
      <c r="AY97" s="1751"/>
      <c r="AZ97" s="1751"/>
      <c r="BA97" s="1753"/>
      <c r="BB97" s="1751"/>
      <c r="BC97" s="1764"/>
      <c r="BD97" s="1751"/>
      <c r="BE97" s="1753"/>
      <c r="BF97" s="1753"/>
      <c r="BG97" s="1751"/>
      <c r="BH97" s="1753"/>
      <c r="BI97" s="1753"/>
      <c r="BJ97" s="383"/>
      <c r="BK97" s="443"/>
      <c r="BL97" s="441"/>
    </row>
    <row r="98" spans="15:64">
      <c r="O98" s="27"/>
      <c r="Q98" s="364"/>
      <c r="R98" s="459"/>
      <c r="S98" s="458"/>
      <c r="T98" s="861" t="s">
        <v>125</v>
      </c>
      <c r="U98" s="415"/>
      <c r="V98" s="415"/>
      <c r="W98" s="415"/>
      <c r="X98" s="415"/>
      <c r="Y98" s="415"/>
      <c r="Z98" s="415"/>
      <c r="AA98" s="1751"/>
      <c r="AB98" s="1751"/>
      <c r="AC98" s="1751"/>
      <c r="AD98" s="1751"/>
      <c r="AE98" s="1751"/>
      <c r="AF98" s="1751"/>
      <c r="AG98" s="1751"/>
      <c r="AH98" s="1751"/>
      <c r="AI98" s="1751"/>
      <c r="AJ98" s="1751"/>
      <c r="AK98" s="1751"/>
      <c r="AL98" s="1751"/>
      <c r="AM98" s="1751"/>
      <c r="AN98" s="1751"/>
      <c r="AO98" s="1751"/>
      <c r="AP98" s="1751"/>
      <c r="AQ98" s="1751"/>
      <c r="AR98" s="1751"/>
      <c r="AS98" s="1751"/>
      <c r="AT98" s="1751"/>
      <c r="AU98" s="1751"/>
      <c r="AV98" s="1751"/>
      <c r="AW98" s="1751"/>
      <c r="AX98" s="1751"/>
      <c r="AY98" s="1751"/>
      <c r="AZ98" s="1751"/>
      <c r="BA98" s="1753"/>
      <c r="BB98" s="1751"/>
      <c r="BC98" s="1764"/>
      <c r="BD98" s="1751"/>
      <c r="BE98" s="1753"/>
      <c r="BF98" s="1753"/>
      <c r="BG98" s="1751"/>
      <c r="BH98" s="1753"/>
      <c r="BI98" s="1753"/>
      <c r="BJ98" s="1137"/>
      <c r="BK98" s="461"/>
      <c r="BL98" s="441"/>
    </row>
    <row r="99" spans="15:64">
      <c r="Q99" s="364"/>
      <c r="R99" s="459"/>
      <c r="S99" s="458"/>
      <c r="T99" s="861" t="s">
        <v>221</v>
      </c>
      <c r="U99" s="880"/>
      <c r="V99" s="415"/>
      <c r="W99" s="415"/>
      <c r="X99" s="415"/>
      <c r="Y99" s="415"/>
      <c r="Z99" s="415"/>
      <c r="AA99" s="1751"/>
      <c r="AB99" s="1758"/>
      <c r="AC99" s="1758"/>
      <c r="AD99" s="1758"/>
      <c r="AE99" s="1758"/>
      <c r="AF99" s="1758"/>
      <c r="AG99" s="1758"/>
      <c r="AH99" s="1758"/>
      <c r="AI99" s="1758"/>
      <c r="AJ99" s="1758"/>
      <c r="AK99" s="1758"/>
      <c r="AL99" s="1758"/>
      <c r="AM99" s="1758"/>
      <c r="AN99" s="1758"/>
      <c r="AO99" s="1758"/>
      <c r="AP99" s="1758"/>
      <c r="AQ99" s="1758"/>
      <c r="AR99" s="1758"/>
      <c r="AS99" s="1758"/>
      <c r="AT99" s="1758"/>
      <c r="AU99" s="1758"/>
      <c r="AV99" s="1758"/>
      <c r="AW99" s="1758"/>
      <c r="AX99" s="1758"/>
      <c r="AY99" s="1758"/>
      <c r="AZ99" s="1758"/>
      <c r="BA99" s="1765"/>
      <c r="BB99" s="1758"/>
      <c r="BC99" s="1768"/>
      <c r="BD99" s="1758"/>
      <c r="BE99" s="1765"/>
      <c r="BF99" s="1765"/>
      <c r="BG99" s="1758"/>
      <c r="BH99" s="1765"/>
      <c r="BI99" s="1765"/>
      <c r="BJ99" s="1138"/>
      <c r="BK99" s="468"/>
      <c r="BL99" s="441"/>
    </row>
    <row r="100" spans="15:64">
      <c r="O100" s="27"/>
      <c r="Q100" s="364"/>
      <c r="R100" s="459"/>
      <c r="S100" s="458"/>
      <c r="T100" s="860" t="s">
        <v>220</v>
      </c>
      <c r="U100" s="415"/>
      <c r="V100" s="415"/>
      <c r="W100" s="415"/>
      <c r="X100" s="415"/>
      <c r="Y100" s="415"/>
      <c r="Z100" s="415"/>
      <c r="AA100" s="1751"/>
      <c r="AB100" s="1751"/>
      <c r="AC100" s="1751"/>
      <c r="AD100" s="1751"/>
      <c r="AE100" s="1751"/>
      <c r="AF100" s="1751"/>
      <c r="AG100" s="1751"/>
      <c r="AH100" s="1751"/>
      <c r="AI100" s="1751"/>
      <c r="AJ100" s="1751"/>
      <c r="AK100" s="1751"/>
      <c r="AL100" s="1751"/>
      <c r="AM100" s="1751"/>
      <c r="AN100" s="1751"/>
      <c r="AO100" s="1751"/>
      <c r="AP100" s="1751"/>
      <c r="AQ100" s="1751"/>
      <c r="AR100" s="1751"/>
      <c r="AS100" s="1751"/>
      <c r="AT100" s="1751"/>
      <c r="AU100" s="1751"/>
      <c r="AV100" s="1751"/>
      <c r="AW100" s="1751"/>
      <c r="AX100" s="1751"/>
      <c r="AY100" s="1751"/>
      <c r="AZ100" s="1751"/>
      <c r="BA100" s="1753"/>
      <c r="BB100" s="1751"/>
      <c r="BC100" s="1764"/>
      <c r="BD100" s="1751"/>
      <c r="BE100" s="1753"/>
      <c r="BF100" s="1753"/>
      <c r="BG100" s="1751"/>
      <c r="BH100" s="1753"/>
      <c r="BI100" s="1753"/>
      <c r="BJ100" s="1137"/>
      <c r="BK100" s="461"/>
      <c r="BL100" s="441"/>
    </row>
    <row r="101" spans="15:64">
      <c r="Q101" s="364"/>
      <c r="R101" s="469" t="s">
        <v>384</v>
      </c>
      <c r="S101" s="470"/>
      <c r="T101" s="862"/>
      <c r="U101" s="881"/>
      <c r="V101" s="881"/>
      <c r="W101" s="881"/>
      <c r="X101" s="881"/>
      <c r="Y101" s="881"/>
      <c r="Z101" s="881"/>
      <c r="AA101" s="472">
        <v>126151.74258341115</v>
      </c>
      <c r="AB101" s="472">
        <v>128437.58067007564</v>
      </c>
      <c r="AC101" s="472">
        <v>134622.3452594658</v>
      </c>
      <c r="AD101" s="472">
        <v>134720.98131344991</v>
      </c>
      <c r="AE101" s="472">
        <v>142931.61918904286</v>
      </c>
      <c r="AF101" s="472">
        <v>145163.05713198637</v>
      </c>
      <c r="AG101" s="472">
        <v>147638.8178369482</v>
      </c>
      <c r="AH101" s="472">
        <v>143153.21353527383</v>
      </c>
      <c r="AI101" s="472">
        <v>141498.84091493773</v>
      </c>
      <c r="AJ101" s="472">
        <v>148712.79378196105</v>
      </c>
      <c r="AK101" s="472">
        <v>151950.20357509184</v>
      </c>
      <c r="AL101" s="472">
        <v>149591.06763290992</v>
      </c>
      <c r="AM101" s="472">
        <v>159292.5798208529</v>
      </c>
      <c r="AN101" s="472">
        <v>160972.52888808851</v>
      </c>
      <c r="AO101" s="472">
        <v>161433.72140437036</v>
      </c>
      <c r="AP101" s="472">
        <v>165375.49375977321</v>
      </c>
      <c r="AQ101" s="472">
        <v>157150.83002045515</v>
      </c>
      <c r="AR101" s="472">
        <v>168927.97522729871</v>
      </c>
      <c r="AS101" s="472">
        <v>163733.30722966604</v>
      </c>
      <c r="AT101" s="472">
        <v>159552.07530710378</v>
      </c>
      <c r="AU101" s="472">
        <v>176017.86823834703</v>
      </c>
      <c r="AV101" s="472">
        <v>188360.21575290381</v>
      </c>
      <c r="AW101" s="472">
        <v>208068.64797341704</v>
      </c>
      <c r="AX101" s="472">
        <v>209487.62104411572</v>
      </c>
      <c r="AY101" s="472">
        <v>197765.28782887835</v>
      </c>
      <c r="AZ101" s="472">
        <v>186547.3397629995</v>
      </c>
      <c r="BA101" s="473">
        <v>180682.67669439406</v>
      </c>
      <c r="BB101" s="472">
        <v>184708.36035094294</v>
      </c>
      <c r="BC101" s="474">
        <v>160259.66071645136</v>
      </c>
      <c r="BD101" s="472">
        <v>157295.06323073461</v>
      </c>
      <c r="BE101" s="473">
        <v>167915.86323993173</v>
      </c>
      <c r="BF101" s="473">
        <v>160397.99532223324</v>
      </c>
      <c r="BG101" s="472">
        <v>158105.41774003886</v>
      </c>
      <c r="BH101" s="473">
        <v>147826.68906509189</v>
      </c>
      <c r="BI101" s="473">
        <v>146641.4217038237</v>
      </c>
      <c r="BJ101" s="472"/>
      <c r="BK101" s="475"/>
      <c r="BL101" s="372"/>
    </row>
    <row r="102" spans="15:64">
      <c r="O102" s="27"/>
      <c r="Q102" s="364"/>
      <c r="R102" s="476"/>
      <c r="S102" s="798" t="s">
        <v>353</v>
      </c>
      <c r="T102" s="863"/>
      <c r="U102" s="479"/>
      <c r="V102" s="479"/>
      <c r="W102" s="479"/>
      <c r="X102" s="479"/>
      <c r="Y102" s="479"/>
      <c r="Z102" s="479"/>
      <c r="AA102" s="1769"/>
      <c r="AB102" s="1769"/>
      <c r="AC102" s="1769"/>
      <c r="AD102" s="1769"/>
      <c r="AE102" s="1769"/>
      <c r="AF102" s="1769"/>
      <c r="AG102" s="1769"/>
      <c r="AH102" s="1769"/>
      <c r="AI102" s="1769"/>
      <c r="AJ102" s="1769"/>
      <c r="AK102" s="1769"/>
      <c r="AL102" s="1769"/>
      <c r="AM102" s="1769"/>
      <c r="AN102" s="1769"/>
      <c r="AO102" s="1769"/>
      <c r="AP102" s="1769"/>
      <c r="AQ102" s="1769"/>
      <c r="AR102" s="1769"/>
      <c r="AS102" s="1769"/>
      <c r="AT102" s="1769"/>
      <c r="AU102" s="1769"/>
      <c r="AV102" s="1769"/>
      <c r="AW102" s="1769"/>
      <c r="AX102" s="1769"/>
      <c r="AY102" s="1769"/>
      <c r="AZ102" s="1769"/>
      <c r="BA102" s="1769"/>
      <c r="BB102" s="1769"/>
      <c r="BC102" s="1769"/>
      <c r="BD102" s="1769"/>
      <c r="BE102" s="1778"/>
      <c r="BF102" s="1778"/>
      <c r="BG102" s="1779"/>
      <c r="BH102" s="1778"/>
      <c r="BI102" s="1778"/>
      <c r="BJ102" s="477"/>
      <c r="BK102" s="480"/>
      <c r="BL102" s="441"/>
    </row>
    <row r="103" spans="15:64">
      <c r="Q103" s="364"/>
      <c r="R103" s="476"/>
      <c r="S103" s="799" t="s">
        <v>354</v>
      </c>
      <c r="T103" s="863"/>
      <c r="U103" s="479"/>
      <c r="V103" s="479"/>
      <c r="W103" s="479"/>
      <c r="X103" s="479"/>
      <c r="Y103" s="479"/>
      <c r="Z103" s="479"/>
      <c r="AA103" s="1769"/>
      <c r="AB103" s="1769"/>
      <c r="AC103" s="1769"/>
      <c r="AD103" s="1769"/>
      <c r="AE103" s="1769"/>
      <c r="AF103" s="1769"/>
      <c r="AG103" s="1769"/>
      <c r="AH103" s="1769"/>
      <c r="AI103" s="1769"/>
      <c r="AJ103" s="1769"/>
      <c r="AK103" s="1769"/>
      <c r="AL103" s="1769"/>
      <c r="AM103" s="1769"/>
      <c r="AN103" s="1769"/>
      <c r="AO103" s="1769"/>
      <c r="AP103" s="1769"/>
      <c r="AQ103" s="1769"/>
      <c r="AR103" s="1769"/>
      <c r="AS103" s="1769"/>
      <c r="AT103" s="1769"/>
      <c r="AU103" s="1769"/>
      <c r="AV103" s="1769"/>
      <c r="AW103" s="1769"/>
      <c r="AX103" s="1769"/>
      <c r="AY103" s="1769"/>
      <c r="AZ103" s="1769"/>
      <c r="BA103" s="1769"/>
      <c r="BB103" s="1769"/>
      <c r="BC103" s="1769"/>
      <c r="BD103" s="1769"/>
      <c r="BE103" s="1770"/>
      <c r="BF103" s="1770"/>
      <c r="BG103" s="1769"/>
      <c r="BH103" s="1770"/>
      <c r="BI103" s="1770"/>
      <c r="BJ103" s="477"/>
      <c r="BK103" s="480"/>
      <c r="BL103" s="441"/>
    </row>
    <row r="104" spans="15:64">
      <c r="O104" s="27"/>
      <c r="Q104" s="364"/>
      <c r="R104" s="476"/>
      <c r="S104" s="799" t="s">
        <v>355</v>
      </c>
      <c r="T104" s="863"/>
      <c r="U104" s="479"/>
      <c r="V104" s="479"/>
      <c r="W104" s="479"/>
      <c r="X104" s="479"/>
      <c r="Y104" s="479"/>
      <c r="Z104" s="479"/>
      <c r="AA104" s="1769"/>
      <c r="AB104" s="1769"/>
      <c r="AC104" s="1769"/>
      <c r="AD104" s="1769"/>
      <c r="AE104" s="1769"/>
      <c r="AF104" s="1769"/>
      <c r="AG104" s="1769"/>
      <c r="AH104" s="1769"/>
      <c r="AI104" s="1769"/>
      <c r="AJ104" s="1769"/>
      <c r="AK104" s="1769"/>
      <c r="AL104" s="1769"/>
      <c r="AM104" s="1769"/>
      <c r="AN104" s="1769"/>
      <c r="AO104" s="1769"/>
      <c r="AP104" s="1769"/>
      <c r="AQ104" s="1769"/>
      <c r="AR104" s="1769"/>
      <c r="AS104" s="1769"/>
      <c r="AT104" s="1769"/>
      <c r="AU104" s="1769"/>
      <c r="AV104" s="1769"/>
      <c r="AW104" s="1769"/>
      <c r="AX104" s="1769"/>
      <c r="AY104" s="1769"/>
      <c r="AZ104" s="1769"/>
      <c r="BA104" s="1769"/>
      <c r="BB104" s="1769"/>
      <c r="BC104" s="1769"/>
      <c r="BD104" s="1769"/>
      <c r="BE104" s="1770"/>
      <c r="BF104" s="1770"/>
      <c r="BG104" s="1769"/>
      <c r="BH104" s="1770"/>
      <c r="BI104" s="1770"/>
      <c r="BJ104" s="477"/>
      <c r="BK104" s="480"/>
      <c r="BL104" s="441"/>
    </row>
    <row r="105" spans="15:64">
      <c r="Q105" s="364"/>
      <c r="R105" s="476"/>
      <c r="S105" s="799" t="s">
        <v>356</v>
      </c>
      <c r="T105" s="863"/>
      <c r="U105" s="479"/>
      <c r="V105" s="479"/>
      <c r="W105" s="479"/>
      <c r="X105" s="479"/>
      <c r="Y105" s="479"/>
      <c r="Z105" s="479"/>
      <c r="AA105" s="1769"/>
      <c r="AB105" s="1769"/>
      <c r="AC105" s="1769"/>
      <c r="AD105" s="1769"/>
      <c r="AE105" s="1769"/>
      <c r="AF105" s="1769"/>
      <c r="AG105" s="1769"/>
      <c r="AH105" s="1769"/>
      <c r="AI105" s="1769"/>
      <c r="AJ105" s="1769"/>
      <c r="AK105" s="1769"/>
      <c r="AL105" s="1769"/>
      <c r="AM105" s="1769"/>
      <c r="AN105" s="1769"/>
      <c r="AO105" s="1769"/>
      <c r="AP105" s="1769"/>
      <c r="AQ105" s="1769"/>
      <c r="AR105" s="1769"/>
      <c r="AS105" s="1769"/>
      <c r="AT105" s="1769"/>
      <c r="AU105" s="1769"/>
      <c r="AV105" s="1769"/>
      <c r="AW105" s="1769"/>
      <c r="AX105" s="1769"/>
      <c r="AY105" s="1769"/>
      <c r="AZ105" s="1769"/>
      <c r="BA105" s="1769"/>
      <c r="BB105" s="1769"/>
      <c r="BC105" s="1769"/>
      <c r="BD105" s="1769"/>
      <c r="BE105" s="1770"/>
      <c r="BF105" s="1770"/>
      <c r="BG105" s="1769"/>
      <c r="BH105" s="1770"/>
      <c r="BI105" s="1770"/>
      <c r="BJ105" s="477"/>
      <c r="BK105" s="480"/>
      <c r="BL105" s="441"/>
    </row>
    <row r="106" spans="15:64">
      <c r="Q106" s="364"/>
      <c r="R106" s="476"/>
      <c r="S106" s="799" t="s">
        <v>357</v>
      </c>
      <c r="T106" s="863"/>
      <c r="U106" s="479"/>
      <c r="V106" s="479"/>
      <c r="W106" s="479"/>
      <c r="X106" s="479"/>
      <c r="Y106" s="479"/>
      <c r="Z106" s="479"/>
      <c r="AA106" s="1769"/>
      <c r="AB106" s="1769"/>
      <c r="AC106" s="1769"/>
      <c r="AD106" s="1769"/>
      <c r="AE106" s="1769"/>
      <c r="AF106" s="1769"/>
      <c r="AG106" s="1769"/>
      <c r="AH106" s="1769"/>
      <c r="AI106" s="1769"/>
      <c r="AJ106" s="1769"/>
      <c r="AK106" s="1769"/>
      <c r="AL106" s="1769"/>
      <c r="AM106" s="1769"/>
      <c r="AN106" s="1769"/>
      <c r="AO106" s="1769"/>
      <c r="AP106" s="1769"/>
      <c r="AQ106" s="1769"/>
      <c r="AR106" s="1769"/>
      <c r="AS106" s="1769"/>
      <c r="AT106" s="1769"/>
      <c r="AU106" s="1769"/>
      <c r="AV106" s="1769"/>
      <c r="AW106" s="1769"/>
      <c r="AX106" s="1769"/>
      <c r="AY106" s="1769"/>
      <c r="AZ106" s="1769"/>
      <c r="BA106" s="1769"/>
      <c r="BB106" s="1769"/>
      <c r="BC106" s="1769"/>
      <c r="BD106" s="1769"/>
      <c r="BE106" s="1770"/>
      <c r="BF106" s="1770"/>
      <c r="BG106" s="1769"/>
      <c r="BH106" s="1770"/>
      <c r="BI106" s="1770"/>
      <c r="BJ106" s="477"/>
      <c r="BK106" s="480"/>
      <c r="BL106" s="441"/>
    </row>
    <row r="107" spans="15:64">
      <c r="Q107" s="364"/>
      <c r="R107" s="476"/>
      <c r="S107" s="799" t="s">
        <v>358</v>
      </c>
      <c r="T107" s="863"/>
      <c r="U107" s="479"/>
      <c r="V107" s="479"/>
      <c r="W107" s="479"/>
      <c r="X107" s="479"/>
      <c r="Y107" s="479"/>
      <c r="Z107" s="479"/>
      <c r="AA107" s="1769"/>
      <c r="AB107" s="1769"/>
      <c r="AC107" s="1769"/>
      <c r="AD107" s="1769"/>
      <c r="AE107" s="1769"/>
      <c r="AF107" s="1769"/>
      <c r="AG107" s="1769"/>
      <c r="AH107" s="1769"/>
      <c r="AI107" s="1769"/>
      <c r="AJ107" s="1769"/>
      <c r="AK107" s="1769"/>
      <c r="AL107" s="1769"/>
      <c r="AM107" s="1769"/>
      <c r="AN107" s="1769"/>
      <c r="AO107" s="1769"/>
      <c r="AP107" s="1769"/>
      <c r="AQ107" s="1769"/>
      <c r="AR107" s="1769"/>
      <c r="AS107" s="1769"/>
      <c r="AT107" s="1769"/>
      <c r="AU107" s="1769"/>
      <c r="AV107" s="1769"/>
      <c r="AW107" s="1769"/>
      <c r="AX107" s="1769"/>
      <c r="AY107" s="1769"/>
      <c r="AZ107" s="1769"/>
      <c r="BA107" s="1769"/>
      <c r="BB107" s="1769"/>
      <c r="BC107" s="1769"/>
      <c r="BD107" s="1769"/>
      <c r="BE107" s="1770"/>
      <c r="BF107" s="1770"/>
      <c r="BG107" s="1769"/>
      <c r="BH107" s="1770"/>
      <c r="BI107" s="1770"/>
      <c r="BJ107" s="477"/>
      <c r="BK107" s="480"/>
      <c r="BL107" s="441"/>
    </row>
    <row r="108" spans="15:64">
      <c r="Q108" s="364"/>
      <c r="R108" s="476"/>
      <c r="S108" s="799" t="s">
        <v>359</v>
      </c>
      <c r="T108" s="863"/>
      <c r="U108" s="479"/>
      <c r="V108" s="479"/>
      <c r="W108" s="479"/>
      <c r="X108" s="479"/>
      <c r="Y108" s="479"/>
      <c r="Z108" s="479"/>
      <c r="AA108" s="1769"/>
      <c r="AB108" s="1769"/>
      <c r="AC108" s="1769"/>
      <c r="AD108" s="1769"/>
      <c r="AE108" s="1769"/>
      <c r="AF108" s="1769"/>
      <c r="AG108" s="1769"/>
      <c r="AH108" s="1769"/>
      <c r="AI108" s="1769"/>
      <c r="AJ108" s="1769"/>
      <c r="AK108" s="1769"/>
      <c r="AL108" s="1769"/>
      <c r="AM108" s="1769"/>
      <c r="AN108" s="1769"/>
      <c r="AO108" s="1769"/>
      <c r="AP108" s="1769"/>
      <c r="AQ108" s="1769"/>
      <c r="AR108" s="1769"/>
      <c r="AS108" s="1769"/>
      <c r="AT108" s="1769"/>
      <c r="AU108" s="1769"/>
      <c r="AV108" s="1769"/>
      <c r="AW108" s="1769"/>
      <c r="AX108" s="1769"/>
      <c r="AY108" s="1769"/>
      <c r="AZ108" s="1769"/>
      <c r="BA108" s="1769"/>
      <c r="BB108" s="1769"/>
      <c r="BC108" s="1769"/>
      <c r="BD108" s="1769"/>
      <c r="BE108" s="1770"/>
      <c r="BF108" s="1770"/>
      <c r="BG108" s="1769"/>
      <c r="BH108" s="1770"/>
      <c r="BI108" s="1770"/>
      <c r="BJ108" s="477"/>
      <c r="BK108" s="480"/>
      <c r="BL108" s="441"/>
    </row>
    <row r="109" spans="15:64">
      <c r="Q109" s="364"/>
      <c r="R109" s="476"/>
      <c r="S109" s="799" t="s">
        <v>360</v>
      </c>
      <c r="T109" s="863"/>
      <c r="U109" s="479"/>
      <c r="V109" s="479"/>
      <c r="W109" s="479"/>
      <c r="X109" s="479"/>
      <c r="Y109" s="479"/>
      <c r="Z109" s="479"/>
      <c r="AA109" s="1769"/>
      <c r="AB109" s="1769"/>
      <c r="AC109" s="1769"/>
      <c r="AD109" s="1769"/>
      <c r="AE109" s="1769"/>
      <c r="AF109" s="1769"/>
      <c r="AG109" s="1769"/>
      <c r="AH109" s="1769"/>
      <c r="AI109" s="1769"/>
      <c r="AJ109" s="1769"/>
      <c r="AK109" s="1769"/>
      <c r="AL109" s="1769"/>
      <c r="AM109" s="1769"/>
      <c r="AN109" s="1769"/>
      <c r="AO109" s="1769"/>
      <c r="AP109" s="1769"/>
      <c r="AQ109" s="1769"/>
      <c r="AR109" s="1769"/>
      <c r="AS109" s="1769"/>
      <c r="AT109" s="1769"/>
      <c r="AU109" s="1769"/>
      <c r="AV109" s="1769"/>
      <c r="AW109" s="1769"/>
      <c r="AX109" s="1769"/>
      <c r="AY109" s="1769"/>
      <c r="AZ109" s="1769"/>
      <c r="BA109" s="1769"/>
      <c r="BB109" s="1769"/>
      <c r="BC109" s="1769"/>
      <c r="BD109" s="1769"/>
      <c r="BE109" s="1770"/>
      <c r="BF109" s="1770"/>
      <c r="BG109" s="1769"/>
      <c r="BH109" s="1770"/>
      <c r="BI109" s="1770"/>
      <c r="BJ109" s="477"/>
      <c r="BK109" s="480"/>
      <c r="BL109" s="441"/>
    </row>
    <row r="110" spans="15:64">
      <c r="Q110" s="364"/>
      <c r="R110" s="476"/>
      <c r="S110" s="799" t="s">
        <v>361</v>
      </c>
      <c r="T110" s="863"/>
      <c r="U110" s="479"/>
      <c r="V110" s="479"/>
      <c r="W110" s="479"/>
      <c r="X110" s="479"/>
      <c r="Y110" s="479"/>
      <c r="Z110" s="479"/>
      <c r="AA110" s="1769"/>
      <c r="AB110" s="1769"/>
      <c r="AC110" s="1769"/>
      <c r="AD110" s="1769"/>
      <c r="AE110" s="1769"/>
      <c r="AF110" s="1769"/>
      <c r="AG110" s="1769"/>
      <c r="AH110" s="1769"/>
      <c r="AI110" s="1769"/>
      <c r="AJ110" s="1769"/>
      <c r="AK110" s="1769"/>
      <c r="AL110" s="1769"/>
      <c r="AM110" s="1769"/>
      <c r="AN110" s="1769"/>
      <c r="AO110" s="1769"/>
      <c r="AP110" s="1769"/>
      <c r="AQ110" s="1769"/>
      <c r="AR110" s="1769"/>
      <c r="AS110" s="1769"/>
      <c r="AT110" s="1769"/>
      <c r="AU110" s="1769"/>
      <c r="AV110" s="1769"/>
      <c r="AW110" s="1769"/>
      <c r="AX110" s="1769"/>
      <c r="AY110" s="1769"/>
      <c r="AZ110" s="1769"/>
      <c r="BA110" s="1769"/>
      <c r="BB110" s="1769"/>
      <c r="BC110" s="1769"/>
      <c r="BD110" s="1769"/>
      <c r="BE110" s="1770"/>
      <c r="BF110" s="1770"/>
      <c r="BG110" s="1769"/>
      <c r="BH110" s="1770"/>
      <c r="BI110" s="1770"/>
      <c r="BJ110" s="477"/>
      <c r="BK110" s="480"/>
      <c r="BL110" s="441"/>
    </row>
    <row r="111" spans="15:64">
      <c r="Q111" s="364"/>
      <c r="R111" s="476"/>
      <c r="S111" s="799" t="s">
        <v>362</v>
      </c>
      <c r="T111" s="864"/>
      <c r="U111" s="479"/>
      <c r="V111" s="479"/>
      <c r="W111" s="479"/>
      <c r="X111" s="479"/>
      <c r="Y111" s="479"/>
      <c r="Z111" s="479"/>
      <c r="AA111" s="1769"/>
      <c r="AB111" s="1769"/>
      <c r="AC111" s="1769"/>
      <c r="AD111" s="1769"/>
      <c r="AE111" s="1769"/>
      <c r="AF111" s="1769"/>
      <c r="AG111" s="1769"/>
      <c r="AH111" s="1769"/>
      <c r="AI111" s="1769"/>
      <c r="AJ111" s="1769"/>
      <c r="AK111" s="1769"/>
      <c r="AL111" s="1769"/>
      <c r="AM111" s="1769"/>
      <c r="AN111" s="1769"/>
      <c r="AO111" s="1769"/>
      <c r="AP111" s="1769"/>
      <c r="AQ111" s="1769"/>
      <c r="AR111" s="1769"/>
      <c r="AS111" s="1769"/>
      <c r="AT111" s="1769"/>
      <c r="AU111" s="1769"/>
      <c r="AV111" s="1769"/>
      <c r="AW111" s="1769"/>
      <c r="AX111" s="1769"/>
      <c r="AY111" s="1769"/>
      <c r="AZ111" s="1769"/>
      <c r="BA111" s="1769"/>
      <c r="BB111" s="1769"/>
      <c r="BC111" s="1769"/>
      <c r="BD111" s="1769"/>
      <c r="BE111" s="1770"/>
      <c r="BF111" s="1770"/>
      <c r="BG111" s="1769"/>
      <c r="BH111" s="1770"/>
      <c r="BI111" s="1770"/>
      <c r="BJ111" s="477"/>
      <c r="BK111" s="480"/>
      <c r="BL111" s="441"/>
    </row>
    <row r="112" spans="15:64" ht="15.75" thickBot="1">
      <c r="Q112" s="364"/>
      <c r="R112" s="482"/>
      <c r="S112" s="483" t="s">
        <v>130</v>
      </c>
      <c r="T112" s="865"/>
      <c r="U112" s="484"/>
      <c r="V112" s="484"/>
      <c r="W112" s="484"/>
      <c r="X112" s="484"/>
      <c r="Y112" s="484"/>
      <c r="Z112" s="484"/>
      <c r="AA112" s="1769"/>
      <c r="AB112" s="1769"/>
      <c r="AC112" s="1769"/>
      <c r="AD112" s="1769"/>
      <c r="AE112" s="1769"/>
      <c r="AF112" s="1769"/>
      <c r="AG112" s="1769"/>
      <c r="AH112" s="1769"/>
      <c r="AI112" s="1769"/>
      <c r="AJ112" s="1769"/>
      <c r="AK112" s="1769"/>
      <c r="AL112" s="1769"/>
      <c r="AM112" s="1769"/>
      <c r="AN112" s="1769"/>
      <c r="AO112" s="1769"/>
      <c r="AP112" s="1769"/>
      <c r="AQ112" s="1769"/>
      <c r="AR112" s="1769"/>
      <c r="AS112" s="1769"/>
      <c r="AT112" s="1769"/>
      <c r="AU112" s="1769"/>
      <c r="AV112" s="1769"/>
      <c r="AW112" s="1769"/>
      <c r="AX112" s="1769"/>
      <c r="AY112" s="1769"/>
      <c r="AZ112" s="1769"/>
      <c r="BA112" s="1769"/>
      <c r="BB112" s="1769"/>
      <c r="BC112" s="1769"/>
      <c r="BD112" s="1769"/>
      <c r="BE112" s="1780"/>
      <c r="BF112" s="1780"/>
      <c r="BG112" s="1781"/>
      <c r="BH112" s="1780"/>
      <c r="BI112" s="1780"/>
      <c r="BJ112" s="1139"/>
      <c r="BK112" s="485"/>
      <c r="BL112" s="441"/>
    </row>
    <row r="113" spans="2:68">
      <c r="B113" s="27"/>
      <c r="C113" s="27"/>
      <c r="D113" s="27"/>
      <c r="E113" s="27"/>
      <c r="F113" s="27"/>
      <c r="G113" s="27"/>
      <c r="H113" s="27"/>
      <c r="I113" s="27"/>
      <c r="J113" s="27"/>
      <c r="K113" s="27"/>
      <c r="L113" s="27"/>
      <c r="M113" s="27"/>
      <c r="N113" s="27"/>
      <c r="O113" s="27"/>
      <c r="P113" s="27"/>
      <c r="Q113" s="486" t="s">
        <v>279</v>
      </c>
      <c r="R113" s="487"/>
      <c r="S113" s="487"/>
      <c r="T113" s="838"/>
      <c r="U113" s="488"/>
      <c r="V113" s="488"/>
      <c r="W113" s="488"/>
      <c r="X113" s="488"/>
      <c r="Y113" s="488"/>
      <c r="Z113" s="488"/>
      <c r="AA113" s="489">
        <f>AA114+AA126+AA130</f>
        <v>92785.436514604589</v>
      </c>
      <c r="AB113" s="489">
        <f t="shared" ref="AB113:BI113" si="20">AB114+AB126+AB130</f>
        <v>94056.800297042922</v>
      </c>
      <c r="AC113" s="489">
        <f t="shared" si="20"/>
        <v>94670.808986914257</v>
      </c>
      <c r="AD113" s="489">
        <f t="shared" si="20"/>
        <v>93131.888506488147</v>
      </c>
      <c r="AE113" s="489">
        <f t="shared" si="20"/>
        <v>97050.756296283216</v>
      </c>
      <c r="AF113" s="489">
        <f t="shared" si="20"/>
        <v>98429.926279805732</v>
      </c>
      <c r="AG113" s="489">
        <f t="shared" si="20"/>
        <v>99872.785224121268</v>
      </c>
      <c r="AH113" s="489">
        <f t="shared" si="20"/>
        <v>98444.915124439489</v>
      </c>
      <c r="AI113" s="489">
        <f t="shared" si="20"/>
        <v>92357.395951841245</v>
      </c>
      <c r="AJ113" s="489">
        <f t="shared" si="20"/>
        <v>92817.72722350384</v>
      </c>
      <c r="AK113" s="489">
        <f t="shared" si="20"/>
        <v>94149.486240882135</v>
      </c>
      <c r="AL113" s="489">
        <f t="shared" si="20"/>
        <v>92382.979048474066</v>
      </c>
      <c r="AM113" s="489">
        <f t="shared" si="20"/>
        <v>89996.120299587812</v>
      </c>
      <c r="AN113" s="489">
        <f t="shared" si="20"/>
        <v>89976.417854729196</v>
      </c>
      <c r="AO113" s="489">
        <f t="shared" si="20"/>
        <v>89033.473158805835</v>
      </c>
      <c r="AP113" s="489">
        <f t="shared" si="20"/>
        <v>89151.593679961021</v>
      </c>
      <c r="AQ113" s="489">
        <f t="shared" si="20"/>
        <v>87948.857034723856</v>
      </c>
      <c r="AR113" s="489">
        <f t="shared" si="20"/>
        <v>87538.478011509578</v>
      </c>
      <c r="AS113" s="489">
        <f t="shared" si="20"/>
        <v>84501.272767991642</v>
      </c>
      <c r="AT113" s="489">
        <f t="shared" si="20"/>
        <v>75502.443362777849</v>
      </c>
      <c r="AU113" s="489">
        <f t="shared" si="20"/>
        <v>76593.763118945135</v>
      </c>
      <c r="AV113" s="489">
        <f t="shared" si="20"/>
        <v>75536.28230546767</v>
      </c>
      <c r="AW113" s="489">
        <f t="shared" si="20"/>
        <v>77139.160642503586</v>
      </c>
      <c r="AX113" s="489">
        <f t="shared" si="20"/>
        <v>78797.820698449519</v>
      </c>
      <c r="AY113" s="489">
        <f t="shared" si="20"/>
        <v>77315.091468313636</v>
      </c>
      <c r="AZ113" s="489">
        <f t="shared" si="20"/>
        <v>76377.254559123176</v>
      </c>
      <c r="BA113" s="489">
        <f t="shared" si="20"/>
        <v>75975.78515758329</v>
      </c>
      <c r="BB113" s="489">
        <f t="shared" si="20"/>
        <v>76823.65147069731</v>
      </c>
      <c r="BC113" s="490">
        <f t="shared" si="20"/>
        <v>76659.126250116693</v>
      </c>
      <c r="BD113" s="489">
        <f t="shared" si="20"/>
        <v>75496.841955497293</v>
      </c>
      <c r="BE113" s="491">
        <f t="shared" si="20"/>
        <v>71190.410306736841</v>
      </c>
      <c r="BF113" s="491">
        <f t="shared" si="20"/>
        <v>73192.636308626272</v>
      </c>
      <c r="BG113" s="489">
        <f t="shared" si="20"/>
        <v>70241.067388554424</v>
      </c>
      <c r="BH113" s="491">
        <f t="shared" si="20"/>
        <v>66865.797544269051</v>
      </c>
      <c r="BI113" s="491">
        <f t="shared" si="20"/>
        <v>65919.960188899757</v>
      </c>
      <c r="BJ113" s="489"/>
      <c r="BK113" s="492"/>
      <c r="BL113" s="372"/>
    </row>
    <row r="114" spans="2:68">
      <c r="B114" s="27"/>
      <c r="C114" s="27"/>
      <c r="D114" s="27"/>
      <c r="E114" s="27"/>
      <c r="F114" s="27"/>
      <c r="G114" s="27"/>
      <c r="H114" s="27"/>
      <c r="I114" s="27"/>
      <c r="J114" s="27"/>
      <c r="K114" s="27"/>
      <c r="L114" s="27"/>
      <c r="M114" s="27"/>
      <c r="N114" s="27"/>
      <c r="O114" s="27"/>
      <c r="P114" s="27"/>
      <c r="Q114" s="493"/>
      <c r="R114" s="831" t="s">
        <v>280</v>
      </c>
      <c r="S114" s="494"/>
      <c r="T114" s="866"/>
      <c r="U114" s="882"/>
      <c r="V114" s="882"/>
      <c r="W114" s="882"/>
      <c r="X114" s="882"/>
      <c r="Y114" s="882"/>
      <c r="Z114" s="882"/>
      <c r="AA114" s="495">
        <f>'2.CO2-sector'!AA49</f>
        <v>65161.974696369703</v>
      </c>
      <c r="AB114" s="495">
        <f>'2.CO2-sector'!AB49</f>
        <v>66471.388275116173</v>
      </c>
      <c r="AC114" s="495">
        <f>'2.CO2-sector'!AC49</f>
        <v>66456.264105329625</v>
      </c>
      <c r="AD114" s="495">
        <f>'2.CO2-sector'!AD49</f>
        <v>65168.815521459022</v>
      </c>
      <c r="AE114" s="495">
        <f>'2.CO2-sector'!AE49</f>
        <v>66870.061190482127</v>
      </c>
      <c r="AF114" s="495">
        <f>'2.CO2-sector'!AF49</f>
        <v>67174.267126252569</v>
      </c>
      <c r="AG114" s="495">
        <f>'2.CO2-sector'!AG49</f>
        <v>67764.445656733864</v>
      </c>
      <c r="AH114" s="495">
        <f>'2.CO2-sector'!AH49</f>
        <v>65252.665238911643</v>
      </c>
      <c r="AI114" s="495">
        <f>'2.CO2-sector'!AI49</f>
        <v>59203.979890111194</v>
      </c>
      <c r="AJ114" s="495">
        <f>'2.CO2-sector'!AJ49</f>
        <v>59575.490944651632</v>
      </c>
      <c r="AK114" s="495">
        <f>'2.CO2-sector'!AK49</f>
        <v>60102.180649636743</v>
      </c>
      <c r="AL114" s="495">
        <f>'2.CO2-sector'!AL49</f>
        <v>58847.526939695272</v>
      </c>
      <c r="AM114" s="495">
        <f>'2.CO2-sector'!AM49</f>
        <v>56522.277226371567</v>
      </c>
      <c r="AN114" s="495">
        <f>'2.CO2-sector'!AN49</f>
        <v>55923.111386561621</v>
      </c>
      <c r="AO114" s="495">
        <f>'2.CO2-sector'!AO49</f>
        <v>55911.205737508433</v>
      </c>
      <c r="AP114" s="495">
        <f>'2.CO2-sector'!AP49</f>
        <v>57016.496081314624</v>
      </c>
      <c r="AQ114" s="495">
        <f>'2.CO2-sector'!AQ49</f>
        <v>57281.219123138188</v>
      </c>
      <c r="AR114" s="495">
        <f>'2.CO2-sector'!AR49</f>
        <v>56472.712349126843</v>
      </c>
      <c r="AS114" s="495">
        <f>'2.CO2-sector'!AS49</f>
        <v>52122.09051595832</v>
      </c>
      <c r="AT114" s="495">
        <f>'2.CO2-sector'!AT49</f>
        <v>46692.721261168597</v>
      </c>
      <c r="AU114" s="495">
        <f>'2.CO2-sector'!AU49</f>
        <v>47815.43966327345</v>
      </c>
      <c r="AV114" s="495">
        <f>'2.CO2-sector'!AV49</f>
        <v>47531.257883627324</v>
      </c>
      <c r="AW114" s="495">
        <f>'2.CO2-sector'!AW49</f>
        <v>47713.631561219867</v>
      </c>
      <c r="AX114" s="495">
        <f>'2.CO2-sector'!AX49</f>
        <v>49437.026391933105</v>
      </c>
      <c r="AY114" s="495">
        <f>'2.CO2-sector'!AY49</f>
        <v>48899.554699718436</v>
      </c>
      <c r="AZ114" s="495">
        <f>'2.CO2-sector'!AZ49</f>
        <v>47566.905866175257</v>
      </c>
      <c r="BA114" s="496">
        <f>'2.CO2-sector'!BA49</f>
        <v>47173.999774962293</v>
      </c>
      <c r="BB114" s="495">
        <f>'2.CO2-sector'!BB49</f>
        <v>47935.506175996947</v>
      </c>
      <c r="BC114" s="497">
        <f>'2.CO2-sector'!BC49</f>
        <v>47214.160883696713</v>
      </c>
      <c r="BD114" s="495">
        <f>'2.CO2-sector'!BD49</f>
        <v>45557.070804833544</v>
      </c>
      <c r="BE114" s="496">
        <f>'2.CO2-sector'!BE49</f>
        <v>42600.340611412328</v>
      </c>
      <c r="BF114" s="496">
        <f>'2.CO2-sector'!BF49</f>
        <v>44059.154149683061</v>
      </c>
      <c r="BG114" s="495">
        <f>'2.CO2-sector'!BG49</f>
        <v>40991.606396353622</v>
      </c>
      <c r="BH114" s="496">
        <f>'2.CO2-sector'!BH49</f>
        <v>38431.323262650396</v>
      </c>
      <c r="BI114" s="496">
        <f>'2.CO2-sector'!BI49</f>
        <v>37299.728393882549</v>
      </c>
      <c r="BJ114" s="495"/>
      <c r="BK114" s="498"/>
      <c r="BL114" s="499"/>
    </row>
    <row r="115" spans="2:68" ht="15" customHeight="1">
      <c r="B115" s="27"/>
      <c r="C115" s="27"/>
      <c r="D115" s="27"/>
      <c r="E115" s="27"/>
      <c r="F115" s="27"/>
      <c r="G115" s="27"/>
      <c r="H115" s="27"/>
      <c r="I115" s="27"/>
      <c r="J115" s="27"/>
      <c r="K115" s="27"/>
      <c r="L115" s="27"/>
      <c r="M115" s="27"/>
      <c r="N115" s="27"/>
      <c r="O115" s="27"/>
      <c r="P115" s="27"/>
      <c r="Q115" s="500"/>
      <c r="R115" s="839"/>
      <c r="S115" s="365" t="s">
        <v>45</v>
      </c>
      <c r="T115" s="840"/>
      <c r="U115" s="504"/>
      <c r="V115" s="504"/>
      <c r="W115" s="504"/>
      <c r="X115" s="504"/>
      <c r="Y115" s="504"/>
      <c r="Z115" s="504"/>
      <c r="AA115" s="501">
        <f t="shared" ref="AA115" si="21">SUM(AA116:AA119)</f>
        <v>48713.799951557143</v>
      </c>
      <c r="AB115" s="501">
        <f t="shared" ref="AB115:BI115" si="22">SUM(AB116:AB119)</f>
        <v>50055.727509006254</v>
      </c>
      <c r="AC115" s="501">
        <f t="shared" si="22"/>
        <v>50515.742177053216</v>
      </c>
      <c r="AD115" s="501">
        <f t="shared" si="22"/>
        <v>49824.560488012197</v>
      </c>
      <c r="AE115" s="501">
        <f t="shared" si="22"/>
        <v>50822.750362904619</v>
      </c>
      <c r="AF115" s="501">
        <f t="shared" si="22"/>
        <v>50688.531077973988</v>
      </c>
      <c r="AG115" s="501">
        <f t="shared" si="22"/>
        <v>51044.127701300742</v>
      </c>
      <c r="AH115" s="501">
        <f t="shared" si="22"/>
        <v>48409.229513127852</v>
      </c>
      <c r="AI115" s="501">
        <f t="shared" si="22"/>
        <v>43437.701232996616</v>
      </c>
      <c r="AJ115" s="501">
        <f t="shared" si="22"/>
        <v>43162.221354085559</v>
      </c>
      <c r="AK115" s="501">
        <f t="shared" si="22"/>
        <v>43487.276922285935</v>
      </c>
      <c r="AL115" s="501">
        <f t="shared" si="22"/>
        <v>42501.923029075173</v>
      </c>
      <c r="AM115" s="501">
        <f t="shared" si="22"/>
        <v>40225.138974983514</v>
      </c>
      <c r="AN115" s="501">
        <f t="shared" si="22"/>
        <v>40022.706637526935</v>
      </c>
      <c r="AO115" s="501">
        <f t="shared" si="22"/>
        <v>39745.124832842463</v>
      </c>
      <c r="AP115" s="501">
        <f t="shared" si="22"/>
        <v>41111.508723424922</v>
      </c>
      <c r="AQ115" s="501">
        <f t="shared" si="22"/>
        <v>41069.217387605189</v>
      </c>
      <c r="AR115" s="501">
        <f t="shared" si="22"/>
        <v>40094.300578232018</v>
      </c>
      <c r="AS115" s="501">
        <f t="shared" si="22"/>
        <v>37327.809573850856</v>
      </c>
      <c r="AT115" s="501">
        <f t="shared" si="22"/>
        <v>32651.320523922066</v>
      </c>
      <c r="AU115" s="501">
        <f t="shared" si="22"/>
        <v>32676.031698858231</v>
      </c>
      <c r="AV115" s="501">
        <f t="shared" si="22"/>
        <v>32983.411629760099</v>
      </c>
      <c r="AW115" s="501">
        <f t="shared" si="22"/>
        <v>33594.961899891277</v>
      </c>
      <c r="AX115" s="501">
        <f t="shared" si="22"/>
        <v>34930.311560817281</v>
      </c>
      <c r="AY115" s="501">
        <f t="shared" si="22"/>
        <v>34678.091525374628</v>
      </c>
      <c r="AZ115" s="501">
        <f t="shared" si="22"/>
        <v>33528.331890682399</v>
      </c>
      <c r="BA115" s="502">
        <f t="shared" si="22"/>
        <v>33431.599708774542</v>
      </c>
      <c r="BB115" s="501">
        <f t="shared" si="22"/>
        <v>33948.521332946191</v>
      </c>
      <c r="BC115" s="503">
        <f t="shared" si="22"/>
        <v>33571.283613378437</v>
      </c>
      <c r="BD115" s="501">
        <f t="shared" si="22"/>
        <v>32231.805069421283</v>
      </c>
      <c r="BE115" s="502">
        <f t="shared" si="22"/>
        <v>30704.63574256414</v>
      </c>
      <c r="BF115" s="502">
        <f t="shared" si="22"/>
        <v>31086.153924131802</v>
      </c>
      <c r="BG115" s="501">
        <f t="shared" si="22"/>
        <v>28926.600285414388</v>
      </c>
      <c r="BH115" s="502">
        <f t="shared" si="22"/>
        <v>26816.403658746993</v>
      </c>
      <c r="BI115" s="502">
        <f t="shared" si="22"/>
        <v>26167.196089739362</v>
      </c>
      <c r="BJ115" s="42"/>
      <c r="BK115" s="505"/>
      <c r="BL115" s="499"/>
    </row>
    <row r="116" spans="2:68" ht="15" customHeight="1">
      <c r="B116" s="27"/>
      <c r="C116" s="27"/>
      <c r="D116" s="27"/>
      <c r="E116" s="27"/>
      <c r="F116" s="27"/>
      <c r="G116" s="27"/>
      <c r="H116" s="27"/>
      <c r="I116" s="27"/>
      <c r="J116" s="27"/>
      <c r="K116" s="27"/>
      <c r="L116" s="27"/>
      <c r="M116" s="27"/>
      <c r="N116" s="27"/>
      <c r="O116" s="27"/>
      <c r="P116" s="27"/>
      <c r="Q116" s="500"/>
      <c r="R116" s="839"/>
      <c r="S116" s="182"/>
      <c r="T116" s="841" t="s">
        <v>281</v>
      </c>
      <c r="U116" s="508"/>
      <c r="V116" s="508"/>
      <c r="W116" s="508"/>
      <c r="X116" s="508"/>
      <c r="Y116" s="508"/>
      <c r="Z116" s="508"/>
      <c r="AA116" s="506">
        <f>'2.CO2-sector'!AA51</f>
        <v>38701.103416042592</v>
      </c>
      <c r="AB116" s="506">
        <f>'2.CO2-sector'!AB51</f>
        <v>40346.744742035473</v>
      </c>
      <c r="AC116" s="506">
        <f>'2.CO2-sector'!AC51</f>
        <v>41665.79114506545</v>
      </c>
      <c r="AD116" s="506">
        <f>'2.CO2-sector'!AD51</f>
        <v>41224.494256585334</v>
      </c>
      <c r="AE116" s="506">
        <f>'2.CO2-sector'!AE51</f>
        <v>42297.116417365723</v>
      </c>
      <c r="AF116" s="506">
        <f>'2.CO2-sector'!AF51</f>
        <v>42142.02726535382</v>
      </c>
      <c r="AG116" s="506">
        <f>'2.CO2-sector'!AG51</f>
        <v>42559.539804125336</v>
      </c>
      <c r="AH116" s="506">
        <f>'2.CO2-sector'!AH51</f>
        <v>39926.083389390726</v>
      </c>
      <c r="AI116" s="506">
        <f>'2.CO2-sector'!AI51</f>
        <v>35362.599382577479</v>
      </c>
      <c r="AJ116" s="506">
        <f>'2.CO2-sector'!AJ51</f>
        <v>35010.124942594921</v>
      </c>
      <c r="AK116" s="506">
        <f>'2.CO2-sector'!AK51</f>
        <v>35085.742906855594</v>
      </c>
      <c r="AL116" s="506">
        <f>'2.CO2-sector'!AL51</f>
        <v>34374.185269382258</v>
      </c>
      <c r="AM116" s="506">
        <f>'2.CO2-sector'!AM51</f>
        <v>32417.253435765444</v>
      </c>
      <c r="AN116" s="506">
        <f>'2.CO2-sector'!AN51</f>
        <v>31935.273453308597</v>
      </c>
      <c r="AO116" s="506">
        <f>'2.CO2-sector'!AO51</f>
        <v>31276.189983420805</v>
      </c>
      <c r="AP116" s="506">
        <f>'2.CO2-sector'!AP51</f>
        <v>32279.645554026018</v>
      </c>
      <c r="AQ116" s="506">
        <f>'2.CO2-sector'!AQ51</f>
        <v>31990.873871774482</v>
      </c>
      <c r="AR116" s="506">
        <f>'2.CO2-sector'!AR51</f>
        <v>30658.349937916188</v>
      </c>
      <c r="AS116" s="506">
        <f>'2.CO2-sector'!AS51</f>
        <v>28552.561480293498</v>
      </c>
      <c r="AT116" s="506">
        <f>'2.CO2-sector'!AT51</f>
        <v>25308.481718967807</v>
      </c>
      <c r="AU116" s="506">
        <f>'2.CO2-sector'!AU51</f>
        <v>24321.270937421363</v>
      </c>
      <c r="AV116" s="506">
        <f>'2.CO2-sector'!AV51</f>
        <v>24982.895526650263</v>
      </c>
      <c r="AW116" s="506">
        <f>'2.CO2-sector'!AW51</f>
        <v>25624.79533860795</v>
      </c>
      <c r="AX116" s="506">
        <f>'2.CO2-sector'!AX51</f>
        <v>26805.206128279013</v>
      </c>
      <c r="AY116" s="506">
        <f>'2.CO2-sector'!AY51</f>
        <v>26557.37523672733</v>
      </c>
      <c r="AZ116" s="506">
        <f>'2.CO2-sector'!AZ51</f>
        <v>25936.139788924989</v>
      </c>
      <c r="BA116" s="478">
        <f>'2.CO2-sector'!BA51</f>
        <v>25969.470794926132</v>
      </c>
      <c r="BB116" s="506">
        <f>'2.CO2-sector'!BB51</f>
        <v>26428.778063772283</v>
      </c>
      <c r="BC116" s="507">
        <f>'2.CO2-sector'!BC51</f>
        <v>26182.943719015086</v>
      </c>
      <c r="BD116" s="506">
        <f>'2.CO2-sector'!BD51</f>
        <v>25328.005761907836</v>
      </c>
      <c r="BE116" s="478">
        <f>'2.CO2-sector'!BE51</f>
        <v>24490.267324230699</v>
      </c>
      <c r="BF116" s="478">
        <f>'2.CO2-sector'!BF51</f>
        <v>24395.605542970698</v>
      </c>
      <c r="BG116" s="506">
        <f>'2.CO2-sector'!BG51</f>
        <v>22479.160225974269</v>
      </c>
      <c r="BH116" s="478">
        <f>'2.CO2-sector'!BH51</f>
        <v>20755.858711412857</v>
      </c>
      <c r="BI116" s="478">
        <f>'2.CO2-sector'!BI51</f>
        <v>20174.912696824504</v>
      </c>
      <c r="BJ116" s="506"/>
      <c r="BK116" s="509"/>
      <c r="BL116" s="499"/>
    </row>
    <row r="117" spans="2:68" ht="15" customHeight="1">
      <c r="B117" s="27"/>
      <c r="C117" s="27"/>
      <c r="D117" s="27"/>
      <c r="E117" s="27"/>
      <c r="F117" s="27"/>
      <c r="G117" s="27"/>
      <c r="H117" s="27"/>
      <c r="I117" s="27"/>
      <c r="J117" s="27"/>
      <c r="K117" s="27"/>
      <c r="L117" s="27"/>
      <c r="M117" s="27"/>
      <c r="N117" s="27"/>
      <c r="O117" s="27"/>
      <c r="P117" s="27"/>
      <c r="Q117" s="500"/>
      <c r="R117" s="839"/>
      <c r="S117" s="182"/>
      <c r="T117" s="842" t="s">
        <v>282</v>
      </c>
      <c r="U117" s="479"/>
      <c r="V117" s="479"/>
      <c r="W117" s="479"/>
      <c r="X117" s="479"/>
      <c r="Y117" s="479"/>
      <c r="Z117" s="479"/>
      <c r="AA117" s="477">
        <f>'2.CO2-sector'!AA52</f>
        <v>6674.4490046098008</v>
      </c>
      <c r="AB117" s="477">
        <f>'2.CO2-sector'!AB52</f>
        <v>6524.5328569297899</v>
      </c>
      <c r="AC117" s="477">
        <f>'2.CO2-sector'!AC52</f>
        <v>5945.8339540571296</v>
      </c>
      <c r="AD117" s="477">
        <f>'2.CO2-sector'!AD52</f>
        <v>5842.3534676861218</v>
      </c>
      <c r="AE117" s="477">
        <f>'2.CO2-sector'!AE52</f>
        <v>5740.0247792311475</v>
      </c>
      <c r="AF117" s="477">
        <f>'2.CO2-sector'!AF52</f>
        <v>5795.1316308500936</v>
      </c>
      <c r="AG117" s="477">
        <f>'2.CO2-sector'!AG52</f>
        <v>5789.0719316293607</v>
      </c>
      <c r="AH117" s="477">
        <f>'2.CO2-sector'!AH52</f>
        <v>5903.8352801359188</v>
      </c>
      <c r="AI117" s="477">
        <f>'2.CO2-sector'!AI52</f>
        <v>5638.1994106625216</v>
      </c>
      <c r="AJ117" s="477">
        <f>'2.CO2-sector'!AJ52</f>
        <v>5703.2053582387398</v>
      </c>
      <c r="AK117" s="477">
        <f>'2.CO2-sector'!AK52</f>
        <v>5899.9845210859867</v>
      </c>
      <c r="AL117" s="477">
        <f>'2.CO2-sector'!AL52</f>
        <v>5594.9262706926856</v>
      </c>
      <c r="AM117" s="477">
        <f>'2.CO2-sector'!AM52</f>
        <v>5607.0023060629446</v>
      </c>
      <c r="AN117" s="477">
        <f>'2.CO2-sector'!AN52</f>
        <v>6016.2632307025469</v>
      </c>
      <c r="AO117" s="477">
        <f>'2.CO2-sector'!AO52</f>
        <v>6398.6869967575658</v>
      </c>
      <c r="AP117" s="477">
        <f>'2.CO2-sector'!AP52</f>
        <v>6645.7105523034488</v>
      </c>
      <c r="AQ117" s="477">
        <f>'2.CO2-sector'!AQ52</f>
        <v>6788.1886315874171</v>
      </c>
      <c r="AR117" s="477">
        <f>'2.CO2-sector'!AR52</f>
        <v>7012.0890129308336</v>
      </c>
      <c r="AS117" s="477">
        <f>'2.CO2-sector'!AS52</f>
        <v>6591.81832614634</v>
      </c>
      <c r="AT117" s="477">
        <f>'2.CO2-sector'!AT52</f>
        <v>5364.6005099960848</v>
      </c>
      <c r="AU117" s="477">
        <f>'2.CO2-sector'!AU52</f>
        <v>6284.7190568659116</v>
      </c>
      <c r="AV117" s="477">
        <f>'2.CO2-sector'!AV52</f>
        <v>5895.7907835699853</v>
      </c>
      <c r="AW117" s="477">
        <f>'2.CO2-sector'!AW52</f>
        <v>5679.3251402286451</v>
      </c>
      <c r="AX117" s="477">
        <f>'2.CO2-sector'!AX52</f>
        <v>5766.6750900500374</v>
      </c>
      <c r="AY117" s="477">
        <f>'2.CO2-sector'!AY52</f>
        <v>5811.9451381047556</v>
      </c>
      <c r="AZ117" s="477">
        <f>'2.CO2-sector'!AZ52</f>
        <v>5477.0464397639898</v>
      </c>
      <c r="BA117" s="481">
        <f>'2.CO2-sector'!BA52</f>
        <v>5504.0022085956616</v>
      </c>
      <c r="BB117" s="477">
        <f>'2.CO2-sector'!BB52</f>
        <v>5583.2353800745541</v>
      </c>
      <c r="BC117" s="510">
        <f>'2.CO2-sector'!BC52</f>
        <v>5615.0174032474988</v>
      </c>
      <c r="BD117" s="477">
        <f>'2.CO2-sector'!BD52</f>
        <v>5200.0262366432871</v>
      </c>
      <c r="BE117" s="481">
        <f>'2.CO2-sector'!BE52</f>
        <v>4504.2505011024523</v>
      </c>
      <c r="BF117" s="481">
        <f>'2.CO2-sector'!BF52</f>
        <v>4891.887190342547</v>
      </c>
      <c r="BG117" s="477">
        <f>'2.CO2-sector'!BG52</f>
        <v>4608.0764380638348</v>
      </c>
      <c r="BH117" s="481">
        <f>'2.CO2-sector'!BH52</f>
        <v>4453.7915013411384</v>
      </c>
      <c r="BI117" s="481">
        <f>'2.CO2-sector'!BI52</f>
        <v>4372.2869681899647</v>
      </c>
      <c r="BJ117" s="477"/>
      <c r="BK117" s="480"/>
      <c r="BL117" s="499"/>
    </row>
    <row r="118" spans="2:68" ht="15" customHeight="1">
      <c r="B118" s="27"/>
      <c r="C118" s="27"/>
      <c r="D118" s="27"/>
      <c r="E118" s="27"/>
      <c r="F118" s="27"/>
      <c r="G118" s="27"/>
      <c r="H118" s="27"/>
      <c r="I118" s="27"/>
      <c r="J118" s="27"/>
      <c r="K118" s="27"/>
      <c r="L118" s="27"/>
      <c r="M118" s="27"/>
      <c r="N118" s="27"/>
      <c r="O118" s="27"/>
      <c r="P118" s="27"/>
      <c r="Q118" s="500"/>
      <c r="R118" s="839"/>
      <c r="S118" s="182"/>
      <c r="T118" s="842" t="s">
        <v>283</v>
      </c>
      <c r="U118" s="479"/>
      <c r="V118" s="479"/>
      <c r="W118" s="479"/>
      <c r="X118" s="479"/>
      <c r="Y118" s="479"/>
      <c r="Z118" s="479"/>
      <c r="AA118" s="477">
        <f>'2.CO2-sector'!AA53</f>
        <v>312.93265823101166</v>
      </c>
      <c r="AB118" s="477">
        <f>'2.CO2-sector'!AB53</f>
        <v>307.97107789698435</v>
      </c>
      <c r="AC118" s="477">
        <f>'2.CO2-sector'!AC53</f>
        <v>295.29687962532637</v>
      </c>
      <c r="AD118" s="477">
        <f>'2.CO2-sector'!AD53</f>
        <v>290.63467317525141</v>
      </c>
      <c r="AE118" s="477">
        <f>'2.CO2-sector'!AE53</f>
        <v>290.02818822876941</v>
      </c>
      <c r="AF118" s="477">
        <f>'2.CO2-sector'!AF53</f>
        <v>283.40724792134881</v>
      </c>
      <c r="AG118" s="477">
        <f>'2.CO2-sector'!AG53</f>
        <v>282.81616108587957</v>
      </c>
      <c r="AH118" s="477">
        <f>'2.CO2-sector'!AH53</f>
        <v>270.4505316939792</v>
      </c>
      <c r="AI118" s="477">
        <f>'2.CO2-sector'!AI53</f>
        <v>231.01486186880268</v>
      </c>
      <c r="AJ118" s="477">
        <f>'2.CO2-sector'!AJ53</f>
        <v>236.17622947190605</v>
      </c>
      <c r="AK118" s="477">
        <f>'2.CO2-sector'!AK53</f>
        <v>232.77059403447643</v>
      </c>
      <c r="AL118" s="477">
        <f>'2.CO2-sector'!AL53</f>
        <v>223.34615935223468</v>
      </c>
      <c r="AM118" s="477">
        <f>'2.CO2-sector'!AM53</f>
        <v>216.97067555275785</v>
      </c>
      <c r="AN118" s="477">
        <f>'2.CO2-sector'!AN53</f>
        <v>253.04917488817512</v>
      </c>
      <c r="AO118" s="477">
        <f>'2.CO2-sector'!AO53</f>
        <v>259.84110151123582</v>
      </c>
      <c r="AP118" s="477">
        <f>'2.CO2-sector'!AP53</f>
        <v>243.96514344126908</v>
      </c>
      <c r="AQ118" s="477">
        <f>'2.CO2-sector'!AQ53</f>
        <v>231.92793937005607</v>
      </c>
      <c r="AR118" s="477">
        <f>'2.CO2-sector'!AR53</f>
        <v>216.15611100140237</v>
      </c>
      <c r="AS118" s="477">
        <f>'2.CO2-sector'!AS53</f>
        <v>183.2383982729593</v>
      </c>
      <c r="AT118" s="477">
        <f>'2.CO2-sector'!AT53</f>
        <v>164.79831510666327</v>
      </c>
      <c r="AU118" s="477">
        <f>'2.CO2-sector'!AU53</f>
        <v>188.02623863878793</v>
      </c>
      <c r="AV118" s="477">
        <f>'2.CO2-sector'!AV53</f>
        <v>188.07840694740474</v>
      </c>
      <c r="AW118" s="477">
        <f>'2.CO2-sector'!AW53</f>
        <v>199.57086177654855</v>
      </c>
      <c r="AX118" s="477">
        <f>'2.CO2-sector'!AX53</f>
        <v>212.11792199407731</v>
      </c>
      <c r="AY118" s="477">
        <f>'2.CO2-sector'!AY53</f>
        <v>209.39134529972279</v>
      </c>
      <c r="AZ118" s="477">
        <f>'2.CO2-sector'!AZ53</f>
        <v>210.50366839149265</v>
      </c>
      <c r="BA118" s="481">
        <f>'2.CO2-sector'!BA53</f>
        <v>206.20457113393425</v>
      </c>
      <c r="BB118" s="477">
        <f>'2.CO2-sector'!BB53</f>
        <v>213.00806049427757</v>
      </c>
      <c r="BC118" s="510">
        <f>'2.CO2-sector'!BC53</f>
        <v>217.2544088476491</v>
      </c>
      <c r="BD118" s="477">
        <f>'2.CO2-sector'!BD53</f>
        <v>197.83983652610891</v>
      </c>
      <c r="BE118" s="481">
        <f>'2.CO2-sector'!BE53</f>
        <v>163.5904862519815</v>
      </c>
      <c r="BF118" s="481">
        <f>'2.CO2-sector'!BF53</f>
        <v>167.57679846059588</v>
      </c>
      <c r="BG118" s="477">
        <f>'2.CO2-sector'!BG53</f>
        <v>152.20836981833781</v>
      </c>
      <c r="BH118" s="481">
        <f>'2.CO2-sector'!BH53</f>
        <v>161.88724159280801</v>
      </c>
      <c r="BI118" s="481">
        <f>'2.CO2-sector'!BI53</f>
        <v>156.01801415035544</v>
      </c>
      <c r="BJ118" s="477"/>
      <c r="BK118" s="480"/>
      <c r="BL118" s="499"/>
    </row>
    <row r="119" spans="2:68" ht="14.25" customHeight="1">
      <c r="B119" s="27"/>
      <c r="C119" s="27"/>
      <c r="D119" s="27"/>
      <c r="E119" s="27"/>
      <c r="F119" s="27"/>
      <c r="G119" s="27"/>
      <c r="H119" s="27"/>
      <c r="I119" s="27"/>
      <c r="J119" s="27"/>
      <c r="K119" s="27"/>
      <c r="L119" s="27"/>
      <c r="M119" s="27"/>
      <c r="N119" s="27"/>
      <c r="O119" s="27"/>
      <c r="P119" s="27"/>
      <c r="Q119" s="500"/>
      <c r="R119" s="839"/>
      <c r="S119" s="512"/>
      <c r="T119" s="837" t="s">
        <v>349</v>
      </c>
      <c r="U119" s="516"/>
      <c r="V119" s="516"/>
      <c r="W119" s="516"/>
      <c r="X119" s="516"/>
      <c r="Y119" s="516"/>
      <c r="Z119" s="516"/>
      <c r="AA119" s="513">
        <f>'2.CO2-sector'!AA54</f>
        <v>3025.3148726737413</v>
      </c>
      <c r="AB119" s="513">
        <f>'2.CO2-sector'!AB54</f>
        <v>2876.4788321440037</v>
      </c>
      <c r="AC119" s="513">
        <f>'2.CO2-sector'!AC54</f>
        <v>2608.8201983053082</v>
      </c>
      <c r="AD119" s="513">
        <f>'2.CO2-sector'!AD54</f>
        <v>2467.0780905654915</v>
      </c>
      <c r="AE119" s="513">
        <f>'2.CO2-sector'!AE54</f>
        <v>2495.5809780789796</v>
      </c>
      <c r="AF119" s="513">
        <f>'2.CO2-sector'!AF54</f>
        <v>2467.9649338487307</v>
      </c>
      <c r="AG119" s="513">
        <f>'2.CO2-sector'!AG54</f>
        <v>2412.6998044601655</v>
      </c>
      <c r="AH119" s="513">
        <f>'2.CO2-sector'!AH54</f>
        <v>2308.86031190723</v>
      </c>
      <c r="AI119" s="513">
        <f>'2.CO2-sector'!AI54</f>
        <v>2205.8875778878164</v>
      </c>
      <c r="AJ119" s="513">
        <f>'2.CO2-sector'!AJ54</f>
        <v>2212.7148237799938</v>
      </c>
      <c r="AK119" s="513">
        <f>'2.CO2-sector'!AK54</f>
        <v>2268.7789003098792</v>
      </c>
      <c r="AL119" s="513">
        <f>'2.CO2-sector'!AL54</f>
        <v>2309.4653296479942</v>
      </c>
      <c r="AM119" s="513">
        <f>'2.CO2-sector'!AM54</f>
        <v>1983.9125576023625</v>
      </c>
      <c r="AN119" s="513">
        <f>'2.CO2-sector'!AN54</f>
        <v>1818.1207786276111</v>
      </c>
      <c r="AO119" s="513">
        <f>'2.CO2-sector'!AO54</f>
        <v>1810.4067511528565</v>
      </c>
      <c r="AP119" s="513">
        <f>'2.CO2-sector'!AP54</f>
        <v>1942.187473654189</v>
      </c>
      <c r="AQ119" s="513">
        <f>'2.CO2-sector'!AQ54</f>
        <v>2058.2269448732345</v>
      </c>
      <c r="AR119" s="513">
        <f>'2.CO2-sector'!AR54</f>
        <v>2207.7055163835989</v>
      </c>
      <c r="AS119" s="513">
        <f>'2.CO2-sector'!AS54</f>
        <v>2000.1913691380623</v>
      </c>
      <c r="AT119" s="513">
        <f>'2.CO2-sector'!AT54</f>
        <v>1813.4399798515124</v>
      </c>
      <c r="AU119" s="513">
        <f>'2.CO2-sector'!AU54</f>
        <v>1882.0154659321702</v>
      </c>
      <c r="AV119" s="513">
        <f>'2.CO2-sector'!AV54</f>
        <v>1916.6469125924461</v>
      </c>
      <c r="AW119" s="513">
        <f>'2.CO2-sector'!AW54</f>
        <v>2091.2705592781335</v>
      </c>
      <c r="AX119" s="513">
        <f>'2.CO2-sector'!AX54</f>
        <v>2146.3124204941573</v>
      </c>
      <c r="AY119" s="513">
        <f>'2.CO2-sector'!AY54</f>
        <v>2099.3798052428242</v>
      </c>
      <c r="AZ119" s="513">
        <f>'2.CO2-sector'!AZ54</f>
        <v>1904.6419936019261</v>
      </c>
      <c r="BA119" s="514">
        <f>'2.CO2-sector'!BA54</f>
        <v>1751.9221341188149</v>
      </c>
      <c r="BB119" s="513">
        <f>'2.CO2-sector'!BB54</f>
        <v>1723.4998286050727</v>
      </c>
      <c r="BC119" s="515">
        <f>'2.CO2-sector'!BC54</f>
        <v>1556.0680822682009</v>
      </c>
      <c r="BD119" s="513">
        <f>'2.CO2-sector'!BD54</f>
        <v>1505.9332343440508</v>
      </c>
      <c r="BE119" s="514">
        <f>'2.CO2-sector'!BE54</f>
        <v>1546.5274309790093</v>
      </c>
      <c r="BF119" s="514">
        <f>'2.CO2-sector'!BF54</f>
        <v>1631.0843923579648</v>
      </c>
      <c r="BG119" s="513">
        <f>'2.CO2-sector'!BG54</f>
        <v>1687.1552515579463</v>
      </c>
      <c r="BH119" s="514">
        <f>'2.CO2-sector'!BH54</f>
        <v>1444.8662044001906</v>
      </c>
      <c r="BI119" s="514">
        <f>'2.CO2-sector'!BI54</f>
        <v>1463.9784105745371</v>
      </c>
      <c r="BJ119" s="513"/>
      <c r="BK119" s="517"/>
      <c r="BL119" s="499"/>
    </row>
    <row r="120" spans="2:68" ht="15" customHeight="1">
      <c r="B120" s="27"/>
      <c r="C120" s="27"/>
      <c r="D120" s="27"/>
      <c r="E120" s="27"/>
      <c r="F120" s="27"/>
      <c r="G120" s="27"/>
      <c r="H120" s="27"/>
      <c r="I120" s="27"/>
      <c r="J120" s="27"/>
      <c r="K120" s="27"/>
      <c r="L120" s="27"/>
      <c r="M120" s="27"/>
      <c r="N120" s="27"/>
      <c r="O120" s="27"/>
      <c r="P120" s="27"/>
      <c r="Q120" s="500"/>
      <c r="R120" s="839"/>
      <c r="S120" s="518" t="s">
        <v>46</v>
      </c>
      <c r="T120" s="843"/>
      <c r="U120" s="883"/>
      <c r="V120" s="1912"/>
      <c r="W120" s="1912"/>
      <c r="X120" s="1912"/>
      <c r="Y120" s="1912"/>
      <c r="Z120" s="1912"/>
      <c r="AA120" s="519">
        <f>'2.CO2-sector'!AA55</f>
        <v>6046.5321394566863</v>
      </c>
      <c r="AB120" s="519">
        <f>'2.CO2-sector'!AB55</f>
        <v>6050.7391618907741</v>
      </c>
      <c r="AC120" s="519">
        <f>'2.CO2-sector'!AC55</f>
        <v>5855.4155222932541</v>
      </c>
      <c r="AD120" s="519">
        <f>'2.CO2-sector'!AD55</f>
        <v>5424.8104805551984</v>
      </c>
      <c r="AE120" s="519">
        <f>'2.CO2-sector'!AE55</f>
        <v>5840.5414848882592</v>
      </c>
      <c r="AF120" s="519">
        <f>'2.CO2-sector'!AF55</f>
        <v>6018.9490719316391</v>
      </c>
      <c r="AG120" s="519">
        <f>'2.CO2-sector'!AG55</f>
        <v>6025.1120702482795</v>
      </c>
      <c r="AH120" s="519">
        <f>'2.CO2-sector'!AH55</f>
        <v>6108.0440153068812</v>
      </c>
      <c r="AI120" s="519">
        <f>'2.CO2-sector'!AI55</f>
        <v>5498.0254197827926</v>
      </c>
      <c r="AJ120" s="519">
        <f>'2.CO2-sector'!AJ55</f>
        <v>6063.1311695055556</v>
      </c>
      <c r="AK120" s="519">
        <f>'2.CO2-sector'!AK55</f>
        <v>5924.2655957328298</v>
      </c>
      <c r="AL120" s="519">
        <f>'2.CO2-sector'!AL55</f>
        <v>5561.4055448113222</v>
      </c>
      <c r="AM120" s="519">
        <f>'2.CO2-sector'!AM55</f>
        <v>5545.3196467717898</v>
      </c>
      <c r="AN120" s="519">
        <f>'2.CO2-sector'!AN55</f>
        <v>5412.6329361449652</v>
      </c>
      <c r="AO120" s="519">
        <f>'2.CO2-sector'!AO55</f>
        <v>5496.3049712070424</v>
      </c>
      <c r="AP120" s="519">
        <f>'2.CO2-sector'!AP55</f>
        <v>5170.4012403243996</v>
      </c>
      <c r="AQ120" s="519">
        <f>'2.CO2-sector'!AQ55</f>
        <v>5250.8475229868127</v>
      </c>
      <c r="AR120" s="519">
        <f>'2.CO2-sector'!AR55</f>
        <v>5336.2116022462542</v>
      </c>
      <c r="AS120" s="519">
        <f>'2.CO2-sector'!AS55</f>
        <v>4473.1761549145422</v>
      </c>
      <c r="AT120" s="519">
        <f>'2.CO2-sector'!AT55</f>
        <v>4336.4519135445926</v>
      </c>
      <c r="AU120" s="519">
        <f>'2.CO2-sector'!AU55</f>
        <v>4819.0751039190191</v>
      </c>
      <c r="AV120" s="519">
        <f>'2.CO2-sector'!AV55</f>
        <v>4490.2484055430823</v>
      </c>
      <c r="AW120" s="519">
        <f>'2.CO2-sector'!AW55</f>
        <v>4071.0018397573604</v>
      </c>
      <c r="AX120" s="519">
        <f>'2.CO2-sector'!AX55</f>
        <v>4177.1312653515224</v>
      </c>
      <c r="AY120" s="519">
        <f>'2.CO2-sector'!AY55</f>
        <v>4077.7717016032366</v>
      </c>
      <c r="AZ120" s="519">
        <f>'2.CO2-sector'!AZ55</f>
        <v>3967.3905253050571</v>
      </c>
      <c r="BA120" s="520">
        <f>'2.CO2-sector'!BA55</f>
        <v>3618.1989803633692</v>
      </c>
      <c r="BB120" s="519">
        <f>'2.CO2-sector'!BB55</f>
        <v>3808.8858414041229</v>
      </c>
      <c r="BC120" s="521">
        <f>'2.CO2-sector'!BC55</f>
        <v>3555.5165291371413</v>
      </c>
      <c r="BD120" s="519">
        <f>'2.CO2-sector'!BD55</f>
        <v>3709.8775602584878</v>
      </c>
      <c r="BE120" s="520">
        <f>'2.CO2-sector'!BE55</f>
        <v>3075.4707525081408</v>
      </c>
      <c r="BF120" s="520">
        <f>'2.CO2-sector'!BF55</f>
        <v>3752.6644970678194</v>
      </c>
      <c r="BG120" s="519">
        <f>'2.CO2-sector'!BG55</f>
        <v>3420.5620198929505</v>
      </c>
      <c r="BH120" s="520">
        <f>'2.CO2-sector'!BH55</f>
        <v>3182.9445219446038</v>
      </c>
      <c r="BI120" s="520">
        <f>'2.CO2-sector'!BI55</f>
        <v>2856.2410576137804</v>
      </c>
      <c r="BJ120" s="1140"/>
      <c r="BK120" s="522"/>
      <c r="BL120" s="499"/>
    </row>
    <row r="121" spans="2:68" ht="15" customHeight="1">
      <c r="B121" s="27"/>
      <c r="C121" s="27"/>
      <c r="D121" s="27"/>
      <c r="E121" s="27"/>
      <c r="F121" s="27"/>
      <c r="G121" s="27"/>
      <c r="H121" s="27"/>
      <c r="I121" s="27"/>
      <c r="J121" s="27"/>
      <c r="K121" s="27"/>
      <c r="L121" s="27"/>
      <c r="M121" s="27"/>
      <c r="N121" s="27"/>
      <c r="O121" s="27"/>
      <c r="P121" s="27"/>
      <c r="Q121" s="500"/>
      <c r="R121" s="839"/>
      <c r="S121" s="523"/>
      <c r="T121" s="841" t="s">
        <v>222</v>
      </c>
      <c r="U121" s="508"/>
      <c r="V121" s="508"/>
      <c r="W121" s="508"/>
      <c r="X121" s="508"/>
      <c r="Y121" s="508"/>
      <c r="Z121" s="508"/>
      <c r="AA121" s="506">
        <f>'2.CO2-sector'!AA56</f>
        <v>2445.2931610658848</v>
      </c>
      <c r="AB121" s="506">
        <f>'2.CO2-sector'!AB56</f>
        <v>2421.5925710493138</v>
      </c>
      <c r="AC121" s="506">
        <f>'2.CO2-sector'!AC56</f>
        <v>2440.1686804123647</v>
      </c>
      <c r="AD121" s="506">
        <f>'2.CO2-sector'!AD56</f>
        <v>2278.0786039168916</v>
      </c>
      <c r="AE121" s="506">
        <f>'2.CO2-sector'!AE56</f>
        <v>2475.1678606571363</v>
      </c>
      <c r="AF121" s="506">
        <f>'2.CO2-sector'!AF56</f>
        <v>2470.9801584637903</v>
      </c>
      <c r="AG121" s="506">
        <f>'2.CO2-sector'!AG56</f>
        <v>2440.0274235024808</v>
      </c>
      <c r="AH121" s="506">
        <f>'2.CO2-sector'!AH56</f>
        <v>2453.1713883097659</v>
      </c>
      <c r="AI121" s="506">
        <f>'2.CO2-sector'!AI56</f>
        <v>2111.1151169962741</v>
      </c>
      <c r="AJ121" s="506">
        <f>'2.CO2-sector'!AJ56</f>
        <v>2449.2598139862143</v>
      </c>
      <c r="AK121" s="506">
        <f>'2.CO2-sector'!AK56</f>
        <v>2312.146044727996</v>
      </c>
      <c r="AL121" s="506">
        <f>'2.CO2-sector'!AL56</f>
        <v>2169.2191666621943</v>
      </c>
      <c r="AM121" s="506">
        <f>'2.CO2-sector'!AM56</f>
        <v>2019.2083316679546</v>
      </c>
      <c r="AN121" s="506">
        <f>'2.CO2-sector'!AN56</f>
        <v>1802.1588744906958</v>
      </c>
      <c r="AO121" s="506">
        <f>'2.CO2-sector'!AO56</f>
        <v>1814.1687877738857</v>
      </c>
      <c r="AP121" s="506">
        <f>'2.CO2-sector'!AP56</f>
        <v>1498.3522289216514</v>
      </c>
      <c r="AQ121" s="506">
        <f>'2.CO2-sector'!AQ56</f>
        <v>1520.0830549785337</v>
      </c>
      <c r="AR121" s="506">
        <f>'2.CO2-sector'!AR56</f>
        <v>1568.1777210077908</v>
      </c>
      <c r="AS121" s="506">
        <f>'2.CO2-sector'!AS56</f>
        <v>1324.7254254010425</v>
      </c>
      <c r="AT121" s="506">
        <f>'2.CO2-sector'!AT56</f>
        <v>1316.2151084053821</v>
      </c>
      <c r="AU121" s="506">
        <f>'2.CO2-sector'!AU56</f>
        <v>1435.2960206409541</v>
      </c>
      <c r="AV121" s="506">
        <f>'2.CO2-sector'!AV56</f>
        <v>1279.9872785121934</v>
      </c>
      <c r="AW121" s="506">
        <f>'2.CO2-sector'!AW56</f>
        <v>1176.4726686055906</v>
      </c>
      <c r="AX121" s="506">
        <f>'2.CO2-sector'!AX56</f>
        <v>1235.7152266922471</v>
      </c>
      <c r="AY121" s="506">
        <f>'2.CO2-sector'!AY56</f>
        <v>1213.8279084227877</v>
      </c>
      <c r="AZ121" s="506">
        <f>'2.CO2-sector'!AZ56</f>
        <v>1271.1438927097759</v>
      </c>
      <c r="BA121" s="478">
        <f>'2.CO2-sector'!BA56</f>
        <v>930.97711319951657</v>
      </c>
      <c r="BB121" s="506">
        <f>'2.CO2-sector'!BB56</f>
        <v>986.84427666893271</v>
      </c>
      <c r="BC121" s="507">
        <f>'2.CO2-sector'!BC56</f>
        <v>742.07194497193393</v>
      </c>
      <c r="BD121" s="506">
        <f>'2.CO2-sector'!BD56</f>
        <v>997.22252493159783</v>
      </c>
      <c r="BE121" s="478">
        <f>'2.CO2-sector'!BE56</f>
        <v>751.96636320872221</v>
      </c>
      <c r="BF121" s="478">
        <f>'2.CO2-sector'!BF56</f>
        <v>1070.4837096955291</v>
      </c>
      <c r="BG121" s="506">
        <f>'2.CO2-sector'!BG56</f>
        <v>887.0452716689922</v>
      </c>
      <c r="BH121" s="478">
        <f>'2.CO2-sector'!BH56</f>
        <v>864.66765424968503</v>
      </c>
      <c r="BI121" s="478">
        <f>'2.CO2-sector'!BI56</f>
        <v>649.41085521321565</v>
      </c>
      <c r="BJ121" s="506"/>
      <c r="BK121" s="509"/>
      <c r="BL121" s="499"/>
    </row>
    <row r="122" spans="2:68" ht="14.25" customHeight="1">
      <c r="B122" s="27"/>
      <c r="C122" s="27"/>
      <c r="D122" s="27"/>
      <c r="E122" s="27"/>
      <c r="F122" s="27"/>
      <c r="G122" s="27"/>
      <c r="H122" s="27"/>
      <c r="I122" s="27"/>
      <c r="J122" s="27"/>
      <c r="K122" s="27"/>
      <c r="L122" s="27"/>
      <c r="M122" s="27"/>
      <c r="N122" s="27"/>
      <c r="O122" s="27"/>
      <c r="P122" s="27"/>
      <c r="Q122" s="500"/>
      <c r="R122" s="839"/>
      <c r="S122" s="524"/>
      <c r="T122" s="837" t="s">
        <v>350</v>
      </c>
      <c r="U122" s="516"/>
      <c r="V122" s="516"/>
      <c r="W122" s="516"/>
      <c r="X122" s="516"/>
      <c r="Y122" s="516"/>
      <c r="Z122" s="516"/>
      <c r="AA122" s="513">
        <f>'2.CO2-sector'!AA57</f>
        <v>3601.2389783908015</v>
      </c>
      <c r="AB122" s="513">
        <f>'2.CO2-sector'!AB57</f>
        <v>3629.1465908414602</v>
      </c>
      <c r="AC122" s="513">
        <f>'2.CO2-sector'!AC57</f>
        <v>3415.2468418808894</v>
      </c>
      <c r="AD122" s="513">
        <f>'2.CO2-sector'!AD57</f>
        <v>3146.7318766383069</v>
      </c>
      <c r="AE122" s="513">
        <f>'2.CO2-sector'!AE57</f>
        <v>3365.3736242311229</v>
      </c>
      <c r="AF122" s="513">
        <f>'2.CO2-sector'!AF57</f>
        <v>3547.9689134678488</v>
      </c>
      <c r="AG122" s="513">
        <f>'2.CO2-sector'!AG57</f>
        <v>3585.0846467457986</v>
      </c>
      <c r="AH122" s="513">
        <f>'2.CO2-sector'!AH57</f>
        <v>3654.8726269971153</v>
      </c>
      <c r="AI122" s="513">
        <f>'2.CO2-sector'!AI57</f>
        <v>3386.9103027865185</v>
      </c>
      <c r="AJ122" s="513">
        <f>'2.CO2-sector'!AJ57</f>
        <v>3613.8713555193413</v>
      </c>
      <c r="AK122" s="513">
        <f>'2.CO2-sector'!AK57</f>
        <v>3612.1195510048337</v>
      </c>
      <c r="AL122" s="513">
        <f>'2.CO2-sector'!AL57</f>
        <v>3392.1863781491279</v>
      </c>
      <c r="AM122" s="513">
        <f>'2.CO2-sector'!AM57</f>
        <v>3526.1113151038353</v>
      </c>
      <c r="AN122" s="513">
        <f>'2.CO2-sector'!AN57</f>
        <v>3610.4740616542695</v>
      </c>
      <c r="AO122" s="513">
        <f>'2.CO2-sector'!AO57</f>
        <v>3682.1361834331565</v>
      </c>
      <c r="AP122" s="513">
        <f>'2.CO2-sector'!AP57</f>
        <v>3672.049011402748</v>
      </c>
      <c r="AQ122" s="513">
        <f>'2.CO2-sector'!AQ57</f>
        <v>3730.764468008279</v>
      </c>
      <c r="AR122" s="513">
        <f>'2.CO2-sector'!AR57</f>
        <v>3768.0338812384634</v>
      </c>
      <c r="AS122" s="513">
        <f>'2.CO2-sector'!AS57</f>
        <v>3148.4507295134999</v>
      </c>
      <c r="AT122" s="513">
        <f>'2.CO2-sector'!AT57</f>
        <v>3020.2368051392104</v>
      </c>
      <c r="AU122" s="513">
        <f>'2.CO2-sector'!AU57</f>
        <v>3383.7790832780647</v>
      </c>
      <c r="AV122" s="513">
        <f>'2.CO2-sector'!AV57</f>
        <v>3210.2611270308889</v>
      </c>
      <c r="AW122" s="513">
        <f>'2.CO2-sector'!AW57</f>
        <v>2894.5291711517698</v>
      </c>
      <c r="AX122" s="513">
        <f>'2.CO2-sector'!AX57</f>
        <v>2941.4160386592753</v>
      </c>
      <c r="AY122" s="513">
        <f>'2.CO2-sector'!AY57</f>
        <v>2863.9437931804487</v>
      </c>
      <c r="AZ122" s="513">
        <f>'2.CO2-sector'!AZ57</f>
        <v>2696.246632595281</v>
      </c>
      <c r="BA122" s="514">
        <f>'2.CO2-sector'!BA57</f>
        <v>2687.2218671638525</v>
      </c>
      <c r="BB122" s="513">
        <f>'2.CO2-sector'!BB57</f>
        <v>2822.0415647351901</v>
      </c>
      <c r="BC122" s="515">
        <f>'2.CO2-sector'!BC57</f>
        <v>2813.4445841652073</v>
      </c>
      <c r="BD122" s="513">
        <f>'2.CO2-sector'!BD57</f>
        <v>2712.6550353268899</v>
      </c>
      <c r="BE122" s="514">
        <f>'2.CO2-sector'!BE57</f>
        <v>2323.5043892994186</v>
      </c>
      <c r="BF122" s="514">
        <f>'2.CO2-sector'!BF57</f>
        <v>2682.1807873722901</v>
      </c>
      <c r="BG122" s="513">
        <f>'2.CO2-sector'!BG57</f>
        <v>2533.5167482239585</v>
      </c>
      <c r="BH122" s="514">
        <f>'2.CO2-sector'!BH57</f>
        <v>2318.276867694919</v>
      </c>
      <c r="BI122" s="514">
        <f>'2.CO2-sector'!BI57</f>
        <v>2206.8302024005648</v>
      </c>
      <c r="BJ122" s="513"/>
      <c r="BK122" s="517"/>
      <c r="BL122" s="499"/>
    </row>
    <row r="123" spans="2:68">
      <c r="B123" s="27"/>
      <c r="C123" s="27"/>
      <c r="D123" s="27"/>
      <c r="E123" s="27"/>
      <c r="F123" s="27"/>
      <c r="G123" s="27"/>
      <c r="H123" s="27"/>
      <c r="I123" s="27"/>
      <c r="J123" s="27"/>
      <c r="K123" s="27"/>
      <c r="L123" s="27"/>
      <c r="M123" s="27"/>
      <c r="N123" s="27"/>
      <c r="O123" s="27"/>
      <c r="P123" s="27"/>
      <c r="Q123" s="500"/>
      <c r="R123" s="839"/>
      <c r="S123" s="525" t="s">
        <v>363</v>
      </c>
      <c r="T123" s="844"/>
      <c r="U123" s="529"/>
      <c r="V123" s="529"/>
      <c r="W123" s="529"/>
      <c r="X123" s="529"/>
      <c r="Y123" s="529"/>
      <c r="Z123" s="529"/>
      <c r="AA123" s="526">
        <f>'2.CO2-sector'!AA58</f>
        <v>7291.915390772615</v>
      </c>
      <c r="AB123" s="526">
        <f>'2.CO2-sector'!AB58</f>
        <v>7146.2683935530358</v>
      </c>
      <c r="AC123" s="526">
        <f>'2.CO2-sector'!AC58</f>
        <v>6857.0325806033115</v>
      </c>
      <c r="AD123" s="526">
        <f>'2.CO2-sector'!AD58</f>
        <v>6721.5437435466529</v>
      </c>
      <c r="AE123" s="526">
        <f>'2.CO2-sector'!AE58</f>
        <v>6734.715549927414</v>
      </c>
      <c r="AF123" s="526">
        <f>'2.CO2-sector'!AF58</f>
        <v>6934.8693436402045</v>
      </c>
      <c r="AG123" s="526">
        <f>'2.CO2-sector'!AG58</f>
        <v>6961.7470675153536</v>
      </c>
      <c r="AH123" s="526">
        <f>'2.CO2-sector'!AH58</f>
        <v>6933.0550566879692</v>
      </c>
      <c r="AI123" s="526">
        <f>'2.CO2-sector'!AI58</f>
        <v>6645.6791620745325</v>
      </c>
      <c r="AJ123" s="526">
        <f>'2.CO2-sector'!AJ58</f>
        <v>6579.1671999380887</v>
      </c>
      <c r="AK123" s="526">
        <f>'2.CO2-sector'!AK58</f>
        <v>6868.788005630905</v>
      </c>
      <c r="AL123" s="526">
        <f>'2.CO2-sector'!AL58</f>
        <v>6905.4541855198513</v>
      </c>
      <c r="AM123" s="526">
        <f>'2.CO2-sector'!AM58</f>
        <v>6769.6024972655568</v>
      </c>
      <c r="AN123" s="526">
        <f>'2.CO2-sector'!AN58</f>
        <v>6541.266540862217</v>
      </c>
      <c r="AO123" s="526">
        <f>'2.CO2-sector'!AO58</f>
        <v>6648.0376678722487</v>
      </c>
      <c r="AP123" s="526">
        <f>'2.CO2-sector'!AP58</f>
        <v>6679.9189014638569</v>
      </c>
      <c r="AQ123" s="526">
        <f>'2.CO2-sector'!AQ58</f>
        <v>6738.0902715798866</v>
      </c>
      <c r="AR123" s="526">
        <f>'2.CO2-sector'!AR58</f>
        <v>6842.3843609696351</v>
      </c>
      <c r="AS123" s="526">
        <f>'2.CO2-sector'!AS58</f>
        <v>6418.765218714525</v>
      </c>
      <c r="AT123" s="526">
        <f>'2.CO2-sector'!AT58</f>
        <v>5759.9277441809072</v>
      </c>
      <c r="AU123" s="526">
        <f>'2.CO2-sector'!AU58</f>
        <v>6368.0951760737253</v>
      </c>
      <c r="AV123" s="526">
        <f>'2.CO2-sector'!AV58</f>
        <v>6172.6167854647665</v>
      </c>
      <c r="AW123" s="526">
        <f>'2.CO2-sector'!AW58</f>
        <v>6267.8100894465824</v>
      </c>
      <c r="AX123" s="526">
        <f>'2.CO2-sector'!AX58</f>
        <v>6396.5658012495514</v>
      </c>
      <c r="AY123" s="526">
        <f>'2.CO2-sector'!AY58</f>
        <v>6312.2780579273285</v>
      </c>
      <c r="AZ123" s="526">
        <f>'2.CO2-sector'!AZ58</f>
        <v>6098.5824787502133</v>
      </c>
      <c r="BA123" s="527">
        <f>'2.CO2-sector'!BA58</f>
        <v>6021.4248259002661</v>
      </c>
      <c r="BB123" s="526">
        <f>'2.CO2-sector'!BB58</f>
        <v>5934.3023872740705</v>
      </c>
      <c r="BC123" s="528">
        <f>'2.CO2-sector'!BC58</f>
        <v>5810.2614054390242</v>
      </c>
      <c r="BD123" s="526">
        <f>'2.CO2-sector'!BD58</f>
        <v>5488.9210124854344</v>
      </c>
      <c r="BE123" s="527">
        <f>'2.CO2-sector'!BE58</f>
        <v>5051.2431344175584</v>
      </c>
      <c r="BF123" s="527">
        <f>'2.CO2-sector'!BF58</f>
        <v>5424.8457868233982</v>
      </c>
      <c r="BG123" s="526">
        <f>'2.CO2-sector'!BG58</f>
        <v>5037.2444969442058</v>
      </c>
      <c r="BH123" s="527">
        <f>'2.CO2-sector'!BH58</f>
        <v>4873.7386187915654</v>
      </c>
      <c r="BI123" s="527">
        <f>'2.CO2-sector'!BI58</f>
        <v>4770.8510795708171</v>
      </c>
      <c r="BJ123" s="1141"/>
      <c r="BK123" s="530"/>
      <c r="BL123" s="499"/>
    </row>
    <row r="124" spans="2:68">
      <c r="B124" s="27"/>
      <c r="C124" s="27"/>
      <c r="D124" s="27"/>
      <c r="E124" s="27"/>
      <c r="F124" s="27"/>
      <c r="G124" s="27"/>
      <c r="H124" s="27"/>
      <c r="I124" s="27"/>
      <c r="J124" s="27"/>
      <c r="K124" s="27"/>
      <c r="L124" s="27"/>
      <c r="M124" s="27"/>
      <c r="N124" s="27"/>
      <c r="O124" s="27"/>
      <c r="P124" s="27"/>
      <c r="Q124" s="500"/>
      <c r="R124" s="839"/>
      <c r="S124" s="2143" t="s">
        <v>284</v>
      </c>
      <c r="T124" s="2144"/>
      <c r="U124" s="534"/>
      <c r="V124" s="534"/>
      <c r="W124" s="534"/>
      <c r="X124" s="534"/>
      <c r="Y124" s="534"/>
      <c r="Z124" s="534"/>
      <c r="AA124" s="531">
        <f>'2.CO2-sector'!AA59</f>
        <v>2229.3894635580186</v>
      </c>
      <c r="AB124" s="531">
        <f>'2.CO2-sector'!AB59</f>
        <v>2327.9501624422396</v>
      </c>
      <c r="AC124" s="531">
        <f>'2.CO2-sector'!AC59</f>
        <v>2306.6897012832596</v>
      </c>
      <c r="AD124" s="531">
        <f>'2.CO2-sector'!AD59</f>
        <v>2287.8270768031239</v>
      </c>
      <c r="AE124" s="531">
        <f>'2.CO2-sector'!AE59</f>
        <v>2525.3897390674924</v>
      </c>
      <c r="AF124" s="531">
        <f>'2.CO2-sector'!AF59</f>
        <v>2569.9481655749473</v>
      </c>
      <c r="AG124" s="531">
        <f>'2.CO2-sector'!AG59</f>
        <v>2738.9778443044843</v>
      </c>
      <c r="AH124" s="531">
        <f>'2.CO2-sector'!AH59</f>
        <v>2823.9108117917494</v>
      </c>
      <c r="AI124" s="531">
        <f>'2.CO2-sector'!AI59</f>
        <v>2678.6339895018541</v>
      </c>
      <c r="AJ124" s="531">
        <f>'2.CO2-sector'!AJ59</f>
        <v>2830.4834669800593</v>
      </c>
      <c r="AK124" s="531">
        <f>'2.CO2-sector'!AK59</f>
        <v>2881.9050206567335</v>
      </c>
      <c r="AL124" s="531">
        <f>'2.CO2-sector'!AL59</f>
        <v>2946.3172764320452</v>
      </c>
      <c r="AM124" s="531">
        <f>'2.CO2-sector'!AM59</f>
        <v>3079.6447106412643</v>
      </c>
      <c r="AN124" s="531">
        <f>'2.CO2-sector'!AN59</f>
        <v>3027.0482246271781</v>
      </c>
      <c r="AO124" s="531">
        <f>'2.CO2-sector'!AO59</f>
        <v>3101.8183827581493</v>
      </c>
      <c r="AP124" s="531">
        <f>'2.CO2-sector'!AP59</f>
        <v>3103.5627975551251</v>
      </c>
      <c r="AQ124" s="531">
        <f>'2.CO2-sector'!AQ59</f>
        <v>3273.0139117474</v>
      </c>
      <c r="AR124" s="531">
        <f>'2.CO2-sector'!AR59</f>
        <v>3240.9870269759849</v>
      </c>
      <c r="AS124" s="531">
        <f>'2.CO2-sector'!AS59</f>
        <v>2964.005439673017</v>
      </c>
      <c r="AT124" s="531">
        <f>'2.CO2-sector'!AT59</f>
        <v>3079.3886243952734</v>
      </c>
      <c r="AU124" s="531">
        <f>'2.CO2-sector'!AU59</f>
        <v>3024.1876374224835</v>
      </c>
      <c r="AV124" s="531">
        <f>'2.CO2-sector'!AV59</f>
        <v>2944.2372388593758</v>
      </c>
      <c r="AW124" s="531">
        <f>'2.CO2-sector'!AW59</f>
        <v>2830.9421811246493</v>
      </c>
      <c r="AX124" s="531">
        <f>'2.CO2-sector'!AX59</f>
        <v>2957.2814745147498</v>
      </c>
      <c r="AY124" s="531">
        <f>'2.CO2-sector'!AY59</f>
        <v>2828.1903278132422</v>
      </c>
      <c r="AZ124" s="531">
        <f>'2.CO2-sector'!AZ59</f>
        <v>2955.2327434375948</v>
      </c>
      <c r="BA124" s="532">
        <f>'2.CO2-sector'!BA59</f>
        <v>3062.0168939241216</v>
      </c>
      <c r="BB124" s="531">
        <f>'2.CO2-sector'!BB59</f>
        <v>3185.0388543725553</v>
      </c>
      <c r="BC124" s="533">
        <f>'2.CO2-sector'!BC59</f>
        <v>3229.2429307421085</v>
      </c>
      <c r="BD124" s="531">
        <f>'2.CO2-sector'!BD59</f>
        <v>3124.3712040283353</v>
      </c>
      <c r="BE124" s="532">
        <f>'2.CO2-sector'!BE59</f>
        <v>2829.0054545224912</v>
      </c>
      <c r="BF124" s="532">
        <f>'2.CO2-sector'!BF59</f>
        <v>2832.0221788600475</v>
      </c>
      <c r="BG124" s="531">
        <f>'2.CO2-sector'!BG59</f>
        <v>2666.4999794924797</v>
      </c>
      <c r="BH124" s="532">
        <f>'2.CO2-sector'!BH59</f>
        <v>2620.9948732132361</v>
      </c>
      <c r="BI124" s="532">
        <f>'2.CO2-sector'!BI59</f>
        <v>2589.0775959585853</v>
      </c>
      <c r="BJ124" s="1142"/>
      <c r="BK124" s="535"/>
      <c r="BL124" s="499"/>
    </row>
    <row r="125" spans="2:68" ht="15.75" thickBot="1">
      <c r="B125" s="27"/>
      <c r="C125" s="27"/>
      <c r="D125" s="27"/>
      <c r="E125" s="27"/>
      <c r="F125" s="27"/>
      <c r="G125" s="27"/>
      <c r="H125" s="27"/>
      <c r="I125" s="27"/>
      <c r="J125" s="27"/>
      <c r="K125" s="27"/>
      <c r="L125" s="27"/>
      <c r="M125" s="27"/>
      <c r="N125" s="27"/>
      <c r="O125" s="27"/>
      <c r="P125" s="27"/>
      <c r="Q125" s="500"/>
      <c r="R125" s="536"/>
      <c r="S125" s="537" t="s">
        <v>385</v>
      </c>
      <c r="T125" s="845"/>
      <c r="U125" s="541"/>
      <c r="V125" s="541"/>
      <c r="W125" s="541"/>
      <c r="X125" s="541"/>
      <c r="Y125" s="541"/>
      <c r="Z125" s="541"/>
      <c r="AA125" s="538">
        <f>'2.CO2-sector'!AA60</f>
        <v>880.337751025236</v>
      </c>
      <c r="AB125" s="538">
        <f>'2.CO2-sector'!AB60</f>
        <v>890.70304822387254</v>
      </c>
      <c r="AC125" s="538">
        <f>'2.CO2-sector'!AC60</f>
        <v>921.38412409658747</v>
      </c>
      <c r="AD125" s="538">
        <f>'2.CO2-sector'!AD60</f>
        <v>910.0737325418504</v>
      </c>
      <c r="AE125" s="538">
        <f>'2.CO2-sector'!AE60</f>
        <v>946.66405369434369</v>
      </c>
      <c r="AF125" s="538">
        <f>'2.CO2-sector'!AF60</f>
        <v>961.96946713180546</v>
      </c>
      <c r="AG125" s="538">
        <f>'2.CO2-sector'!AG60</f>
        <v>994.48097336500155</v>
      </c>
      <c r="AH125" s="538">
        <f>'2.CO2-sector'!AH60</f>
        <v>978.42584199719704</v>
      </c>
      <c r="AI125" s="538">
        <f>'2.CO2-sector'!AI60</f>
        <v>943.94008575539249</v>
      </c>
      <c r="AJ125" s="538">
        <f>'2.CO2-sector'!AJ60</f>
        <v>940.48775414237036</v>
      </c>
      <c r="AK125" s="538">
        <f>'2.CO2-sector'!AK60</f>
        <v>939.9451053303361</v>
      </c>
      <c r="AL125" s="538">
        <f>'2.CO2-sector'!AL60</f>
        <v>932.42690385688365</v>
      </c>
      <c r="AM125" s="538">
        <f>'2.CO2-sector'!AM60</f>
        <v>902.57139670944093</v>
      </c>
      <c r="AN125" s="538">
        <f>'2.CO2-sector'!AN60</f>
        <v>919.45704740031942</v>
      </c>
      <c r="AO125" s="538">
        <f>'2.CO2-sector'!AO60</f>
        <v>919.91988282853208</v>
      </c>
      <c r="AP125" s="538">
        <f>'2.CO2-sector'!AP60</f>
        <v>951.1044185463262</v>
      </c>
      <c r="AQ125" s="538">
        <f>'2.CO2-sector'!AQ60</f>
        <v>950.05002921889377</v>
      </c>
      <c r="AR125" s="538">
        <f>'2.CO2-sector'!AR60</f>
        <v>958.82878070295828</v>
      </c>
      <c r="AS125" s="538">
        <f>'2.CO2-sector'!AS60</f>
        <v>938.3341288053698</v>
      </c>
      <c r="AT125" s="538">
        <f>'2.CO2-sector'!AT60</f>
        <v>865.63245512575486</v>
      </c>
      <c r="AU125" s="538">
        <f>'2.CO2-sector'!AU60</f>
        <v>928.05004699999995</v>
      </c>
      <c r="AV125" s="538">
        <f>'2.CO2-sector'!AV60</f>
        <v>940.74382400000013</v>
      </c>
      <c r="AW125" s="538">
        <f>'2.CO2-sector'!AW60</f>
        <v>948.91555100000005</v>
      </c>
      <c r="AX125" s="538">
        <f>'2.CO2-sector'!AX60</f>
        <v>975.73629000000005</v>
      </c>
      <c r="AY125" s="538">
        <f>'2.CO2-sector'!AY60</f>
        <v>1003.2230869999999</v>
      </c>
      <c r="AZ125" s="538">
        <f>'2.CO2-sector'!AZ60</f>
        <v>1017.3682279999998</v>
      </c>
      <c r="BA125" s="539">
        <f>'2.CO2-sector'!BA60</f>
        <v>1040.759366</v>
      </c>
      <c r="BB125" s="538">
        <f>'2.CO2-sector'!BB60</f>
        <v>1058.75776</v>
      </c>
      <c r="BC125" s="540">
        <f>'2.CO2-sector'!BC60</f>
        <v>1047.856405</v>
      </c>
      <c r="BD125" s="538">
        <f>'2.CO2-sector'!BD60</f>
        <v>1002.0959586399999</v>
      </c>
      <c r="BE125" s="539">
        <f>'2.CO2-sector'!BE60</f>
        <v>939.98552740000014</v>
      </c>
      <c r="BF125" s="539">
        <f>'2.CO2-sector'!BF60</f>
        <v>963.46776279999995</v>
      </c>
      <c r="BG125" s="538">
        <f>'2.CO2-sector'!BG60</f>
        <v>940.69961460960008</v>
      </c>
      <c r="BH125" s="539">
        <f>'2.CO2-sector'!BH60</f>
        <v>937.24158995399989</v>
      </c>
      <c r="BI125" s="539">
        <f>'2.CO2-sector'!BI60</f>
        <v>916.362571</v>
      </c>
      <c r="BJ125" s="1143"/>
      <c r="BK125" s="542"/>
      <c r="BL125" s="543"/>
      <c r="BM125" s="39"/>
      <c r="BN125" s="39"/>
      <c r="BO125" s="39"/>
      <c r="BP125" s="39"/>
    </row>
    <row r="126" spans="2:68">
      <c r="B126" s="27"/>
      <c r="C126" s="27"/>
      <c r="D126" s="27"/>
      <c r="E126" s="27"/>
      <c r="F126" s="27"/>
      <c r="G126" s="27"/>
      <c r="H126" s="27"/>
      <c r="I126" s="27"/>
      <c r="J126" s="27"/>
      <c r="K126" s="27"/>
      <c r="L126" s="27"/>
      <c r="M126" s="27"/>
      <c r="N126" s="27"/>
      <c r="O126" s="27"/>
      <c r="P126" s="27"/>
      <c r="Q126" s="493"/>
      <c r="R126" s="544" t="s">
        <v>47</v>
      </c>
      <c r="S126" s="545"/>
      <c r="T126" s="867"/>
      <c r="U126" s="884"/>
      <c r="V126" s="884"/>
      <c r="W126" s="884"/>
      <c r="X126" s="884"/>
      <c r="Y126" s="884"/>
      <c r="Z126" s="884"/>
      <c r="AA126" s="546">
        <f>'2.CO2-sector'!AA61</f>
        <v>21235.031823192738</v>
      </c>
      <c r="AB126" s="546">
        <f>'2.CO2-sector'!AB61</f>
        <v>21407.175785801592</v>
      </c>
      <c r="AC126" s="546">
        <f>'2.CO2-sector'!AC61</f>
        <v>22358.918995386692</v>
      </c>
      <c r="AD126" s="546">
        <f>'2.CO2-sector'!AD61</f>
        <v>22316.670683170698</v>
      </c>
      <c r="AE126" s="546">
        <f>'2.CO2-sector'!AE61</f>
        <v>24747.012382953384</v>
      </c>
      <c r="AF126" s="546">
        <f>'2.CO2-sector'!AF61</f>
        <v>25650.10754853097</v>
      </c>
      <c r="AG126" s="546">
        <f>'2.CO2-sector'!AG61</f>
        <v>26404.853766961754</v>
      </c>
      <c r="AH126" s="546">
        <f>'2.CO2-sector'!AH61</f>
        <v>27633.632913709807</v>
      </c>
      <c r="AI126" s="546">
        <f>'2.CO2-sector'!AI61</f>
        <v>28003.682984591243</v>
      </c>
      <c r="AJ126" s="546">
        <f>'2.CO2-sector'!AJ61</f>
        <v>28057.086295248038</v>
      </c>
      <c r="AK126" s="546">
        <f>'2.CO2-sector'!AK61</f>
        <v>28799.821411801582</v>
      </c>
      <c r="AL126" s="546">
        <f>'2.CO2-sector'!AL61</f>
        <v>28769.322338337661</v>
      </c>
      <c r="AM126" s="546">
        <f>'2.CO2-sector'!AM61</f>
        <v>28966.502912689684</v>
      </c>
      <c r="AN126" s="546">
        <f>'2.CO2-sector'!AN61</f>
        <v>29743.82400797091</v>
      </c>
      <c r="AO126" s="546">
        <f>'2.CO2-sector'!AO61</f>
        <v>28964.537328613336</v>
      </c>
      <c r="AP126" s="546">
        <f>'2.CO2-sector'!AP61</f>
        <v>28067.898575192445</v>
      </c>
      <c r="AQ126" s="546">
        <f>'2.CO2-sector'!AQ61</f>
        <v>26682.721334117916</v>
      </c>
      <c r="AR126" s="546">
        <f>'2.CO2-sector'!AR61</f>
        <v>27077.291892558365</v>
      </c>
      <c r="AS126" s="546">
        <f>'2.CO2-sector'!AS61</f>
        <v>28811.027941483688</v>
      </c>
      <c r="AT126" s="546">
        <f>'2.CO2-sector'!AT61</f>
        <v>25556.519527050732</v>
      </c>
      <c r="AU126" s="546">
        <f>'2.CO2-sector'!AU61</f>
        <v>25660.591555179159</v>
      </c>
      <c r="AV126" s="546">
        <f>'2.CO2-sector'!AV61</f>
        <v>24985.520915146386</v>
      </c>
      <c r="AW126" s="546">
        <f>'2.CO2-sector'!AW61</f>
        <v>26376.945974616479</v>
      </c>
      <c r="AX126" s="546">
        <f>'2.CO2-sector'!AX61</f>
        <v>26334.11556792901</v>
      </c>
      <c r="AY126" s="546">
        <f>'2.CO2-sector'!AY61</f>
        <v>25506.585912174553</v>
      </c>
      <c r="AZ126" s="546">
        <f>'2.CO2-sector'!AZ61</f>
        <v>26054.234912323293</v>
      </c>
      <c r="BA126" s="547">
        <f>'2.CO2-sector'!BA61</f>
        <v>26125.783300495761</v>
      </c>
      <c r="BB126" s="546">
        <f>'2.CO2-sector'!BB61</f>
        <v>26554.146488970095</v>
      </c>
      <c r="BC126" s="548">
        <f>'2.CO2-sector'!BC61</f>
        <v>27017.423114819991</v>
      </c>
      <c r="BD126" s="546">
        <f>'2.CO2-sector'!BD61</f>
        <v>27589.564706291952</v>
      </c>
      <c r="BE126" s="547">
        <f>'2.CO2-sector'!BE61</f>
        <v>26320.801632166651</v>
      </c>
      <c r="BF126" s="547">
        <f>'2.CO2-sector'!BF61</f>
        <v>27097.360284375245</v>
      </c>
      <c r="BG126" s="546">
        <f>'2.CO2-sector'!BG61</f>
        <v>27293.066248071722</v>
      </c>
      <c r="BH126" s="547">
        <f>'2.CO2-sector'!BH61</f>
        <v>26379.153360671331</v>
      </c>
      <c r="BI126" s="547">
        <f>'2.CO2-sector'!BI61</f>
        <v>26566.059351335971</v>
      </c>
      <c r="BJ126" s="546"/>
      <c r="BK126" s="549"/>
      <c r="BL126" s="382"/>
    </row>
    <row r="127" spans="2:68" ht="15" customHeight="1">
      <c r="B127" s="27"/>
      <c r="C127" s="27"/>
      <c r="D127" s="27"/>
      <c r="E127" s="27"/>
      <c r="F127" s="27"/>
      <c r="G127" s="27"/>
      <c r="H127" s="27"/>
      <c r="I127" s="27"/>
      <c r="J127" s="27"/>
      <c r="K127" s="27"/>
      <c r="L127" s="27"/>
      <c r="M127" s="27"/>
      <c r="N127" s="27"/>
      <c r="O127" s="27"/>
      <c r="P127" s="27"/>
      <c r="Q127" s="500"/>
      <c r="R127" s="846"/>
      <c r="S127" s="2145" t="s">
        <v>285</v>
      </c>
      <c r="T127" s="2146"/>
      <c r="U127" s="885"/>
      <c r="V127" s="885"/>
      <c r="W127" s="885"/>
      <c r="X127" s="885"/>
      <c r="Y127" s="885"/>
      <c r="Z127" s="885"/>
      <c r="AA127" s="550">
        <f>'2.CO2-sector'!AA62</f>
        <v>10561.492572905685</v>
      </c>
      <c r="AB127" s="550">
        <f>'2.CO2-sector'!AB62</f>
        <v>10496.023712658871</v>
      </c>
      <c r="AC127" s="550">
        <f>'2.CO2-sector'!AC62</f>
        <v>11232.291710903262</v>
      </c>
      <c r="AD127" s="550">
        <f>'2.CO2-sector'!AD62</f>
        <v>11304.503450278693</v>
      </c>
      <c r="AE127" s="550">
        <f>'2.CO2-sector'!AE62</f>
        <v>13324.381351422262</v>
      </c>
      <c r="AF127" s="550">
        <f>'2.CO2-sector'!AF62</f>
        <v>13919.537364459575</v>
      </c>
      <c r="AG127" s="550">
        <f>'2.CO2-sector'!AG62</f>
        <v>14436.127829343497</v>
      </c>
      <c r="AH127" s="550">
        <f>'2.CO2-sector'!AH62</f>
        <v>15011.566249584906</v>
      </c>
      <c r="AI127" s="550">
        <f>'2.CO2-sector'!AI62</f>
        <v>15035.105577984787</v>
      </c>
      <c r="AJ127" s="550">
        <f>'2.CO2-sector'!AJ62</f>
        <v>14765.739926536304</v>
      </c>
      <c r="AK127" s="550">
        <f>'2.CO2-sector'!AK62</f>
        <v>14586.341879751055</v>
      </c>
      <c r="AL127" s="550">
        <f>'2.CO2-sector'!AL62</f>
        <v>13604.492853494989</v>
      </c>
      <c r="AM127" s="550">
        <f>'2.CO2-sector'!AM62</f>
        <v>13071.053641300125</v>
      </c>
      <c r="AN127" s="550">
        <f>'2.CO2-sector'!AN62</f>
        <v>13173.268460434891</v>
      </c>
      <c r="AO127" s="550">
        <f>'2.CO2-sector'!AO62</f>
        <v>12682.031750903679</v>
      </c>
      <c r="AP127" s="550">
        <f>'2.CO2-sector'!AP62</f>
        <v>12163.763709989054</v>
      </c>
      <c r="AQ127" s="550">
        <f>'2.CO2-sector'!AQ62</f>
        <v>11462.316507805001</v>
      </c>
      <c r="AR127" s="550">
        <f>'2.CO2-sector'!AR62</f>
        <v>11609.093886445567</v>
      </c>
      <c r="AS127" s="550">
        <f>'2.CO2-sector'!AS62</f>
        <v>12903.831695601813</v>
      </c>
      <c r="AT127" s="550">
        <f>'2.CO2-sector'!AT62</f>
        <v>10681.487371671672</v>
      </c>
      <c r="AU127" s="550">
        <f>'2.CO2-sector'!AU62</f>
        <v>10529.049259700323</v>
      </c>
      <c r="AV127" s="550">
        <f>'2.CO2-sector'!AV62</f>
        <v>9829.6871555587713</v>
      </c>
      <c r="AW127" s="550">
        <f>'2.CO2-sector'!AW62</f>
        <v>10195.754759910111</v>
      </c>
      <c r="AX127" s="550">
        <f>'2.CO2-sector'!AX62</f>
        <v>10452.401760598281</v>
      </c>
      <c r="AY127" s="550">
        <f>'2.CO2-sector'!AY62</f>
        <v>9810.7026187963929</v>
      </c>
      <c r="AZ127" s="550">
        <f>'2.CO2-sector'!AZ62</f>
        <v>10074.542780744916</v>
      </c>
      <c r="BA127" s="551">
        <f>'2.CO2-sector'!BA62</f>
        <v>9248.3498858129133</v>
      </c>
      <c r="BB127" s="550">
        <f>'2.CO2-sector'!BB62</f>
        <v>9054.9065641626839</v>
      </c>
      <c r="BC127" s="552">
        <f>'2.CO2-sector'!BC62</f>
        <v>9836.0865358013816</v>
      </c>
      <c r="BD127" s="550">
        <f>'2.CO2-sector'!BD62</f>
        <v>9736.0235194113138</v>
      </c>
      <c r="BE127" s="551">
        <f>'2.CO2-sector'!BE62</f>
        <v>8890.2716041720359</v>
      </c>
      <c r="BF127" s="551">
        <f>'2.CO2-sector'!BF62</f>
        <v>9301.9673811532593</v>
      </c>
      <c r="BG127" s="550">
        <f>'2.CO2-sector'!BG62</f>
        <v>9444.8422528662159</v>
      </c>
      <c r="BH127" s="551">
        <f>'2.CO2-sector'!BH62</f>
        <v>8847.4179761775467</v>
      </c>
      <c r="BI127" s="551">
        <f>'2.CO2-sector'!BI62</f>
        <v>8852.0500498580732</v>
      </c>
      <c r="BJ127" s="550"/>
      <c r="BK127" s="554"/>
      <c r="BL127" s="382"/>
    </row>
    <row r="128" spans="2:68" ht="15" customHeight="1">
      <c r="B128" s="27"/>
      <c r="C128" s="27"/>
      <c r="D128" s="27"/>
      <c r="E128" s="27"/>
      <c r="F128" s="27"/>
      <c r="G128" s="27"/>
      <c r="H128" s="27"/>
      <c r="I128" s="27"/>
      <c r="J128" s="27"/>
      <c r="K128" s="27"/>
      <c r="L128" s="27"/>
      <c r="M128" s="27"/>
      <c r="N128" s="27"/>
      <c r="O128" s="27"/>
      <c r="P128" s="27"/>
      <c r="Q128" s="500"/>
      <c r="R128" s="846"/>
      <c r="S128" s="511" t="s">
        <v>505</v>
      </c>
      <c r="T128" s="847"/>
      <c r="U128" s="886"/>
      <c r="V128" s="886"/>
      <c r="W128" s="886"/>
      <c r="X128" s="886"/>
      <c r="Y128" s="886"/>
      <c r="Z128" s="886"/>
      <c r="AA128" s="424">
        <f>'2.CO2-sector'!AA63</f>
        <v>702.83026999291678</v>
      </c>
      <c r="AB128" s="424">
        <f>'2.CO2-sector'!AB63</f>
        <v>686.44620024230187</v>
      </c>
      <c r="AC128" s="424">
        <f>'2.CO2-sector'!AC63</f>
        <v>698.89764571316766</v>
      </c>
      <c r="AD128" s="424">
        <f>'2.CO2-sector'!AD63</f>
        <v>680.74547632983922</v>
      </c>
      <c r="AE128" s="424">
        <f>'2.CO2-sector'!AE63</f>
        <v>701.91349393186852</v>
      </c>
      <c r="AF128" s="424">
        <f>'2.CO2-sector'!AF63</f>
        <v>667.82873473264453</v>
      </c>
      <c r="AG128" s="424">
        <f>'2.CO2-sector'!AG63</f>
        <v>640.46784939712438</v>
      </c>
      <c r="AH128" s="424">
        <f>'2.CO2-sector'!AH63</f>
        <v>655.23057167867137</v>
      </c>
      <c r="AI128" s="424">
        <f>'2.CO2-sector'!AI63</f>
        <v>609.1187236752379</v>
      </c>
      <c r="AJ128" s="424">
        <f>'2.CO2-sector'!AJ63</f>
        <v>652.57502705106276</v>
      </c>
      <c r="AK128" s="424">
        <f>'2.CO2-sector'!AK63</f>
        <v>655.91443265909516</v>
      </c>
      <c r="AL128" s="424">
        <f>'2.CO2-sector'!AL63</f>
        <v>630.52981102330273</v>
      </c>
      <c r="AM128" s="424">
        <f>'2.CO2-sector'!AM63</f>
        <v>577.04643230948568</v>
      </c>
      <c r="AN128" s="424">
        <f>'2.CO2-sector'!AN63</f>
        <v>516.5268173218675</v>
      </c>
      <c r="AO128" s="424">
        <f>'2.CO2-sector'!AO63</f>
        <v>506.69926841574829</v>
      </c>
      <c r="AP128" s="424">
        <f>'2.CO2-sector'!AP63</f>
        <v>506.81438218982044</v>
      </c>
      <c r="AQ128" s="424">
        <f>'2.CO2-sector'!AQ63</f>
        <v>522.35987148863205</v>
      </c>
      <c r="AR128" s="424">
        <f>'2.CO2-sector'!AR63</f>
        <v>561.19836242802796</v>
      </c>
      <c r="AS128" s="424">
        <f>'2.CO2-sector'!AS63</f>
        <v>530.41167542322773</v>
      </c>
      <c r="AT128" s="424">
        <f>'2.CO2-sector'!AT63</f>
        <v>513.68788841490209</v>
      </c>
      <c r="AU128" s="424">
        <f>'2.CO2-sector'!AU63</f>
        <v>526.91409091663695</v>
      </c>
      <c r="AV128" s="424">
        <f>'2.CO2-sector'!AV63</f>
        <v>524.12535460171284</v>
      </c>
      <c r="AW128" s="424">
        <f>'2.CO2-sector'!AW63</f>
        <v>528.10321016884393</v>
      </c>
      <c r="AX128" s="424">
        <f>'2.CO2-sector'!AX63</f>
        <v>604.69033239592966</v>
      </c>
      <c r="AY128" s="424">
        <f>'2.CO2-sector'!AY63</f>
        <v>617.02824714749113</v>
      </c>
      <c r="AZ128" s="424">
        <f>'2.CO2-sector'!AZ63</f>
        <v>624.93138440348548</v>
      </c>
      <c r="BA128" s="555">
        <f>'2.CO2-sector'!BA63</f>
        <v>618.83151051759683</v>
      </c>
      <c r="BB128" s="424">
        <f>'2.CO2-sector'!BB63</f>
        <v>636.62217425062067</v>
      </c>
      <c r="BC128" s="556">
        <f>'2.CO2-sector'!BC63</f>
        <v>673.37481073742629</v>
      </c>
      <c r="BD128" s="424">
        <f>'2.CO2-sector'!BD63</f>
        <v>582.47679245077279</v>
      </c>
      <c r="BE128" s="555">
        <f>'2.CO2-sector'!BE63</f>
        <v>597.18511644765408</v>
      </c>
      <c r="BF128" s="555">
        <f>'2.CO2-sector'!BF63</f>
        <v>679.10227987917926</v>
      </c>
      <c r="BG128" s="424">
        <f>'2.CO2-sector'!BG63</f>
        <v>654.38255986327204</v>
      </c>
      <c r="BH128" s="555">
        <f>'2.CO2-sector'!BH63</f>
        <v>597.27611614811303</v>
      </c>
      <c r="BI128" s="555">
        <f>'2.CO2-sector'!BI63</f>
        <v>560.44526025038294</v>
      </c>
      <c r="BJ128" s="424"/>
      <c r="BK128" s="557"/>
      <c r="BL128" s="382"/>
    </row>
    <row r="129" spans="2:74" ht="15.75" thickBot="1">
      <c r="B129" s="27"/>
      <c r="C129" s="27"/>
      <c r="D129" s="27"/>
      <c r="E129" s="27"/>
      <c r="F129" s="27"/>
      <c r="G129" s="27"/>
      <c r="H129" s="27"/>
      <c r="I129" s="27"/>
      <c r="J129" s="27"/>
      <c r="K129" s="27"/>
      <c r="L129" s="27"/>
      <c r="M129" s="27"/>
      <c r="N129" s="27"/>
      <c r="O129" s="27"/>
      <c r="P129" s="27"/>
      <c r="Q129" s="500"/>
      <c r="R129" s="558"/>
      <c r="S129" s="559" t="s">
        <v>48</v>
      </c>
      <c r="T129" s="868"/>
      <c r="U129" s="887"/>
      <c r="V129" s="887"/>
      <c r="W129" s="887"/>
      <c r="X129" s="887"/>
      <c r="Y129" s="887"/>
      <c r="Z129" s="887"/>
      <c r="AA129" s="560">
        <f>'2.CO2-sector'!AA64</f>
        <v>9970.7089802941355</v>
      </c>
      <c r="AB129" s="560">
        <f>'2.CO2-sector'!AB64</f>
        <v>10224.705872900417</v>
      </c>
      <c r="AC129" s="560">
        <f>'2.CO2-sector'!AC64</f>
        <v>10427.729638770261</v>
      </c>
      <c r="AD129" s="560">
        <f>'2.CO2-sector'!AD64</f>
        <v>10331.421756562166</v>
      </c>
      <c r="AE129" s="560">
        <f>'2.CO2-sector'!AE64</f>
        <v>10720.717537599254</v>
      </c>
      <c r="AF129" s="560">
        <f>'2.CO2-sector'!AF64</f>
        <v>11062.74144933875</v>
      </c>
      <c r="AG129" s="560">
        <f>'2.CO2-sector'!AG64</f>
        <v>11328.258088221133</v>
      </c>
      <c r="AH129" s="560">
        <f>'2.CO2-sector'!AH64</f>
        <v>11966.83609244623</v>
      </c>
      <c r="AI129" s="560">
        <f>'2.CO2-sector'!AI64</f>
        <v>12359.458682931217</v>
      </c>
      <c r="AJ129" s="560">
        <f>'2.CO2-sector'!AJ64</f>
        <v>12638.771341660673</v>
      </c>
      <c r="AK129" s="560">
        <f>'2.CO2-sector'!AK64</f>
        <v>13557.56509939143</v>
      </c>
      <c r="AL129" s="560">
        <f>'2.CO2-sector'!AL64</f>
        <v>14534.299673819367</v>
      </c>
      <c r="AM129" s="560">
        <f>'2.CO2-sector'!AM64</f>
        <v>15318.402839080074</v>
      </c>
      <c r="AN129" s="560">
        <f>'2.CO2-sector'!AN64</f>
        <v>16054.028730214151</v>
      </c>
      <c r="AO129" s="560">
        <f>'2.CO2-sector'!AO64</f>
        <v>15775.806309293908</v>
      </c>
      <c r="AP129" s="560">
        <f>'2.CO2-sector'!AP64</f>
        <v>15397.320483013569</v>
      </c>
      <c r="AQ129" s="560">
        <f>'2.CO2-sector'!AQ64</f>
        <v>14698.044954824283</v>
      </c>
      <c r="AR129" s="560">
        <f>'2.CO2-sector'!AR64</f>
        <v>14906.99964368477</v>
      </c>
      <c r="AS129" s="560">
        <f>'2.CO2-sector'!AS64</f>
        <v>15376.784570458647</v>
      </c>
      <c r="AT129" s="560">
        <f>'2.CO2-sector'!AT64</f>
        <v>14361.344266964157</v>
      </c>
      <c r="AU129" s="560">
        <f>'2.CO2-sector'!AU64</f>
        <v>14604.628204562199</v>
      </c>
      <c r="AV129" s="560">
        <f>'2.CO2-sector'!AV64</f>
        <v>14631.708404985902</v>
      </c>
      <c r="AW129" s="560">
        <f>'2.CO2-sector'!AW64</f>
        <v>15653.088004537525</v>
      </c>
      <c r="AX129" s="560">
        <f>'2.CO2-sector'!AX64</f>
        <v>15277.023474934798</v>
      </c>
      <c r="AY129" s="560">
        <f>'2.CO2-sector'!AY64</f>
        <v>15078.855046230667</v>
      </c>
      <c r="AZ129" s="560">
        <f>'2.CO2-sector'!AZ64</f>
        <v>15354.760747174892</v>
      </c>
      <c r="BA129" s="561">
        <f>'2.CO2-sector'!BA64</f>
        <v>16258.601904165251</v>
      </c>
      <c r="BB129" s="560">
        <f>'2.CO2-sector'!BB64</f>
        <v>16862.61775055679</v>
      </c>
      <c r="BC129" s="562">
        <f>'2.CO2-sector'!BC64</f>
        <v>16507.96176828118</v>
      </c>
      <c r="BD129" s="560">
        <f>'2.CO2-sector'!BD64</f>
        <v>17271.064394429864</v>
      </c>
      <c r="BE129" s="561">
        <f>'2.CO2-sector'!BE64</f>
        <v>16833.344911546959</v>
      </c>
      <c r="BF129" s="561">
        <f>'2.CO2-sector'!BF64</f>
        <v>17116.290623342808</v>
      </c>
      <c r="BG129" s="560">
        <f>'2.CO2-sector'!BG64</f>
        <v>17193.841435342234</v>
      </c>
      <c r="BH129" s="561">
        <f>'2.CO2-sector'!BH64</f>
        <v>16934.459268345672</v>
      </c>
      <c r="BI129" s="561">
        <f>'2.CO2-sector'!BI64</f>
        <v>17153.564041227513</v>
      </c>
      <c r="BJ129" s="560"/>
      <c r="BK129" s="563"/>
      <c r="BL129" s="543"/>
    </row>
    <row r="130" spans="2:74" ht="17.25">
      <c r="B130" s="27"/>
      <c r="C130" s="27"/>
      <c r="D130" s="27"/>
      <c r="E130" s="27"/>
      <c r="F130" s="27"/>
      <c r="G130" s="27"/>
      <c r="H130" s="27"/>
      <c r="I130" s="27"/>
      <c r="J130" s="27"/>
      <c r="K130" s="27"/>
      <c r="L130" s="27"/>
      <c r="M130" s="27"/>
      <c r="N130" s="27"/>
      <c r="O130" s="27"/>
      <c r="P130" s="27"/>
      <c r="Q130" s="493"/>
      <c r="R130" s="564" t="s">
        <v>352</v>
      </c>
      <c r="S130" s="564"/>
      <c r="T130" s="848"/>
      <c r="U130" s="888"/>
      <c r="V130" s="888"/>
      <c r="W130" s="888"/>
      <c r="X130" s="888"/>
      <c r="Y130" s="888"/>
      <c r="Z130" s="888"/>
      <c r="AA130" s="565">
        <f>'2.CO2-sector'!AA65</f>
        <v>6388.4299950421437</v>
      </c>
      <c r="AB130" s="565">
        <f>'2.CO2-sector'!AB65</f>
        <v>6178.2362361251571</v>
      </c>
      <c r="AC130" s="565">
        <f>'2.CO2-sector'!AC65</f>
        <v>5855.6258861979459</v>
      </c>
      <c r="AD130" s="565">
        <f>'2.CO2-sector'!AD65</f>
        <v>5646.4023018584303</v>
      </c>
      <c r="AE130" s="565">
        <f>'2.CO2-sector'!AE65</f>
        <v>5433.6827228477068</v>
      </c>
      <c r="AF130" s="565">
        <f>'2.CO2-sector'!AF65</f>
        <v>5605.5516050221886</v>
      </c>
      <c r="AG130" s="565">
        <f>'2.CO2-sector'!AG65</f>
        <v>5703.4858004256548</v>
      </c>
      <c r="AH130" s="565">
        <f>'2.CO2-sector'!AH65</f>
        <v>5558.6169718180336</v>
      </c>
      <c r="AI130" s="565">
        <f>'2.CO2-sector'!AI65</f>
        <v>5149.7330771388079</v>
      </c>
      <c r="AJ130" s="565">
        <f>'2.CO2-sector'!AJ65</f>
        <v>5185.1499836041794</v>
      </c>
      <c r="AK130" s="565">
        <f>'2.CO2-sector'!AK65</f>
        <v>5247.4841794438125</v>
      </c>
      <c r="AL130" s="565">
        <f>'2.CO2-sector'!AL65</f>
        <v>4766.1297704411472</v>
      </c>
      <c r="AM130" s="565">
        <f>'2.CO2-sector'!AM65</f>
        <v>4507.3401605265681</v>
      </c>
      <c r="AN130" s="565">
        <f>'2.CO2-sector'!AN65</f>
        <v>4309.4824601966611</v>
      </c>
      <c r="AO130" s="565">
        <f>'2.CO2-sector'!AO65</f>
        <v>4157.7300926840671</v>
      </c>
      <c r="AP130" s="565">
        <f>'2.CO2-sector'!AP65</f>
        <v>4067.199023453953</v>
      </c>
      <c r="AQ130" s="565">
        <f>'2.CO2-sector'!AQ65</f>
        <v>3984.9165774677604</v>
      </c>
      <c r="AR130" s="565">
        <f>'2.CO2-sector'!AR65</f>
        <v>3988.4737698243648</v>
      </c>
      <c r="AS130" s="565">
        <f>'2.CO2-sector'!AS65</f>
        <v>3568.1543105496426</v>
      </c>
      <c r="AT130" s="565">
        <f>'2.CO2-sector'!AT65</f>
        <v>3253.2025745585315</v>
      </c>
      <c r="AU130" s="565">
        <f>'2.CO2-sector'!AU65</f>
        <v>3117.7319004925266</v>
      </c>
      <c r="AV130" s="565">
        <f>'2.CO2-sector'!AV65</f>
        <v>3019.5035066939672</v>
      </c>
      <c r="AW130" s="565">
        <f>'2.CO2-sector'!AW65</f>
        <v>3048.5831066672458</v>
      </c>
      <c r="AX130" s="565">
        <f>'2.CO2-sector'!AX65</f>
        <v>3026.6787385874004</v>
      </c>
      <c r="AY130" s="565">
        <f>'2.CO2-sector'!AY65</f>
        <v>2908.9508564206526</v>
      </c>
      <c r="AZ130" s="565">
        <f>'2.CO2-sector'!AZ65</f>
        <v>2756.1137806246306</v>
      </c>
      <c r="BA130" s="566">
        <f>'2.CO2-sector'!BA65</f>
        <v>2676.0020821252383</v>
      </c>
      <c r="BB130" s="565">
        <f>'2.CO2-sector'!BB65</f>
        <v>2333.9988057302689</v>
      </c>
      <c r="BC130" s="567">
        <f>'2.CO2-sector'!BC65</f>
        <v>2427.5422515999908</v>
      </c>
      <c r="BD130" s="568">
        <f>'2.CO2-sector'!BD65</f>
        <v>2350.2064443717909</v>
      </c>
      <c r="BE130" s="569">
        <f>'2.CO2-sector'!BE65</f>
        <v>2269.2680631578669</v>
      </c>
      <c r="BF130" s="569">
        <f>'2.CO2-sector'!BF65</f>
        <v>2036.1218745679685</v>
      </c>
      <c r="BG130" s="568">
        <f>'2.CO2-sector'!BG65</f>
        <v>1956.394744129087</v>
      </c>
      <c r="BH130" s="569">
        <f>'2.CO2-sector'!BH65</f>
        <v>2055.3209209473343</v>
      </c>
      <c r="BI130" s="569">
        <f>'2.CO2-sector'!BI65</f>
        <v>2054.172443681241</v>
      </c>
      <c r="BJ130" s="1144"/>
      <c r="BK130" s="570"/>
      <c r="BL130" s="499"/>
    </row>
    <row r="131" spans="2:74">
      <c r="B131" s="27"/>
      <c r="C131" s="27"/>
      <c r="D131" s="27"/>
      <c r="E131" s="27"/>
      <c r="F131" s="27"/>
      <c r="G131" s="27"/>
      <c r="H131" s="27"/>
      <c r="I131" s="27"/>
      <c r="J131" s="27"/>
      <c r="K131" s="27"/>
      <c r="L131" s="27"/>
      <c r="M131" s="27"/>
      <c r="N131" s="27"/>
      <c r="O131" s="27"/>
      <c r="P131" s="27"/>
      <c r="Q131" s="500"/>
      <c r="R131" s="832"/>
      <c r="S131" s="453" t="s">
        <v>49</v>
      </c>
      <c r="T131" s="849"/>
      <c r="U131" s="889"/>
      <c r="V131" s="889"/>
      <c r="W131" s="889"/>
      <c r="X131" s="889"/>
      <c r="Y131" s="889"/>
      <c r="Z131" s="889"/>
      <c r="AA131" s="571">
        <f t="shared" ref="AA131" si="23">SUM(AA132:AA133)</f>
        <v>732.01263237142848</v>
      </c>
      <c r="AB131" s="571">
        <f t="shared" ref="AB131:BI131" si="24">SUM(AB132:AB133)</f>
        <v>669.24675483809528</v>
      </c>
      <c r="AC131" s="571">
        <f t="shared" si="24"/>
        <v>617.68904015238104</v>
      </c>
      <c r="AD131" s="571">
        <f t="shared" si="24"/>
        <v>649.39861873333325</v>
      </c>
      <c r="AE131" s="571">
        <f t="shared" si="24"/>
        <v>461.93021495238099</v>
      </c>
      <c r="AF131" s="571">
        <f t="shared" si="24"/>
        <v>473.19245233333345</v>
      </c>
      <c r="AG131" s="571">
        <f t="shared" si="24"/>
        <v>452.86890544761911</v>
      </c>
      <c r="AH131" s="571">
        <f t="shared" si="24"/>
        <v>466.20345032380953</v>
      </c>
      <c r="AI131" s="571">
        <f t="shared" si="24"/>
        <v>465.63080153333328</v>
      </c>
      <c r="AJ131" s="571">
        <f t="shared" si="24"/>
        <v>449.73589016190482</v>
      </c>
      <c r="AK131" s="571">
        <f t="shared" si="24"/>
        <v>500.67083900952377</v>
      </c>
      <c r="AL131" s="571">
        <f t="shared" si="24"/>
        <v>418.82785549523805</v>
      </c>
      <c r="AM131" s="571">
        <f t="shared" si="24"/>
        <v>439.84258287619048</v>
      </c>
      <c r="AN131" s="571">
        <f t="shared" si="24"/>
        <v>456.54704228571433</v>
      </c>
      <c r="AO131" s="571">
        <f t="shared" si="24"/>
        <v>429.73283707619044</v>
      </c>
      <c r="AP131" s="571">
        <f t="shared" si="24"/>
        <v>428.08294037142866</v>
      </c>
      <c r="AQ131" s="571">
        <f t="shared" si="24"/>
        <v>398.41545647619051</v>
      </c>
      <c r="AR131" s="571">
        <f t="shared" si="24"/>
        <v>522.67691258095238</v>
      </c>
      <c r="AS131" s="571">
        <f t="shared" si="24"/>
        <v>466.22188391428574</v>
      </c>
      <c r="AT131" s="571">
        <f t="shared" si="24"/>
        <v>416.73084545714289</v>
      </c>
      <c r="AU131" s="571">
        <f t="shared" si="24"/>
        <v>427.24741525714285</v>
      </c>
      <c r="AV131" s="571">
        <f t="shared" si="24"/>
        <v>434.79094319047624</v>
      </c>
      <c r="AW131" s="571">
        <f t="shared" si="24"/>
        <v>541.97401332380957</v>
      </c>
      <c r="AX131" s="571">
        <f t="shared" si="24"/>
        <v>594.0059417809523</v>
      </c>
      <c r="AY131" s="571">
        <f t="shared" si="24"/>
        <v>566.76543345714276</v>
      </c>
      <c r="AZ131" s="571">
        <f t="shared" si="24"/>
        <v>473.5399851809525</v>
      </c>
      <c r="BA131" s="572">
        <f t="shared" si="24"/>
        <v>461.20452504761903</v>
      </c>
      <c r="BB131" s="571">
        <f t="shared" si="24"/>
        <v>298.37516018095238</v>
      </c>
      <c r="BC131" s="573">
        <f t="shared" si="24"/>
        <v>389.24003684761908</v>
      </c>
      <c r="BD131" s="571">
        <f t="shared" si="24"/>
        <v>391.41046874285723</v>
      </c>
      <c r="BE131" s="572">
        <f t="shared" si="24"/>
        <v>381.09911955238096</v>
      </c>
      <c r="BF131" s="572">
        <f t="shared" si="24"/>
        <v>236.62856600952384</v>
      </c>
      <c r="BG131" s="571">
        <f t="shared" si="24"/>
        <v>224.34878473333333</v>
      </c>
      <c r="BH131" s="572">
        <f t="shared" si="24"/>
        <v>351.50366842014171</v>
      </c>
      <c r="BI131" s="572">
        <f t="shared" si="24"/>
        <v>351.50366842014171</v>
      </c>
      <c r="BJ131" s="454"/>
      <c r="BK131" s="457"/>
      <c r="BL131" s="499"/>
    </row>
    <row r="132" spans="2:74">
      <c r="B132" s="27"/>
      <c r="C132" s="27"/>
      <c r="D132" s="27"/>
      <c r="E132" s="27"/>
      <c r="F132" s="27"/>
      <c r="G132" s="27"/>
      <c r="H132" s="27"/>
      <c r="I132" s="27"/>
      <c r="J132" s="27"/>
      <c r="K132" s="27"/>
      <c r="L132" s="27"/>
      <c r="M132" s="27"/>
      <c r="N132" s="27"/>
      <c r="O132" s="27"/>
      <c r="P132" s="27"/>
      <c r="Q132" s="500"/>
      <c r="R132" s="832"/>
      <c r="S132" s="173"/>
      <c r="T132" s="841" t="s">
        <v>50</v>
      </c>
      <c r="U132" s="577"/>
      <c r="V132" s="577"/>
      <c r="W132" s="577"/>
      <c r="X132" s="577"/>
      <c r="Y132" s="577"/>
      <c r="Z132" s="577"/>
      <c r="AA132" s="574">
        <f>'2.CO2-sector'!AA67</f>
        <v>550.23920379999993</v>
      </c>
      <c r="AB132" s="574">
        <f>'2.CO2-sector'!AB67</f>
        <v>527.37032626666667</v>
      </c>
      <c r="AC132" s="574">
        <f>'2.CO2-sector'!AC67</f>
        <v>477.13732586666669</v>
      </c>
      <c r="AD132" s="574">
        <f>'2.CO2-sector'!AD67</f>
        <v>481.58261873333328</v>
      </c>
      <c r="AE132" s="574">
        <f>'2.CO2-sector'!AE67</f>
        <v>292.75650066666674</v>
      </c>
      <c r="AF132" s="574">
        <f>'2.CO2-sector'!AF67</f>
        <v>303.52845233333341</v>
      </c>
      <c r="AG132" s="574">
        <f>'2.CO2-sector'!AG67</f>
        <v>292.73561973333341</v>
      </c>
      <c r="AH132" s="574">
        <f>'2.CO2-sector'!AH67</f>
        <v>303.65330746666666</v>
      </c>
      <c r="AI132" s="574">
        <f>'2.CO2-sector'!AI67</f>
        <v>300.00380153333327</v>
      </c>
      <c r="AJ132" s="574">
        <f>'2.CO2-sector'!AJ67</f>
        <v>293.56731873333337</v>
      </c>
      <c r="AK132" s="574">
        <f>'2.CO2-sector'!AK67</f>
        <v>332.90198186666657</v>
      </c>
      <c r="AL132" s="574">
        <f>'2.CO2-sector'!AL67</f>
        <v>247.34728406666662</v>
      </c>
      <c r="AM132" s="574">
        <f>'2.CO2-sector'!AM67</f>
        <v>269.91772573333333</v>
      </c>
      <c r="AN132" s="574">
        <f>'2.CO2-sector'!AN67</f>
        <v>246.39832800000002</v>
      </c>
      <c r="AO132" s="574">
        <f>'2.CO2-sector'!AO67</f>
        <v>236.30097993333328</v>
      </c>
      <c r="AP132" s="574">
        <f>'2.CO2-sector'!AP67</f>
        <v>231.29451180000001</v>
      </c>
      <c r="AQ132" s="574">
        <f>'2.CO2-sector'!AQ67</f>
        <v>230.36059933333334</v>
      </c>
      <c r="AR132" s="574">
        <f>'2.CO2-sector'!AR67</f>
        <v>325.00062686666666</v>
      </c>
      <c r="AS132" s="574">
        <f>'2.CO2-sector'!AS67</f>
        <v>305.7365982</v>
      </c>
      <c r="AT132" s="574">
        <f>'2.CO2-sector'!AT67</f>
        <v>270.15270260000005</v>
      </c>
      <c r="AU132" s="574">
        <f>'2.CO2-sector'!AU67</f>
        <v>242.88427239999999</v>
      </c>
      <c r="AV132" s="574">
        <f>'2.CO2-sector'!AV67</f>
        <v>246.77580033333334</v>
      </c>
      <c r="AW132" s="574">
        <f>'2.CO2-sector'!AW67</f>
        <v>369.97487046666669</v>
      </c>
      <c r="AX132" s="574">
        <f>'2.CO2-sector'!AX67</f>
        <v>379.5766560666666</v>
      </c>
      <c r="AY132" s="574">
        <f>'2.CO2-sector'!AY67</f>
        <v>362.50329059999996</v>
      </c>
      <c r="AZ132" s="574">
        <f>'2.CO2-sector'!AZ67</f>
        <v>258.74769946666675</v>
      </c>
      <c r="BA132" s="575">
        <f>'2.CO2-sector'!BA67</f>
        <v>253.01223933333333</v>
      </c>
      <c r="BB132" s="574">
        <f>'2.CO2-sector'!BB67</f>
        <v>293.53987446666667</v>
      </c>
      <c r="BC132" s="576">
        <f>'2.CO2-sector'!BC67</f>
        <v>236.52075113333333</v>
      </c>
      <c r="BD132" s="574">
        <f>'2.CO2-sector'!BD67</f>
        <v>236.56661160000004</v>
      </c>
      <c r="BE132" s="575">
        <f>'2.CO2-sector'!BE67</f>
        <v>224.16840526666667</v>
      </c>
      <c r="BF132" s="575">
        <f>'2.CO2-sector'!BF67</f>
        <v>220.83570886666669</v>
      </c>
      <c r="BG132" s="574">
        <f>'2.CO2-sector'!BG67</f>
        <v>203.20678473333334</v>
      </c>
      <c r="BH132" s="575">
        <f>'2.CO2-sector'!BH67</f>
        <v>203.20678473333334</v>
      </c>
      <c r="BI132" s="575">
        <f>'2.CO2-sector'!BI67</f>
        <v>203.20678473333334</v>
      </c>
      <c r="BJ132" s="574"/>
      <c r="BK132" s="578"/>
      <c r="BL132" s="499"/>
    </row>
    <row r="133" spans="2:74">
      <c r="B133" s="27"/>
      <c r="C133" s="27"/>
      <c r="D133" s="27"/>
      <c r="E133" s="27"/>
      <c r="F133" s="27"/>
      <c r="G133" s="27"/>
      <c r="H133" s="27"/>
      <c r="I133" s="27"/>
      <c r="J133" s="27"/>
      <c r="K133" s="27"/>
      <c r="L133" s="27"/>
      <c r="M133" s="27"/>
      <c r="N133" s="27"/>
      <c r="O133" s="27"/>
      <c r="P133" s="27"/>
      <c r="Q133" s="500"/>
      <c r="R133" s="832"/>
      <c r="S133" s="579"/>
      <c r="T133" s="850" t="s">
        <v>51</v>
      </c>
      <c r="U133" s="584"/>
      <c r="V133" s="1913"/>
      <c r="W133" s="1913"/>
      <c r="X133" s="1913"/>
      <c r="Y133" s="1913"/>
      <c r="Z133" s="1913"/>
      <c r="AA133" s="581">
        <f>'2.CO2-sector'!AA68</f>
        <v>181.77342857142855</v>
      </c>
      <c r="AB133" s="581">
        <f>'2.CO2-sector'!AB68</f>
        <v>141.87642857142856</v>
      </c>
      <c r="AC133" s="581">
        <f>'2.CO2-sector'!AC68</f>
        <v>140.5517142857143</v>
      </c>
      <c r="AD133" s="581">
        <f>'2.CO2-sector'!AD68</f>
        <v>167.816</v>
      </c>
      <c r="AE133" s="581">
        <f>'2.CO2-sector'!AE68</f>
        <v>169.17371428571428</v>
      </c>
      <c r="AF133" s="581">
        <f>'2.CO2-sector'!AF68</f>
        <v>169.66400000000002</v>
      </c>
      <c r="AG133" s="581">
        <f>'2.CO2-sector'!AG68</f>
        <v>160.13328571428571</v>
      </c>
      <c r="AH133" s="581">
        <f>'2.CO2-sector'!AH68</f>
        <v>162.55014285714287</v>
      </c>
      <c r="AI133" s="581">
        <f>'2.CO2-sector'!AI68</f>
        <v>165.62700000000001</v>
      </c>
      <c r="AJ133" s="581">
        <f>'2.CO2-sector'!AJ68</f>
        <v>156.16857142857145</v>
      </c>
      <c r="AK133" s="581">
        <f>'2.CO2-sector'!AK68</f>
        <v>167.76885714285717</v>
      </c>
      <c r="AL133" s="581">
        <f>'2.CO2-sector'!AL68</f>
        <v>171.48057142857147</v>
      </c>
      <c r="AM133" s="581">
        <f>'2.CO2-sector'!AM68</f>
        <v>169.92485714285715</v>
      </c>
      <c r="AN133" s="581">
        <f>'2.CO2-sector'!AN68</f>
        <v>210.14871428571431</v>
      </c>
      <c r="AO133" s="581">
        <f>'2.CO2-sector'!AO68</f>
        <v>193.43185714285713</v>
      </c>
      <c r="AP133" s="581">
        <f>'2.CO2-sector'!AP68</f>
        <v>196.78842857142862</v>
      </c>
      <c r="AQ133" s="581">
        <f>'2.CO2-sector'!AQ68</f>
        <v>168.05485714285717</v>
      </c>
      <c r="AR133" s="581">
        <f>'2.CO2-sector'!AR68</f>
        <v>197.67628571428571</v>
      </c>
      <c r="AS133" s="581">
        <f>'2.CO2-sector'!AS68</f>
        <v>160.48528571428571</v>
      </c>
      <c r="AT133" s="581">
        <f>'2.CO2-sector'!AT68</f>
        <v>146.57814285714286</v>
      </c>
      <c r="AU133" s="581">
        <f>'2.CO2-sector'!AU68</f>
        <v>184.36314285714286</v>
      </c>
      <c r="AV133" s="581">
        <f>'2.CO2-sector'!AV68</f>
        <v>188.01514285714288</v>
      </c>
      <c r="AW133" s="581">
        <f>'2.CO2-sector'!AW68</f>
        <v>171.99914285714289</v>
      </c>
      <c r="AX133" s="581">
        <f>'2.CO2-sector'!AX68</f>
        <v>214.42928571428573</v>
      </c>
      <c r="AY133" s="581">
        <f>'2.CO2-sector'!AY68</f>
        <v>204.26214285714286</v>
      </c>
      <c r="AZ133" s="581">
        <f>'2.CO2-sector'!AZ68</f>
        <v>214.79228571428573</v>
      </c>
      <c r="BA133" s="582">
        <f>'2.CO2-sector'!BA68</f>
        <v>208.1922857142857</v>
      </c>
      <c r="BB133" s="581">
        <f>'2.CO2-sector'!BB68</f>
        <v>4.8352857142857149</v>
      </c>
      <c r="BC133" s="583">
        <f>'2.CO2-sector'!BC68</f>
        <v>152.71928571428572</v>
      </c>
      <c r="BD133" s="581">
        <f>'2.CO2-sector'!BD68</f>
        <v>154.84385714285716</v>
      </c>
      <c r="BE133" s="582">
        <f>'2.CO2-sector'!BE68</f>
        <v>156.93071428571429</v>
      </c>
      <c r="BF133" s="582">
        <f>'2.CO2-sector'!BF68</f>
        <v>15.792857142857144</v>
      </c>
      <c r="BG133" s="581">
        <f>'2.CO2-sector'!BG68</f>
        <v>21.141999999999999</v>
      </c>
      <c r="BH133" s="582">
        <f>'2.CO2-sector'!BH68</f>
        <v>148.29688368680837</v>
      </c>
      <c r="BI133" s="582">
        <f>'2.CO2-sector'!BI68</f>
        <v>148.29688368680837</v>
      </c>
      <c r="BJ133" s="580"/>
      <c r="BK133" s="585"/>
      <c r="BL133" s="382"/>
    </row>
    <row r="134" spans="2:74" ht="15.75" customHeight="1">
      <c r="B134" s="27"/>
      <c r="C134" s="27"/>
      <c r="D134" s="27"/>
      <c r="E134" s="27"/>
      <c r="F134" s="27"/>
      <c r="G134" s="27"/>
      <c r="H134" s="27"/>
      <c r="I134" s="27"/>
      <c r="J134" s="27"/>
      <c r="K134" s="27"/>
      <c r="L134" s="27"/>
      <c r="M134" s="27"/>
      <c r="N134" s="27"/>
      <c r="O134" s="27"/>
      <c r="P134" s="27"/>
      <c r="Q134" s="500"/>
      <c r="R134" s="832"/>
      <c r="S134" s="586" t="s">
        <v>52</v>
      </c>
      <c r="T134" s="869"/>
      <c r="U134" s="885"/>
      <c r="V134" s="885"/>
      <c r="W134" s="885"/>
      <c r="X134" s="885"/>
      <c r="Y134" s="885"/>
      <c r="Z134" s="885"/>
      <c r="AA134" s="550">
        <f>'2.CO2-sector'!AA69</f>
        <v>146.03703469598167</v>
      </c>
      <c r="AB134" s="550">
        <f>'2.CO2-sector'!AB69</f>
        <v>176.55410615286644</v>
      </c>
      <c r="AC134" s="550">
        <f>'2.CO2-sector'!AC69</f>
        <v>183.35973932214441</v>
      </c>
      <c r="AD134" s="550">
        <f>'2.CO2-sector'!AD69</f>
        <v>175.53743715432972</v>
      </c>
      <c r="AE134" s="550">
        <f>'2.CO2-sector'!AE69</f>
        <v>159.19428950038451</v>
      </c>
      <c r="AF134" s="550">
        <f>'2.CO2-sector'!AF69</f>
        <v>418.19721199312499</v>
      </c>
      <c r="AG134" s="550">
        <f>'2.CO2-sector'!AG69</f>
        <v>501.32599947408988</v>
      </c>
      <c r="AH134" s="550">
        <f>'2.CO2-sector'!AH69</f>
        <v>514.82578938404288</v>
      </c>
      <c r="AI134" s="550">
        <f>'2.CO2-sector'!AI69</f>
        <v>488.10285809470474</v>
      </c>
      <c r="AJ134" s="550">
        <f>'2.CO2-sector'!AJ69</f>
        <v>543.91794337192982</v>
      </c>
      <c r="AK134" s="550">
        <f>'2.CO2-sector'!AK69</f>
        <v>484.40248287211659</v>
      </c>
      <c r="AL134" s="550">
        <f>'2.CO2-sector'!AL69</f>
        <v>522.2117501663854</v>
      </c>
      <c r="AM134" s="550">
        <f>'2.CO2-sector'!AM69</f>
        <v>481.13798253170108</v>
      </c>
      <c r="AN134" s="550">
        <f>'2.CO2-sector'!AN69</f>
        <v>402.22711161304659</v>
      </c>
      <c r="AO134" s="550">
        <f>'2.CO2-sector'!AO69</f>
        <v>349.57645188211683</v>
      </c>
      <c r="AP134" s="550">
        <f>'2.CO2-sector'!AP69</f>
        <v>351.70745895353002</v>
      </c>
      <c r="AQ134" s="550">
        <f>'2.CO2-sector'!AQ69</f>
        <v>378.68248947567321</v>
      </c>
      <c r="AR134" s="550">
        <f>'2.CO2-sector'!AR69</f>
        <v>414.43090336832745</v>
      </c>
      <c r="AS134" s="550">
        <f>'2.CO2-sector'!AS69</f>
        <v>352.56082552895788</v>
      </c>
      <c r="AT134" s="550">
        <f>'2.CO2-sector'!AT69</f>
        <v>302.19017936893158</v>
      </c>
      <c r="AU134" s="550">
        <f>'2.CO2-sector'!AU69</f>
        <v>235.14641699057802</v>
      </c>
      <c r="AV134" s="550">
        <f>'2.CO2-sector'!AV69</f>
        <v>217.77014462833165</v>
      </c>
      <c r="AW134" s="550">
        <f>'2.CO2-sector'!AW69</f>
        <v>210.71578064976893</v>
      </c>
      <c r="AX134" s="550">
        <f>'2.CO2-sector'!AX69</f>
        <v>131.6025629105518</v>
      </c>
      <c r="AY134" s="550">
        <f>'2.CO2-sector'!AY69</f>
        <v>112.78162284704644</v>
      </c>
      <c r="AZ134" s="2072">
        <f>'2.CO2-sector'!AZ69</f>
        <v>77.258483156827253</v>
      </c>
      <c r="BA134" s="2071">
        <f>'2.CO2-sector'!BA69</f>
        <v>47.250728736100939</v>
      </c>
      <c r="BB134" s="2072">
        <f>'2.CO2-sector'!BB69</f>
        <v>-94.588233579599375</v>
      </c>
      <c r="BC134" s="2077">
        <f>'2.CO2-sector'!BC69</f>
        <v>-41.548376620489421</v>
      </c>
      <c r="BD134" s="2072">
        <f>'2.CO2-sector'!BD69</f>
        <v>-64.696542415236877</v>
      </c>
      <c r="BE134" s="2071">
        <f>'2.CO2-sector'!BE69</f>
        <v>7.7505416732858521</v>
      </c>
      <c r="BF134" s="2071">
        <f>'2.CO2-sector'!BF69</f>
        <v>-52.215517656132022</v>
      </c>
      <c r="BG134" s="550">
        <f>'2.CO2-sector'!BG69</f>
        <v>-115.05437590111217</v>
      </c>
      <c r="BH134" s="551">
        <f>'2.CO2-sector'!BH69</f>
        <v>-134.76740280909831</v>
      </c>
      <c r="BI134" s="551">
        <f>'2.CO2-sector'!BI69</f>
        <v>-114.1627947152831</v>
      </c>
      <c r="BJ134" s="550"/>
      <c r="BK134" s="554"/>
      <c r="BL134" s="382"/>
    </row>
    <row r="135" spans="2:74" ht="17.25" thickBot="1">
      <c r="B135" s="27"/>
      <c r="C135" s="27"/>
      <c r="D135" s="27"/>
      <c r="E135" s="27"/>
      <c r="F135" s="27"/>
      <c r="G135" s="27"/>
      <c r="H135" s="27"/>
      <c r="I135" s="27"/>
      <c r="J135" s="27"/>
      <c r="K135" s="27"/>
      <c r="L135" s="27"/>
      <c r="M135" s="27"/>
      <c r="N135" s="27"/>
      <c r="O135" s="27"/>
      <c r="P135" s="27"/>
      <c r="Q135" s="587"/>
      <c r="R135" s="832"/>
      <c r="S135" s="588" t="s">
        <v>286</v>
      </c>
      <c r="T135" s="870"/>
      <c r="U135" s="890"/>
      <c r="V135" s="890"/>
      <c r="W135" s="890"/>
      <c r="X135" s="890"/>
      <c r="Y135" s="890"/>
      <c r="Z135" s="890"/>
      <c r="AA135" s="589">
        <f>'2.CO2-sector'!AA70</f>
        <v>5510.3803279747335</v>
      </c>
      <c r="AB135" s="589">
        <f>'2.CO2-sector'!AB70</f>
        <v>5332.4353751341951</v>
      </c>
      <c r="AC135" s="589">
        <f>'2.CO2-sector'!AC70</f>
        <v>5054.57710672342</v>
      </c>
      <c r="AD135" s="589">
        <f>'2.CO2-sector'!AD70</f>
        <v>4821.4662459707679</v>
      </c>
      <c r="AE135" s="589">
        <f>'2.CO2-sector'!AE70</f>
        <v>4812.5582183949409</v>
      </c>
      <c r="AF135" s="589">
        <f>'2.CO2-sector'!AF70</f>
        <v>4714.1619406957307</v>
      </c>
      <c r="AG135" s="589">
        <f>'2.CO2-sector'!AG70</f>
        <v>4749.2908955039456</v>
      </c>
      <c r="AH135" s="589">
        <f>'2.CO2-sector'!AH70</f>
        <v>4577.5877321101816</v>
      </c>
      <c r="AI135" s="589">
        <f>'2.CO2-sector'!AI70</f>
        <v>4195.9994175107695</v>
      </c>
      <c r="AJ135" s="589">
        <f>'2.CO2-sector'!AJ70</f>
        <v>4191.4961500703448</v>
      </c>
      <c r="AK135" s="589">
        <f>'2.CO2-sector'!AK70</f>
        <v>4262.4108575621722</v>
      </c>
      <c r="AL135" s="589">
        <f>'2.CO2-sector'!AL70</f>
        <v>3825.090164779524</v>
      </c>
      <c r="AM135" s="589">
        <f>'2.CO2-sector'!AM70</f>
        <v>3586.3595951186762</v>
      </c>
      <c r="AN135" s="589">
        <f>'2.CO2-sector'!AN70</f>
        <v>3450.7083062979</v>
      </c>
      <c r="AO135" s="589">
        <f>'2.CO2-sector'!AO70</f>
        <v>3378.4208037257604</v>
      </c>
      <c r="AP135" s="589">
        <f>'2.CO2-sector'!AP70</f>
        <v>3287.4086241289942</v>
      </c>
      <c r="AQ135" s="589">
        <f>'2.CO2-sector'!AQ70</f>
        <v>3207.8186315158969</v>
      </c>
      <c r="AR135" s="589">
        <f>'2.CO2-sector'!AR70</f>
        <v>3051.3659538750849</v>
      </c>
      <c r="AS135" s="589">
        <f>'2.CO2-sector'!AS70</f>
        <v>2749.3716011063989</v>
      </c>
      <c r="AT135" s="589">
        <f>'2.CO2-sector'!AT70</f>
        <v>2534.2815497324573</v>
      </c>
      <c r="AU135" s="589">
        <f>'2.CO2-sector'!AU70</f>
        <v>2455.338068244806</v>
      </c>
      <c r="AV135" s="589">
        <f>'2.CO2-sector'!AV70</f>
        <v>2366.9424188751591</v>
      </c>
      <c r="AW135" s="589">
        <f>'2.CO2-sector'!AW70</f>
        <v>2295.8933126936672</v>
      </c>
      <c r="AX135" s="589">
        <f>'2.CO2-sector'!AX70</f>
        <v>2301.0702338958963</v>
      </c>
      <c r="AY135" s="589">
        <f>'2.CO2-sector'!AY70</f>
        <v>2229.4038001164636</v>
      </c>
      <c r="AZ135" s="589">
        <f>'2.CO2-sector'!AZ70</f>
        <v>2205.3153122868507</v>
      </c>
      <c r="BA135" s="590">
        <f>'2.CO2-sector'!BA70</f>
        <v>2167.5468283415184</v>
      </c>
      <c r="BB135" s="589">
        <f>'2.CO2-sector'!BB70</f>
        <v>2130.2118791289158</v>
      </c>
      <c r="BC135" s="591">
        <f>'2.CO2-sector'!BC70</f>
        <v>2079.8505913728609</v>
      </c>
      <c r="BD135" s="589">
        <f>'2.CO2-sector'!BD70</f>
        <v>2023.4925180441705</v>
      </c>
      <c r="BE135" s="590">
        <f>'2.CO2-sector'!BE70</f>
        <v>1880.4184019322001</v>
      </c>
      <c r="BF135" s="590">
        <f>'2.CO2-sector'!BF70</f>
        <v>1851.7088262145767</v>
      </c>
      <c r="BG135" s="589">
        <f>'2.CO2-sector'!BG70</f>
        <v>1847.100335296866</v>
      </c>
      <c r="BH135" s="590">
        <f>'2.CO2-sector'!BH70</f>
        <v>1838.5846553362908</v>
      </c>
      <c r="BI135" s="590">
        <f>'2.CO2-sector'!BI70</f>
        <v>1816.8315699763825</v>
      </c>
      <c r="BJ135" s="589"/>
      <c r="BK135" s="593"/>
      <c r="BL135" s="372"/>
    </row>
    <row r="136" spans="2:74" ht="16.5" thickTop="1" thickBot="1">
      <c r="Q136" s="594" t="s">
        <v>53</v>
      </c>
      <c r="R136" s="595"/>
      <c r="S136" s="595"/>
      <c r="T136" s="871"/>
      <c r="U136" s="596"/>
      <c r="V136" s="596"/>
      <c r="W136" s="596"/>
      <c r="X136" s="596"/>
      <c r="Y136" s="596"/>
      <c r="Z136" s="596"/>
      <c r="AA136" s="597">
        <f t="shared" ref="AA136" si="25">SUM(AA5,AA114,AA126,AA130)</f>
        <v>1160347.3909524484</v>
      </c>
      <c r="AB136" s="597">
        <f t="shared" ref="AB136:BI136" si="26">SUM(AB5,AB114,AB126,AB130)</f>
        <v>1171868.1137921917</v>
      </c>
      <c r="AC136" s="597">
        <f t="shared" si="26"/>
        <v>1180492.972375138</v>
      </c>
      <c r="AD136" s="597">
        <f t="shared" si="26"/>
        <v>1174133.5759045619</v>
      </c>
      <c r="AE136" s="597">
        <f t="shared" si="26"/>
        <v>1227954.7276745667</v>
      </c>
      <c r="AF136" s="597">
        <f t="shared" si="26"/>
        <v>1240571.154913445</v>
      </c>
      <c r="AG136" s="597">
        <f t="shared" si="26"/>
        <v>1253422.4645947441</v>
      </c>
      <c r="AH136" s="597">
        <f t="shared" si="26"/>
        <v>1245541.7117513043</v>
      </c>
      <c r="AI136" s="597">
        <f t="shared" si="26"/>
        <v>1205515.2051351496</v>
      </c>
      <c r="AJ136" s="597">
        <f t="shared" si="26"/>
        <v>1242296.4601535681</v>
      </c>
      <c r="AK136" s="597">
        <f t="shared" si="26"/>
        <v>1264449.7290754002</v>
      </c>
      <c r="AL136" s="597">
        <f t="shared" si="26"/>
        <v>1249744.1343041251</v>
      </c>
      <c r="AM136" s="597">
        <f t="shared" si="26"/>
        <v>1278988.6000451611</v>
      </c>
      <c r="AN136" s="597">
        <f t="shared" si="26"/>
        <v>1287274.6677221463</v>
      </c>
      <c r="AO136" s="597">
        <f t="shared" si="26"/>
        <v>1282475.9208743868</v>
      </c>
      <c r="AP136" s="597">
        <f t="shared" si="26"/>
        <v>1289672.7388146194</v>
      </c>
      <c r="AQ136" s="597">
        <f t="shared" si="26"/>
        <v>1266624.4763432862</v>
      </c>
      <c r="AR136" s="597">
        <f t="shared" si="26"/>
        <v>1302004.3222777601</v>
      </c>
      <c r="AS136" s="597">
        <f t="shared" si="26"/>
        <v>1231419.5344308615</v>
      </c>
      <c r="AT136" s="597">
        <f t="shared" si="26"/>
        <v>1162774.5125648738</v>
      </c>
      <c r="AU136" s="597">
        <f t="shared" si="26"/>
        <v>1213538.1751244979</v>
      </c>
      <c r="AV136" s="597">
        <f t="shared" si="26"/>
        <v>1263540.9689945234</v>
      </c>
      <c r="AW136" s="597">
        <f t="shared" si="26"/>
        <v>1304401.7602573521</v>
      </c>
      <c r="AX136" s="597">
        <f t="shared" si="26"/>
        <v>1314170.7275809883</v>
      </c>
      <c r="AY136" s="597">
        <f t="shared" si="26"/>
        <v>1262495.5494402279</v>
      </c>
      <c r="AZ136" s="597">
        <f t="shared" si="26"/>
        <v>1222181.7581500316</v>
      </c>
      <c r="BA136" s="598">
        <f t="shared" si="26"/>
        <v>1202092.844641553</v>
      </c>
      <c r="BB136" s="597">
        <f t="shared" si="26"/>
        <v>1186290.5049742984</v>
      </c>
      <c r="BC136" s="599">
        <f t="shared" si="26"/>
        <v>1140629.0320232387</v>
      </c>
      <c r="BD136" s="597">
        <f t="shared" si="26"/>
        <v>1104084.3363542659</v>
      </c>
      <c r="BE136" s="598">
        <f t="shared" si="26"/>
        <v>1039163.7034237231</v>
      </c>
      <c r="BF136" s="598">
        <f t="shared" si="26"/>
        <v>1060205.8536524563</v>
      </c>
      <c r="BG136" s="597">
        <f t="shared" si="26"/>
        <v>1031212.9359154056</v>
      </c>
      <c r="BH136" s="598">
        <f t="shared" si="26"/>
        <v>987906.12572854175</v>
      </c>
      <c r="BI136" s="598">
        <f t="shared" si="26"/>
        <v>973639.23198634991</v>
      </c>
      <c r="BJ136" s="597"/>
      <c r="BK136" s="600"/>
      <c r="BL136" s="372"/>
    </row>
    <row r="137" spans="2:74">
      <c r="Q137" s="27"/>
      <c r="R137" s="27"/>
      <c r="S137" s="27"/>
      <c r="T137" s="128"/>
      <c r="U137" s="128"/>
      <c r="V137" s="128"/>
      <c r="W137" s="128"/>
      <c r="X137" s="128"/>
      <c r="Y137" s="128"/>
      <c r="Z137" s="128"/>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row>
    <row r="138" spans="2:74">
      <c r="Q138" s="27"/>
      <c r="R138" s="27"/>
      <c r="S138" s="27"/>
      <c r="T138" s="128"/>
      <c r="U138" s="128"/>
      <c r="V138" s="128"/>
      <c r="W138" s="128"/>
      <c r="X138" s="128"/>
      <c r="Y138" s="128"/>
      <c r="Z138" s="128"/>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row>
    <row r="139" spans="2:74">
      <c r="Q139" s="27"/>
      <c r="R139" s="27"/>
      <c r="S139" s="27"/>
      <c r="T139" s="128"/>
      <c r="U139" s="128"/>
      <c r="V139" s="128"/>
      <c r="W139" s="128"/>
      <c r="X139" s="128"/>
      <c r="Y139" s="128"/>
      <c r="Z139" s="128"/>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row>
    <row r="140" spans="2:74" ht="14.25" customHeight="1">
      <c r="T140" s="22" t="s">
        <v>230</v>
      </c>
      <c r="U140" s="61"/>
      <c r="V140" s="61"/>
      <c r="W140" s="61"/>
      <c r="X140" s="61"/>
      <c r="Y140" s="61"/>
      <c r="Z140" s="61"/>
      <c r="AA140" s="61"/>
      <c r="AB140" s="61"/>
      <c r="AC140" s="61"/>
      <c r="AD140" s="61"/>
      <c r="AE140" s="61"/>
      <c r="AF140" s="61"/>
      <c r="AG140" s="61"/>
      <c r="AH140" s="61"/>
      <c r="AI140" s="61"/>
      <c r="AJ140" s="61"/>
      <c r="AK140" s="61"/>
      <c r="AL140" s="61"/>
      <c r="AM140" s="61"/>
      <c r="AN140" s="61"/>
      <c r="AO140" s="61"/>
      <c r="AP140" s="61"/>
      <c r="AQ140" s="61"/>
      <c r="AR140" s="61"/>
      <c r="AS140" s="61"/>
      <c r="AT140" s="61"/>
      <c r="AU140" s="61"/>
      <c r="AV140" s="61"/>
      <c r="AW140" s="61"/>
      <c r="AX140" s="61"/>
      <c r="AY140" s="61"/>
      <c r="AZ140" s="61"/>
      <c r="BA140" s="61"/>
      <c r="BB140" s="61"/>
      <c r="BC140" s="61"/>
      <c r="BD140" s="61"/>
      <c r="BE140" s="61"/>
      <c r="BF140" s="61"/>
      <c r="BG140" s="61"/>
      <c r="BH140" s="61"/>
      <c r="BI140" s="61"/>
      <c r="BL140" s="135"/>
    </row>
    <row r="141" spans="2:74">
      <c r="T141" s="64"/>
      <c r="U141" s="107"/>
      <c r="V141" s="107"/>
      <c r="W141" s="107"/>
      <c r="X141" s="107"/>
      <c r="Y141" s="107"/>
      <c r="Z141" s="107"/>
      <c r="AA141" s="65">
        <v>1990</v>
      </c>
      <c r="AB141" s="65">
        <f t="shared" ref="AB141:BB141" si="27">AA141+1</f>
        <v>1991</v>
      </c>
      <c r="AC141" s="65">
        <f t="shared" si="27"/>
        <v>1992</v>
      </c>
      <c r="AD141" s="65">
        <f t="shared" si="27"/>
        <v>1993</v>
      </c>
      <c r="AE141" s="65">
        <f t="shared" si="27"/>
        <v>1994</v>
      </c>
      <c r="AF141" s="65">
        <f t="shared" si="27"/>
        <v>1995</v>
      </c>
      <c r="AG141" s="65">
        <f t="shared" si="27"/>
        <v>1996</v>
      </c>
      <c r="AH141" s="65">
        <f t="shared" si="27"/>
        <v>1997</v>
      </c>
      <c r="AI141" s="65">
        <f t="shared" si="27"/>
        <v>1998</v>
      </c>
      <c r="AJ141" s="65">
        <f t="shared" si="27"/>
        <v>1999</v>
      </c>
      <c r="AK141" s="65">
        <f t="shared" si="27"/>
        <v>2000</v>
      </c>
      <c r="AL141" s="65">
        <f t="shared" si="27"/>
        <v>2001</v>
      </c>
      <c r="AM141" s="65">
        <f t="shared" si="27"/>
        <v>2002</v>
      </c>
      <c r="AN141" s="65">
        <f t="shared" si="27"/>
        <v>2003</v>
      </c>
      <c r="AO141" s="65">
        <f t="shared" si="27"/>
        <v>2004</v>
      </c>
      <c r="AP141" s="65">
        <f>AO141+1</f>
        <v>2005</v>
      </c>
      <c r="AQ141" s="65">
        <f t="shared" si="27"/>
        <v>2006</v>
      </c>
      <c r="AR141" s="65">
        <f t="shared" si="27"/>
        <v>2007</v>
      </c>
      <c r="AS141" s="65">
        <f t="shared" si="27"/>
        <v>2008</v>
      </c>
      <c r="AT141" s="65">
        <f t="shared" si="27"/>
        <v>2009</v>
      </c>
      <c r="AU141" s="65">
        <f t="shared" si="27"/>
        <v>2010</v>
      </c>
      <c r="AV141" s="65">
        <f t="shared" si="27"/>
        <v>2011</v>
      </c>
      <c r="AW141" s="65">
        <f t="shared" si="27"/>
        <v>2012</v>
      </c>
      <c r="AX141" s="65">
        <f t="shared" si="27"/>
        <v>2013</v>
      </c>
      <c r="AY141" s="65">
        <f t="shared" si="27"/>
        <v>2014</v>
      </c>
      <c r="AZ141" s="65">
        <f t="shared" si="27"/>
        <v>2015</v>
      </c>
      <c r="BA141" s="65">
        <f t="shared" si="27"/>
        <v>2016</v>
      </c>
      <c r="BB141" s="65">
        <f t="shared" si="27"/>
        <v>2017</v>
      </c>
      <c r="BC141" s="65">
        <f t="shared" ref="BC141:BI141" si="28">BB141+1</f>
        <v>2018</v>
      </c>
      <c r="BD141" s="65">
        <f t="shared" si="28"/>
        <v>2019</v>
      </c>
      <c r="BE141" s="65">
        <f t="shared" si="28"/>
        <v>2020</v>
      </c>
      <c r="BF141" s="65">
        <f t="shared" si="28"/>
        <v>2021</v>
      </c>
      <c r="BG141" s="65">
        <f t="shared" si="28"/>
        <v>2022</v>
      </c>
      <c r="BH141" s="65">
        <f t="shared" si="28"/>
        <v>2023</v>
      </c>
      <c r="BI141" s="65">
        <f t="shared" si="28"/>
        <v>2024</v>
      </c>
      <c r="BJ141" s="65" t="s">
        <v>16</v>
      </c>
      <c r="BK141" s="65" t="s">
        <v>1</v>
      </c>
      <c r="BL141" s="601"/>
    </row>
    <row r="142" spans="2:74">
      <c r="T142" s="117" t="s">
        <v>205</v>
      </c>
      <c r="U142" s="602"/>
      <c r="V142" s="602"/>
      <c r="W142" s="602"/>
      <c r="X142" s="602"/>
      <c r="Y142" s="602"/>
      <c r="Z142" s="602"/>
      <c r="AA142" s="603">
        <f t="shared" ref="AA142:BG142" si="29">AA13/10^3</f>
        <v>0.36724404135122446</v>
      </c>
      <c r="AB142" s="603">
        <f t="shared" si="29"/>
        <v>2.3378983654302941E-2</v>
      </c>
      <c r="AC142" s="603">
        <f t="shared" si="29"/>
        <v>-0.24825587910670505</v>
      </c>
      <c r="AD142" s="603">
        <f t="shared" si="29"/>
        <v>-0.1459680002366664</v>
      </c>
      <c r="AE142" s="603">
        <f t="shared" si="29"/>
        <v>-0.54673034631067052</v>
      </c>
      <c r="AF142" s="603">
        <f t="shared" si="29"/>
        <v>-0.71279606857849787</v>
      </c>
      <c r="AG142" s="603">
        <f t="shared" si="29"/>
        <v>-0.72129071875922501</v>
      </c>
      <c r="AH142" s="603">
        <f t="shared" si="29"/>
        <v>-0.94744312730409863</v>
      </c>
      <c r="AI142" s="602">
        <f t="shared" si="29"/>
        <v>-3.8870598033662191</v>
      </c>
      <c r="AJ142" s="602">
        <f t="shared" si="29"/>
        <v>-4.0111330132160443</v>
      </c>
      <c r="AK142" s="602">
        <f t="shared" si="29"/>
        <v>-4.9417658666332969</v>
      </c>
      <c r="AL142" s="602">
        <f t="shared" si="29"/>
        <v>-5.1767948583561303</v>
      </c>
      <c r="AM142" s="602">
        <f t="shared" si="29"/>
        <v>-1.2854831117212135</v>
      </c>
      <c r="AN142" s="602">
        <f t="shared" si="29"/>
        <v>-1.1056634418837883</v>
      </c>
      <c r="AO142" s="603">
        <f t="shared" si="29"/>
        <v>-0.86723915744803626</v>
      </c>
      <c r="AP142" s="602">
        <f t="shared" si="29"/>
        <v>-3.3976161782429495</v>
      </c>
      <c r="AQ142" s="602">
        <f t="shared" si="29"/>
        <v>-2.5144430730568565</v>
      </c>
      <c r="AR142" s="602">
        <f t="shared" si="29"/>
        <v>-1.5880154349588786</v>
      </c>
      <c r="AS142" s="602">
        <f t="shared" si="29"/>
        <v>-3.4085724506504049</v>
      </c>
      <c r="AT142" s="602">
        <f t="shared" si="29"/>
        <v>-1.7991071975819473</v>
      </c>
      <c r="AU142" s="602">
        <f t="shared" si="29"/>
        <v>-4.2243200866340898</v>
      </c>
      <c r="AV142" s="602">
        <f t="shared" si="29"/>
        <v>-3.4180926965768013</v>
      </c>
      <c r="AW142" s="602">
        <f t="shared" si="29"/>
        <v>-2.3678853981083345</v>
      </c>
      <c r="AX142" s="602">
        <f t="shared" si="29"/>
        <v>-2.6290130195394137</v>
      </c>
      <c r="AY142" s="602">
        <f t="shared" si="29"/>
        <v>-1.9406705209824868</v>
      </c>
      <c r="AZ142" s="602">
        <f t="shared" si="29"/>
        <v>-2.6870274840103048</v>
      </c>
      <c r="BA142" s="602">
        <f t="shared" si="29"/>
        <v>-3.3197152079980259</v>
      </c>
      <c r="BB142" s="602">
        <f t="shared" si="29"/>
        <v>-3.6054461729246414</v>
      </c>
      <c r="BC142" s="602">
        <f t="shared" si="29"/>
        <v>-3.8266969100847619</v>
      </c>
      <c r="BD142" s="602">
        <f t="shared" si="29"/>
        <v>-2.9800644164317291</v>
      </c>
      <c r="BE142" s="602">
        <f t="shared" si="29"/>
        <v>-2.4246662083290045</v>
      </c>
      <c r="BF142" s="602">
        <f t="shared" si="29"/>
        <v>-4.9971154369043722</v>
      </c>
      <c r="BG142" s="602">
        <f t="shared" si="29"/>
        <v>-2.4229848132741809</v>
      </c>
      <c r="BH142" s="602">
        <f t="shared" ref="BH142:BI142" si="30">BH13/10^3</f>
        <v>-1.5926875079730329</v>
      </c>
      <c r="BI142" s="602">
        <f t="shared" si="30"/>
        <v>-2.6984445057735003</v>
      </c>
      <c r="BJ142" s="604"/>
      <c r="BK142" s="604"/>
      <c r="BL142" s="605"/>
      <c r="BM142" s="27"/>
      <c r="BN142" s="27"/>
      <c r="BO142" s="606"/>
      <c r="BP142" s="606"/>
      <c r="BQ142" s="606"/>
      <c r="BR142" s="606"/>
      <c r="BS142" s="606"/>
      <c r="BT142" s="606"/>
      <c r="BU142" s="27"/>
      <c r="BV142" s="27"/>
    </row>
    <row r="143" spans="2:74" ht="27">
      <c r="T143" s="607" t="s">
        <v>287</v>
      </c>
      <c r="U143" s="602"/>
      <c r="V143" s="602"/>
      <c r="W143" s="602"/>
      <c r="X143" s="602"/>
      <c r="Y143" s="602"/>
      <c r="Z143" s="602"/>
      <c r="AA143" s="602">
        <f t="shared" ref="AA143:BG143" si="31">AA7/10^3</f>
        <v>96.227840095920968</v>
      </c>
      <c r="AB143" s="602">
        <f t="shared" si="31"/>
        <v>95.410245272808652</v>
      </c>
      <c r="AC143" s="602">
        <f t="shared" si="31"/>
        <v>94.329403914667637</v>
      </c>
      <c r="AD143" s="602">
        <f t="shared" si="31"/>
        <v>94.434895527897112</v>
      </c>
      <c r="AE143" s="602">
        <f t="shared" si="31"/>
        <v>94.571355862328844</v>
      </c>
      <c r="AF143" s="602">
        <f t="shared" si="31"/>
        <v>93.217293194885514</v>
      </c>
      <c r="AG143" s="602">
        <f t="shared" si="31"/>
        <v>93.508446780766988</v>
      </c>
      <c r="AH143" s="602">
        <f t="shared" si="31"/>
        <v>95.871779059364201</v>
      </c>
      <c r="AI143" s="602">
        <f t="shared" si="31"/>
        <v>91.58505477768766</v>
      </c>
      <c r="AJ143" s="602">
        <f t="shared" si="31"/>
        <v>95.229703797162358</v>
      </c>
      <c r="AK143" s="602">
        <f t="shared" si="31"/>
        <v>95.265902632369048</v>
      </c>
      <c r="AL143" s="602">
        <f t="shared" si="31"/>
        <v>93.017574825933849</v>
      </c>
      <c r="AM143" s="602">
        <f t="shared" si="31"/>
        <v>95.537821605890841</v>
      </c>
      <c r="AN143" s="602">
        <f t="shared" si="31"/>
        <v>96.848357613923554</v>
      </c>
      <c r="AO143" s="602">
        <f t="shared" si="31"/>
        <v>96.968185172323999</v>
      </c>
      <c r="AP143" s="165">
        <f t="shared" si="31"/>
        <v>102.4382163695372</v>
      </c>
      <c r="AQ143" s="165">
        <f t="shared" si="31"/>
        <v>100.67728663417732</v>
      </c>
      <c r="AR143" s="165">
        <f t="shared" si="31"/>
        <v>105.64865650361882</v>
      </c>
      <c r="AS143" s="165">
        <f t="shared" si="31"/>
        <v>103.51613559368002</v>
      </c>
      <c r="AT143" s="165">
        <f t="shared" si="31"/>
        <v>100.72556284456667</v>
      </c>
      <c r="AU143" s="165">
        <f t="shared" si="31"/>
        <v>104.10248472078118</v>
      </c>
      <c r="AV143" s="165">
        <f t="shared" si="31"/>
        <v>105.16483414176656</v>
      </c>
      <c r="AW143" s="165">
        <f t="shared" si="31"/>
        <v>107.07450329280702</v>
      </c>
      <c r="AX143" s="165">
        <f t="shared" si="31"/>
        <v>106.20259304452105</v>
      </c>
      <c r="AY143" s="602">
        <f t="shared" si="31"/>
        <v>99.660026287266817</v>
      </c>
      <c r="AZ143" s="602">
        <f t="shared" si="31"/>
        <v>96.9040854198728</v>
      </c>
      <c r="BA143" s="165">
        <f t="shared" si="31"/>
        <v>101.47613467363138</v>
      </c>
      <c r="BB143" s="602">
        <f t="shared" si="31"/>
        <v>95.883099920528991</v>
      </c>
      <c r="BC143" s="602">
        <f t="shared" si="31"/>
        <v>93.857568708086916</v>
      </c>
      <c r="BD143" s="602">
        <f t="shared" si="31"/>
        <v>89.466402221018114</v>
      </c>
      <c r="BE143" s="602">
        <f t="shared" si="31"/>
        <v>82.030909066370896</v>
      </c>
      <c r="BF143" s="602">
        <f t="shared" si="31"/>
        <v>87.11776135532989</v>
      </c>
      <c r="BG143" s="602">
        <f t="shared" si="31"/>
        <v>84.219455037924888</v>
      </c>
      <c r="BH143" s="602">
        <f t="shared" ref="BH143:BI143" si="32">BH7/10^3</f>
        <v>81.168708627030384</v>
      </c>
      <c r="BI143" s="602">
        <f t="shared" si="32"/>
        <v>79.143020983150009</v>
      </c>
      <c r="BJ143" s="165"/>
      <c r="BK143" s="165"/>
      <c r="BL143" s="608"/>
      <c r="BM143" s="27"/>
      <c r="BN143" s="27"/>
      <c r="BO143" s="27"/>
      <c r="BP143" s="27"/>
      <c r="BQ143" s="606"/>
      <c r="BR143" s="606"/>
      <c r="BS143" s="606"/>
      <c r="BT143" s="606"/>
      <c r="BU143" s="606"/>
      <c r="BV143" s="606"/>
    </row>
    <row r="144" spans="2:74">
      <c r="T144" s="125" t="s">
        <v>55</v>
      </c>
      <c r="U144" s="165"/>
      <c r="V144" s="165"/>
      <c r="W144" s="165"/>
      <c r="X144" s="165"/>
      <c r="Y144" s="165"/>
      <c r="Z144" s="165"/>
      <c r="AA144" s="165">
        <f t="shared" ref="AA144:BG144" si="33">AA14/10^3</f>
        <v>505.10436478830042</v>
      </c>
      <c r="AB144" s="165">
        <f t="shared" si="33"/>
        <v>498.29423726978189</v>
      </c>
      <c r="AC144" s="165">
        <f t="shared" si="33"/>
        <v>490.17731374214372</v>
      </c>
      <c r="AD144" s="165">
        <f t="shared" si="33"/>
        <v>477.52394140485421</v>
      </c>
      <c r="AE144" s="165">
        <f t="shared" si="33"/>
        <v>495.06682276942217</v>
      </c>
      <c r="AF144" s="165">
        <f t="shared" si="33"/>
        <v>491.50771937819837</v>
      </c>
      <c r="AG144" s="165">
        <f t="shared" si="33"/>
        <v>495.60801462084396</v>
      </c>
      <c r="AH144" s="165">
        <f t="shared" si="33"/>
        <v>485.49332836810186</v>
      </c>
      <c r="AI144" s="165">
        <f t="shared" si="33"/>
        <v>455.25261196137814</v>
      </c>
      <c r="AJ144" s="165">
        <f t="shared" si="33"/>
        <v>466.16817288124912</v>
      </c>
      <c r="AK144" s="165">
        <f t="shared" si="33"/>
        <v>478.85682718316912</v>
      </c>
      <c r="AL144" s="165">
        <f t="shared" si="33"/>
        <v>466.72902161350339</v>
      </c>
      <c r="AM144" s="165">
        <f t="shared" si="33"/>
        <v>475.21481053933655</v>
      </c>
      <c r="AN144" s="165">
        <f t="shared" si="33"/>
        <v>477.14491244641289</v>
      </c>
      <c r="AO144" s="165">
        <f t="shared" si="33"/>
        <v>472.51590830228082</v>
      </c>
      <c r="AP144" s="165">
        <f t="shared" si="33"/>
        <v>469.85549639681085</v>
      </c>
      <c r="AQ144" s="165">
        <f t="shared" si="33"/>
        <v>463.5393660069094</v>
      </c>
      <c r="AR144" s="165">
        <f t="shared" si="33"/>
        <v>474.68452075489455</v>
      </c>
      <c r="AS144" s="165">
        <f t="shared" si="33"/>
        <v>430.55966744225771</v>
      </c>
      <c r="AT144" s="165">
        <f t="shared" si="33"/>
        <v>404.50570832611578</v>
      </c>
      <c r="AU144" s="165">
        <f t="shared" si="33"/>
        <v>432.16070613848569</v>
      </c>
      <c r="AV144" s="165">
        <f t="shared" si="33"/>
        <v>447.87915063843991</v>
      </c>
      <c r="AW144" s="165">
        <f t="shared" si="33"/>
        <v>458.91900609030876</v>
      </c>
      <c r="AX144" s="165">
        <f t="shared" si="33"/>
        <v>463.28377058469181</v>
      </c>
      <c r="AY144" s="165">
        <f t="shared" si="33"/>
        <v>445.65682423061759</v>
      </c>
      <c r="AZ144" s="165">
        <f t="shared" si="33"/>
        <v>430.81356588710338</v>
      </c>
      <c r="BA144" s="165">
        <f t="shared" si="33"/>
        <v>420.22826095571423</v>
      </c>
      <c r="BB144" s="165">
        <f t="shared" si="33"/>
        <v>412.35449836257351</v>
      </c>
      <c r="BC144" s="165">
        <f t="shared" si="33"/>
        <v>403.77073832245156</v>
      </c>
      <c r="BD144" s="165">
        <f t="shared" si="33"/>
        <v>388.65408333003614</v>
      </c>
      <c r="BE144" s="165">
        <f t="shared" si="33"/>
        <v>356.88122671020483</v>
      </c>
      <c r="BF144" s="165">
        <f t="shared" si="33"/>
        <v>374.0431272937787</v>
      </c>
      <c r="BG144" s="165">
        <f t="shared" si="33"/>
        <v>353.5050054597009</v>
      </c>
      <c r="BH144" s="165">
        <f t="shared" ref="BH144:BI144" si="34">BH14/10^3</f>
        <v>342.55729786623874</v>
      </c>
      <c r="BI144" s="165">
        <f t="shared" si="34"/>
        <v>336.64142943289721</v>
      </c>
      <c r="BJ144" s="603"/>
      <c r="BK144" s="603"/>
      <c r="BL144" s="609"/>
    </row>
    <row r="145" spans="1:68">
      <c r="T145" s="125" t="s">
        <v>56</v>
      </c>
      <c r="U145" s="165"/>
      <c r="V145" s="165"/>
      <c r="W145" s="165"/>
      <c r="X145" s="165"/>
      <c r="Y145" s="165"/>
      <c r="Z145" s="165"/>
      <c r="AA145" s="165">
        <f t="shared" ref="AA145:BE145" si="35">AA77/10^3</f>
        <v>208.42846404010098</v>
      </c>
      <c r="AB145" s="165">
        <f t="shared" si="35"/>
        <v>220.42631789148814</v>
      </c>
      <c r="AC145" s="165">
        <f t="shared" si="35"/>
        <v>227.05327518602545</v>
      </c>
      <c r="AD145" s="165">
        <f t="shared" si="35"/>
        <v>230.460238716855</v>
      </c>
      <c r="AE145" s="165">
        <f t="shared" si="35"/>
        <v>240.15404103971412</v>
      </c>
      <c r="AF145" s="165">
        <f t="shared" si="35"/>
        <v>249.21932303934324</v>
      </c>
      <c r="AG145" s="165">
        <f t="shared" si="35"/>
        <v>255.82924779154601</v>
      </c>
      <c r="AH145" s="165">
        <f t="shared" si="35"/>
        <v>257.308179240713</v>
      </c>
      <c r="AI145" s="165">
        <f t="shared" si="35"/>
        <v>255.05104911078797</v>
      </c>
      <c r="AJ145" s="165">
        <f t="shared" si="35"/>
        <v>259.40580203285964</v>
      </c>
      <c r="AK145" s="165">
        <f t="shared" si="35"/>
        <v>258.75569324814268</v>
      </c>
      <c r="AL145" s="165">
        <f t="shared" si="35"/>
        <v>262.83400705027458</v>
      </c>
      <c r="AM145" s="165">
        <f t="shared" si="35"/>
        <v>259.60933501764367</v>
      </c>
      <c r="AN145" s="165">
        <f t="shared" si="35"/>
        <v>255.967357194447</v>
      </c>
      <c r="AO145" s="165">
        <f t="shared" si="35"/>
        <v>249.83484828803114</v>
      </c>
      <c r="AP145" s="165">
        <f t="shared" si="35"/>
        <v>244.44928058600971</v>
      </c>
      <c r="AQ145" s="165">
        <f t="shared" si="35"/>
        <v>241.47322165394289</v>
      </c>
      <c r="AR145" s="165">
        <f t="shared" si="35"/>
        <v>239.40053714521326</v>
      </c>
      <c r="AS145" s="165">
        <f t="shared" si="35"/>
        <v>231.65532116752013</v>
      </c>
      <c r="AT145" s="165">
        <f t="shared" si="35"/>
        <v>228.01290444340725</v>
      </c>
      <c r="AU145" s="165">
        <f t="shared" si="35"/>
        <v>228.7779419147908</v>
      </c>
      <c r="AV145" s="165">
        <f t="shared" si="35"/>
        <v>225.17685816416213</v>
      </c>
      <c r="AW145" s="165">
        <f t="shared" si="35"/>
        <v>226.97095390268353</v>
      </c>
      <c r="AX145" s="165">
        <f t="shared" si="35"/>
        <v>224.24371261025243</v>
      </c>
      <c r="AY145" s="165">
        <f t="shared" si="35"/>
        <v>218.89058883632086</v>
      </c>
      <c r="AZ145" s="165">
        <f t="shared" si="35"/>
        <v>217.41888715780632</v>
      </c>
      <c r="BA145" s="165">
        <f t="shared" si="35"/>
        <v>215.38713057140191</v>
      </c>
      <c r="BB145" s="165">
        <f t="shared" si="35"/>
        <v>213.29616945629195</v>
      </c>
      <c r="BC145" s="165">
        <f t="shared" si="35"/>
        <v>210.20785629868851</v>
      </c>
      <c r="BD145" s="165">
        <f t="shared" si="35"/>
        <v>205.88119349277551</v>
      </c>
      <c r="BE145" s="165">
        <f t="shared" si="35"/>
        <v>183.35833916023628</v>
      </c>
      <c r="BF145" s="165">
        <f t="shared" ref="BF145:BG145" si="36">BF77/10^3</f>
        <v>184.75373188113386</v>
      </c>
      <c r="BG145" s="165">
        <f t="shared" si="36"/>
        <v>191.50189953309356</v>
      </c>
      <c r="BH145" s="165">
        <f t="shared" ref="BH145:BI145" si="37">BH77/10^3</f>
        <v>190.1588758493713</v>
      </c>
      <c r="BI145" s="165">
        <f t="shared" si="37"/>
        <v>187.12508998092724</v>
      </c>
      <c r="BJ145" s="603"/>
      <c r="BK145" s="603"/>
      <c r="BL145" s="163"/>
      <c r="BM145" s="39"/>
      <c r="BN145" s="39"/>
      <c r="BO145" s="39"/>
      <c r="BP145" s="39"/>
    </row>
    <row r="146" spans="1:68">
      <c r="T146" s="125" t="s">
        <v>288</v>
      </c>
      <c r="U146" s="165"/>
      <c r="V146" s="165"/>
      <c r="W146" s="165"/>
      <c r="X146" s="165"/>
      <c r="Y146" s="165"/>
      <c r="Z146" s="165"/>
      <c r="AA146" s="165">
        <f t="shared" ref="AA146:BG146" si="38">AA56/10^3</f>
        <v>131.2822988887593</v>
      </c>
      <c r="AB146" s="165">
        <f t="shared" si="38"/>
        <v>135.21955340734002</v>
      </c>
      <c r="AC146" s="165">
        <f t="shared" si="38"/>
        <v>139.88808116502798</v>
      </c>
      <c r="AD146" s="165">
        <f t="shared" si="38"/>
        <v>144.00759843525435</v>
      </c>
      <c r="AE146" s="165">
        <f t="shared" si="38"/>
        <v>158.72686286408594</v>
      </c>
      <c r="AF146" s="165">
        <f t="shared" si="38"/>
        <v>163.74663195780414</v>
      </c>
      <c r="AG146" s="165">
        <f t="shared" si="38"/>
        <v>161.68644305927688</v>
      </c>
      <c r="AH146" s="165">
        <f t="shared" si="38"/>
        <v>166.21773955071581</v>
      </c>
      <c r="AI146" s="165">
        <f t="shared" si="38"/>
        <v>173.65731222188305</v>
      </c>
      <c r="AJ146" s="165">
        <f t="shared" si="38"/>
        <v>183.97339345004815</v>
      </c>
      <c r="AK146" s="165">
        <f t="shared" si="38"/>
        <v>190.41338206237867</v>
      </c>
      <c r="AL146" s="165">
        <f t="shared" si="38"/>
        <v>190.36627899138563</v>
      </c>
      <c r="AM146" s="165">
        <f t="shared" si="38"/>
        <v>200.62341587357068</v>
      </c>
      <c r="AN146" s="165">
        <f t="shared" si="38"/>
        <v>207.47075716642883</v>
      </c>
      <c r="AO146" s="165">
        <f t="shared" si="38"/>
        <v>213.55702370602285</v>
      </c>
      <c r="AP146" s="165">
        <f t="shared" si="38"/>
        <v>221.80027420077036</v>
      </c>
      <c r="AQ146" s="165">
        <f t="shared" si="38"/>
        <v>218.34935806613467</v>
      </c>
      <c r="AR146" s="165">
        <f t="shared" si="38"/>
        <v>227.39217007018428</v>
      </c>
      <c r="AS146" s="165">
        <f t="shared" si="38"/>
        <v>220.86240268039637</v>
      </c>
      <c r="AT146" s="165">
        <f t="shared" si="38"/>
        <v>196.27492547848445</v>
      </c>
      <c r="AU146" s="165">
        <f t="shared" si="38"/>
        <v>200.10973107978225</v>
      </c>
      <c r="AV146" s="165">
        <f t="shared" si="38"/>
        <v>224.84172068835989</v>
      </c>
      <c r="AW146" s="165">
        <f t="shared" si="38"/>
        <v>228.59737375374044</v>
      </c>
      <c r="AX146" s="165">
        <f t="shared" si="38"/>
        <v>234.78422261849727</v>
      </c>
      <c r="AY146" s="165">
        <f t="shared" si="38"/>
        <v>225.14840130981315</v>
      </c>
      <c r="AZ146" s="165">
        <f t="shared" si="38"/>
        <v>216.80765284713664</v>
      </c>
      <c r="BA146" s="165">
        <f t="shared" si="38"/>
        <v>211.66257179682643</v>
      </c>
      <c r="BB146" s="165">
        <f t="shared" si="38"/>
        <v>206.83017158618821</v>
      </c>
      <c r="BC146" s="165">
        <f t="shared" si="38"/>
        <v>199.70077863752854</v>
      </c>
      <c r="BD146" s="165">
        <f t="shared" si="38"/>
        <v>190.27081654063602</v>
      </c>
      <c r="BE146" s="165">
        <f t="shared" si="38"/>
        <v>180.21162114857151</v>
      </c>
      <c r="BF146" s="165">
        <f t="shared" si="38"/>
        <v>185.69771692825867</v>
      </c>
      <c r="BG146" s="165">
        <f t="shared" si="38"/>
        <v>176.06307556936733</v>
      </c>
      <c r="BH146" s="165">
        <f t="shared" ref="BH146" si="39">BH56/10^3</f>
        <v>160.92144428451337</v>
      </c>
      <c r="BI146" s="165">
        <f>BI56/10^3</f>
        <v>160.86675420242554</v>
      </c>
      <c r="BJ146" s="165"/>
      <c r="BK146" s="165"/>
      <c r="BL146" s="609"/>
    </row>
    <row r="147" spans="1:68">
      <c r="T147" s="125" t="s">
        <v>58</v>
      </c>
      <c r="U147" s="165"/>
      <c r="V147" s="165"/>
      <c r="W147" s="165"/>
      <c r="X147" s="165"/>
      <c r="Y147" s="165"/>
      <c r="Z147" s="165"/>
      <c r="AA147" s="165">
        <f t="shared" ref="AA147:BC147" si="40">AA101/10^3</f>
        <v>126.15174258341115</v>
      </c>
      <c r="AB147" s="165">
        <f t="shared" si="40"/>
        <v>128.43758067007565</v>
      </c>
      <c r="AC147" s="165">
        <f t="shared" si="40"/>
        <v>134.62234525946579</v>
      </c>
      <c r="AD147" s="165">
        <f t="shared" si="40"/>
        <v>134.72098131344993</v>
      </c>
      <c r="AE147" s="165">
        <f t="shared" si="40"/>
        <v>142.93161918904286</v>
      </c>
      <c r="AF147" s="165">
        <f t="shared" si="40"/>
        <v>145.16305713198636</v>
      </c>
      <c r="AG147" s="165">
        <f t="shared" si="40"/>
        <v>147.63881783694819</v>
      </c>
      <c r="AH147" s="165">
        <f t="shared" si="40"/>
        <v>143.15321353527384</v>
      </c>
      <c r="AI147" s="165">
        <f t="shared" si="40"/>
        <v>141.49884091493772</v>
      </c>
      <c r="AJ147" s="165">
        <f t="shared" si="40"/>
        <v>148.71279378196104</v>
      </c>
      <c r="AK147" s="165">
        <f t="shared" si="40"/>
        <v>151.95020357509185</v>
      </c>
      <c r="AL147" s="165">
        <f t="shared" si="40"/>
        <v>149.59106763290993</v>
      </c>
      <c r="AM147" s="165">
        <f t="shared" si="40"/>
        <v>159.29257982085289</v>
      </c>
      <c r="AN147" s="165">
        <f t="shared" si="40"/>
        <v>160.9725288880885</v>
      </c>
      <c r="AO147" s="165">
        <f t="shared" si="40"/>
        <v>161.43372140437035</v>
      </c>
      <c r="AP147" s="165">
        <f t="shared" si="40"/>
        <v>165.37549375977321</v>
      </c>
      <c r="AQ147" s="165">
        <f t="shared" si="40"/>
        <v>157.15083002045515</v>
      </c>
      <c r="AR147" s="165">
        <f t="shared" si="40"/>
        <v>168.9279752272987</v>
      </c>
      <c r="AS147" s="165">
        <f t="shared" si="40"/>
        <v>163.73330722966605</v>
      </c>
      <c r="AT147" s="165">
        <f t="shared" si="40"/>
        <v>159.55207530710376</v>
      </c>
      <c r="AU147" s="165">
        <f t="shared" si="40"/>
        <v>176.01786823834703</v>
      </c>
      <c r="AV147" s="165">
        <f t="shared" si="40"/>
        <v>188.3602157529038</v>
      </c>
      <c r="AW147" s="165">
        <f t="shared" si="40"/>
        <v>208.06864797341703</v>
      </c>
      <c r="AX147" s="165">
        <f t="shared" si="40"/>
        <v>209.48762104411571</v>
      </c>
      <c r="AY147" s="165">
        <f t="shared" si="40"/>
        <v>197.76528782887834</v>
      </c>
      <c r="AZ147" s="165">
        <f t="shared" si="40"/>
        <v>186.54733976299951</v>
      </c>
      <c r="BA147" s="165">
        <f t="shared" si="40"/>
        <v>180.68267669439405</v>
      </c>
      <c r="BB147" s="165">
        <f t="shared" si="40"/>
        <v>184.70836035094294</v>
      </c>
      <c r="BC147" s="165">
        <f t="shared" si="40"/>
        <v>160.25966071645135</v>
      </c>
      <c r="BD147" s="165">
        <f t="shared" ref="BD147:BI147" si="41">BD101/10^3</f>
        <v>157.2950632307346</v>
      </c>
      <c r="BE147" s="165">
        <f t="shared" si="41"/>
        <v>167.91586323993172</v>
      </c>
      <c r="BF147" s="165">
        <f t="shared" si="41"/>
        <v>160.39799532223324</v>
      </c>
      <c r="BG147" s="165">
        <f t="shared" si="41"/>
        <v>158.10541774003886</v>
      </c>
      <c r="BH147" s="165">
        <f t="shared" si="41"/>
        <v>147.8266890650919</v>
      </c>
      <c r="BI147" s="165">
        <f t="shared" si="41"/>
        <v>146.64142170382371</v>
      </c>
      <c r="BJ147" s="603"/>
      <c r="BK147" s="603"/>
      <c r="BL147" s="609"/>
    </row>
    <row r="148" spans="1:68">
      <c r="T148" s="125" t="s">
        <v>262</v>
      </c>
      <c r="U148" s="602"/>
      <c r="V148" s="602"/>
      <c r="W148" s="602"/>
      <c r="X148" s="602"/>
      <c r="Y148" s="602"/>
      <c r="Z148" s="602"/>
      <c r="AA148" s="602">
        <f t="shared" ref="AA148:BC148" si="42">AA114/10^3</f>
        <v>65.161974696369697</v>
      </c>
      <c r="AB148" s="602">
        <f t="shared" si="42"/>
        <v>66.471388275116169</v>
      </c>
      <c r="AC148" s="602">
        <f t="shared" si="42"/>
        <v>66.456264105329623</v>
      </c>
      <c r="AD148" s="602">
        <f t="shared" si="42"/>
        <v>65.168815521459024</v>
      </c>
      <c r="AE148" s="602">
        <f t="shared" si="42"/>
        <v>66.870061190482133</v>
      </c>
      <c r="AF148" s="602">
        <f t="shared" si="42"/>
        <v>67.174267126252573</v>
      </c>
      <c r="AG148" s="602">
        <f t="shared" si="42"/>
        <v>67.764445656733869</v>
      </c>
      <c r="AH148" s="602">
        <f t="shared" si="42"/>
        <v>65.252665238911646</v>
      </c>
      <c r="AI148" s="602">
        <f t="shared" si="42"/>
        <v>59.203979890111192</v>
      </c>
      <c r="AJ148" s="602">
        <f t="shared" si="42"/>
        <v>59.575490944651634</v>
      </c>
      <c r="AK148" s="602">
        <f t="shared" si="42"/>
        <v>60.102180649636743</v>
      </c>
      <c r="AL148" s="602">
        <f t="shared" si="42"/>
        <v>58.847526939695271</v>
      </c>
      <c r="AM148" s="602">
        <f t="shared" si="42"/>
        <v>56.522277226371564</v>
      </c>
      <c r="AN148" s="602">
        <f t="shared" si="42"/>
        <v>55.923111386561622</v>
      </c>
      <c r="AO148" s="602">
        <f t="shared" si="42"/>
        <v>55.911205737508432</v>
      </c>
      <c r="AP148" s="602">
        <f t="shared" si="42"/>
        <v>57.016496081314628</v>
      </c>
      <c r="AQ148" s="602">
        <f t="shared" si="42"/>
        <v>57.281219123138186</v>
      </c>
      <c r="AR148" s="602">
        <f t="shared" si="42"/>
        <v>56.472712349126844</v>
      </c>
      <c r="AS148" s="602">
        <f t="shared" si="42"/>
        <v>52.12209051595832</v>
      </c>
      <c r="AT148" s="602">
        <f t="shared" si="42"/>
        <v>46.6927212611686</v>
      </c>
      <c r="AU148" s="602">
        <f t="shared" si="42"/>
        <v>47.815439663273452</v>
      </c>
      <c r="AV148" s="602">
        <f t="shared" si="42"/>
        <v>47.531257883627326</v>
      </c>
      <c r="AW148" s="602">
        <f t="shared" si="42"/>
        <v>47.71363156121987</v>
      </c>
      <c r="AX148" s="602">
        <f t="shared" si="42"/>
        <v>49.437026391933102</v>
      </c>
      <c r="AY148" s="602">
        <f t="shared" si="42"/>
        <v>48.899554699718436</v>
      </c>
      <c r="AZ148" s="602">
        <f t="shared" si="42"/>
        <v>47.566905866175254</v>
      </c>
      <c r="BA148" s="602">
        <f t="shared" si="42"/>
        <v>47.17399977496229</v>
      </c>
      <c r="BB148" s="602">
        <f t="shared" si="42"/>
        <v>47.935506175996949</v>
      </c>
      <c r="BC148" s="602">
        <f t="shared" si="42"/>
        <v>47.214160883696714</v>
      </c>
      <c r="BD148" s="602">
        <f t="shared" ref="BD148:BI148" si="43">BD114/10^3</f>
        <v>45.557070804833543</v>
      </c>
      <c r="BE148" s="602">
        <f t="shared" si="43"/>
        <v>42.600340611412328</v>
      </c>
      <c r="BF148" s="602">
        <f t="shared" si="43"/>
        <v>44.05915414968306</v>
      </c>
      <c r="BG148" s="602">
        <f t="shared" si="43"/>
        <v>40.991606396353625</v>
      </c>
      <c r="BH148" s="602">
        <f t="shared" si="43"/>
        <v>38.431323262650395</v>
      </c>
      <c r="BI148" s="602">
        <f t="shared" si="43"/>
        <v>37.299728393882546</v>
      </c>
      <c r="BJ148" s="603"/>
      <c r="BK148" s="603"/>
      <c r="BL148" s="609"/>
    </row>
    <row r="149" spans="1:68">
      <c r="T149" s="125" t="s">
        <v>59</v>
      </c>
      <c r="U149" s="602"/>
      <c r="V149" s="602"/>
      <c r="W149" s="602"/>
      <c r="X149" s="602"/>
      <c r="Y149" s="602"/>
      <c r="Z149" s="602"/>
      <c r="AA149" s="602">
        <f t="shared" ref="AA149:BC149" si="44">AA126/10^3</f>
        <v>21.235031823192738</v>
      </c>
      <c r="AB149" s="602">
        <f t="shared" si="44"/>
        <v>21.407175785801591</v>
      </c>
      <c r="AC149" s="602">
        <f t="shared" si="44"/>
        <v>22.358918995386691</v>
      </c>
      <c r="AD149" s="602">
        <f t="shared" si="44"/>
        <v>22.316670683170699</v>
      </c>
      <c r="AE149" s="602">
        <f t="shared" si="44"/>
        <v>24.747012382953383</v>
      </c>
      <c r="AF149" s="602">
        <f t="shared" si="44"/>
        <v>25.650107548530972</v>
      </c>
      <c r="AG149" s="602">
        <f t="shared" si="44"/>
        <v>26.404853766961754</v>
      </c>
      <c r="AH149" s="602">
        <f t="shared" si="44"/>
        <v>27.633632913709807</v>
      </c>
      <c r="AI149" s="602">
        <f t="shared" si="44"/>
        <v>28.003682984591244</v>
      </c>
      <c r="AJ149" s="602">
        <f t="shared" si="44"/>
        <v>28.057086295248038</v>
      </c>
      <c r="AK149" s="602">
        <f t="shared" si="44"/>
        <v>28.799821411801581</v>
      </c>
      <c r="AL149" s="602">
        <f t="shared" si="44"/>
        <v>28.769322338337659</v>
      </c>
      <c r="AM149" s="602">
        <f t="shared" si="44"/>
        <v>28.966502912689684</v>
      </c>
      <c r="AN149" s="602">
        <f t="shared" si="44"/>
        <v>29.743824007970911</v>
      </c>
      <c r="AO149" s="602">
        <f t="shared" si="44"/>
        <v>28.964537328613336</v>
      </c>
      <c r="AP149" s="602">
        <f t="shared" si="44"/>
        <v>28.067898575192444</v>
      </c>
      <c r="AQ149" s="602">
        <f t="shared" si="44"/>
        <v>26.682721334117915</v>
      </c>
      <c r="AR149" s="602">
        <f t="shared" si="44"/>
        <v>27.077291892558364</v>
      </c>
      <c r="AS149" s="602">
        <f t="shared" si="44"/>
        <v>28.811027941483687</v>
      </c>
      <c r="AT149" s="602">
        <f t="shared" si="44"/>
        <v>25.556519527050732</v>
      </c>
      <c r="AU149" s="602">
        <f t="shared" si="44"/>
        <v>25.66059155517916</v>
      </c>
      <c r="AV149" s="602">
        <f t="shared" si="44"/>
        <v>24.985520915146385</v>
      </c>
      <c r="AW149" s="602">
        <f t="shared" si="44"/>
        <v>26.376945974616479</v>
      </c>
      <c r="AX149" s="602">
        <f t="shared" si="44"/>
        <v>26.334115567929011</v>
      </c>
      <c r="AY149" s="602">
        <f t="shared" si="44"/>
        <v>25.506585912174554</v>
      </c>
      <c r="AZ149" s="602">
        <f t="shared" si="44"/>
        <v>26.054234912323292</v>
      </c>
      <c r="BA149" s="602">
        <f t="shared" si="44"/>
        <v>26.125783300495762</v>
      </c>
      <c r="BB149" s="602">
        <f t="shared" si="44"/>
        <v>26.554146488970094</v>
      </c>
      <c r="BC149" s="602">
        <f t="shared" si="44"/>
        <v>27.017423114819991</v>
      </c>
      <c r="BD149" s="602">
        <f t="shared" ref="BD149:BI149" si="45">BD126/10^3</f>
        <v>27.589564706291952</v>
      </c>
      <c r="BE149" s="602">
        <f t="shared" si="45"/>
        <v>26.320801632166653</v>
      </c>
      <c r="BF149" s="602">
        <f t="shared" si="45"/>
        <v>27.097360284375245</v>
      </c>
      <c r="BG149" s="602">
        <f t="shared" si="45"/>
        <v>27.293066248071721</v>
      </c>
      <c r="BH149" s="602">
        <f t="shared" si="45"/>
        <v>26.379153360671332</v>
      </c>
      <c r="BI149" s="602">
        <f t="shared" si="45"/>
        <v>26.566059351335969</v>
      </c>
      <c r="BJ149" s="603"/>
      <c r="BK149" s="603"/>
      <c r="BL149" s="609"/>
    </row>
    <row r="150" spans="1:68" ht="17.25" thickBot="1">
      <c r="T150" s="174" t="s">
        <v>263</v>
      </c>
      <c r="U150" s="611"/>
      <c r="V150" s="611"/>
      <c r="W150" s="611"/>
      <c r="X150" s="611"/>
      <c r="Y150" s="611"/>
      <c r="Z150" s="611"/>
      <c r="AA150" s="612">
        <f t="shared" ref="AA150:BC150" si="46">AA130/10^3</f>
        <v>6.3884299950421433</v>
      </c>
      <c r="AB150" s="612">
        <f t="shared" si="46"/>
        <v>6.1782362361251568</v>
      </c>
      <c r="AC150" s="612">
        <f t="shared" si="46"/>
        <v>5.855625886197946</v>
      </c>
      <c r="AD150" s="612">
        <f t="shared" si="46"/>
        <v>5.64640230185843</v>
      </c>
      <c r="AE150" s="612">
        <f t="shared" si="46"/>
        <v>5.4336827228477071</v>
      </c>
      <c r="AF150" s="612">
        <f t="shared" si="46"/>
        <v>5.605551605022189</v>
      </c>
      <c r="AG150" s="612">
        <f t="shared" si="46"/>
        <v>5.7034858004256552</v>
      </c>
      <c r="AH150" s="612">
        <f t="shared" si="46"/>
        <v>5.5586169718180338</v>
      </c>
      <c r="AI150" s="612">
        <f t="shared" si="46"/>
        <v>5.1497330771388077</v>
      </c>
      <c r="AJ150" s="612">
        <f t="shared" si="46"/>
        <v>5.1851499836041794</v>
      </c>
      <c r="AK150" s="612">
        <f t="shared" si="46"/>
        <v>5.2474841794438127</v>
      </c>
      <c r="AL150" s="612">
        <f t="shared" si="46"/>
        <v>4.7661297704411476</v>
      </c>
      <c r="AM150" s="612">
        <f t="shared" si="46"/>
        <v>4.5073401605265682</v>
      </c>
      <c r="AN150" s="612">
        <f t="shared" si="46"/>
        <v>4.3094824601966613</v>
      </c>
      <c r="AO150" s="612">
        <f t="shared" si="46"/>
        <v>4.1577300926840675</v>
      </c>
      <c r="AP150" s="612">
        <f t="shared" si="46"/>
        <v>4.067199023453953</v>
      </c>
      <c r="AQ150" s="612">
        <f t="shared" si="46"/>
        <v>3.9849165774677604</v>
      </c>
      <c r="AR150" s="612">
        <f t="shared" si="46"/>
        <v>3.9884737698243646</v>
      </c>
      <c r="AS150" s="612">
        <f t="shared" si="46"/>
        <v>3.5681543105496427</v>
      </c>
      <c r="AT150" s="612">
        <f t="shared" si="46"/>
        <v>3.2532025745585313</v>
      </c>
      <c r="AU150" s="612">
        <f t="shared" si="46"/>
        <v>3.1177319004925268</v>
      </c>
      <c r="AV150" s="612">
        <f t="shared" si="46"/>
        <v>3.0195035066939671</v>
      </c>
      <c r="AW150" s="612">
        <f t="shared" si="46"/>
        <v>3.048583106667246</v>
      </c>
      <c r="AX150" s="612">
        <f t="shared" si="46"/>
        <v>3.0266787385874006</v>
      </c>
      <c r="AY150" s="612">
        <f t="shared" si="46"/>
        <v>2.9089508564206525</v>
      </c>
      <c r="AZ150" s="612">
        <f t="shared" si="46"/>
        <v>2.7561137806246307</v>
      </c>
      <c r="BA150" s="612">
        <f t="shared" si="46"/>
        <v>2.6760020821252382</v>
      </c>
      <c r="BB150" s="612">
        <f t="shared" si="46"/>
        <v>2.333998805730269</v>
      </c>
      <c r="BC150" s="612">
        <f t="shared" si="46"/>
        <v>2.4275422515999909</v>
      </c>
      <c r="BD150" s="612">
        <f t="shared" ref="BD150:BI150" si="47">BD130/10^3</f>
        <v>2.3502064443717909</v>
      </c>
      <c r="BE150" s="612">
        <f t="shared" si="47"/>
        <v>2.2692680631578668</v>
      </c>
      <c r="BF150" s="612">
        <f t="shared" si="47"/>
        <v>2.0361218745679683</v>
      </c>
      <c r="BG150" s="612">
        <f t="shared" si="47"/>
        <v>1.956394744129087</v>
      </c>
      <c r="BH150" s="612">
        <f t="shared" si="47"/>
        <v>2.0553209209473344</v>
      </c>
      <c r="BI150" s="612">
        <f t="shared" si="47"/>
        <v>2.054172443681241</v>
      </c>
      <c r="BJ150" s="613"/>
      <c r="BK150" s="613"/>
      <c r="BL150" s="163"/>
    </row>
    <row r="151" spans="1:68" s="128" customFormat="1" ht="15.75" thickTop="1">
      <c r="Q151" s="22"/>
      <c r="R151" s="22"/>
      <c r="S151" s="22"/>
      <c r="T151" s="124" t="s">
        <v>21</v>
      </c>
      <c r="U151" s="614"/>
      <c r="V151" s="614"/>
      <c r="W151" s="614"/>
      <c r="X151" s="614"/>
      <c r="Y151" s="614"/>
      <c r="Z151" s="614"/>
      <c r="AA151" s="615">
        <f>SUM(AA142:AA150)</f>
        <v>1160.3473909524484</v>
      </c>
      <c r="AB151" s="615">
        <f>SUM(AB142:AB150)</f>
        <v>1171.8681137921917</v>
      </c>
      <c r="AC151" s="615">
        <f t="shared" ref="AC151:BA151" si="48">SUM(AC142:AC150)</f>
        <v>1180.4929723751379</v>
      </c>
      <c r="AD151" s="615">
        <f t="shared" si="48"/>
        <v>1174.1335759045621</v>
      </c>
      <c r="AE151" s="615">
        <f t="shared" si="48"/>
        <v>1227.9547276745664</v>
      </c>
      <c r="AF151" s="615">
        <f t="shared" si="48"/>
        <v>1240.5711549134446</v>
      </c>
      <c r="AG151" s="615">
        <f t="shared" si="48"/>
        <v>1253.4224645947438</v>
      </c>
      <c r="AH151" s="615">
        <f t="shared" si="48"/>
        <v>1245.5417117513041</v>
      </c>
      <c r="AI151" s="615">
        <f t="shared" si="48"/>
        <v>1205.5152051351497</v>
      </c>
      <c r="AJ151" s="615">
        <f t="shared" si="48"/>
        <v>1242.296460153568</v>
      </c>
      <c r="AK151" s="615">
        <f t="shared" si="48"/>
        <v>1264.4497290754</v>
      </c>
      <c r="AL151" s="615">
        <f t="shared" si="48"/>
        <v>1249.7441343041253</v>
      </c>
      <c r="AM151" s="615">
        <f t="shared" si="48"/>
        <v>1278.9886000451613</v>
      </c>
      <c r="AN151" s="615">
        <f t="shared" si="48"/>
        <v>1287.2746677221462</v>
      </c>
      <c r="AO151" s="615">
        <f t="shared" si="48"/>
        <v>1282.4759208743869</v>
      </c>
      <c r="AP151" s="615">
        <f t="shared" si="48"/>
        <v>1289.6727388146196</v>
      </c>
      <c r="AQ151" s="615">
        <f t="shared" si="48"/>
        <v>1266.6244763432867</v>
      </c>
      <c r="AR151" s="615">
        <f t="shared" si="48"/>
        <v>1302.0043222777604</v>
      </c>
      <c r="AS151" s="615">
        <f t="shared" si="48"/>
        <v>1231.4195344308616</v>
      </c>
      <c r="AT151" s="615">
        <f t="shared" si="48"/>
        <v>1162.7745125648739</v>
      </c>
      <c r="AU151" s="615">
        <f t="shared" si="48"/>
        <v>1213.5381751244981</v>
      </c>
      <c r="AV151" s="615">
        <f t="shared" si="48"/>
        <v>1263.5409689945234</v>
      </c>
      <c r="AW151" s="615">
        <f t="shared" si="48"/>
        <v>1304.401760257352</v>
      </c>
      <c r="AX151" s="615">
        <f t="shared" si="48"/>
        <v>1314.1707275809886</v>
      </c>
      <c r="AY151" s="615">
        <f t="shared" si="48"/>
        <v>1262.4955494402279</v>
      </c>
      <c r="AZ151" s="615">
        <f t="shared" si="48"/>
        <v>1222.1817581500316</v>
      </c>
      <c r="BA151" s="615">
        <f t="shared" si="48"/>
        <v>1202.0928446415535</v>
      </c>
      <c r="BB151" s="615">
        <f t="shared" ref="BB151:BG151" si="49">SUM(BB142:BB150)</f>
        <v>1186.2905049742983</v>
      </c>
      <c r="BC151" s="615">
        <f t="shared" si="49"/>
        <v>1140.6290320232388</v>
      </c>
      <c r="BD151" s="615">
        <f t="shared" si="49"/>
        <v>1104.0843363542658</v>
      </c>
      <c r="BE151" s="615">
        <f t="shared" si="49"/>
        <v>1039.1637034237231</v>
      </c>
      <c r="BF151" s="615">
        <f t="shared" si="49"/>
        <v>1060.2058536524562</v>
      </c>
      <c r="BG151" s="615">
        <f t="shared" si="49"/>
        <v>1031.2129359154058</v>
      </c>
      <c r="BH151" s="615">
        <f t="shared" ref="BH151:BI151" si="50">SUM(BH142:BH150)</f>
        <v>987.90612572854161</v>
      </c>
      <c r="BI151" s="615">
        <f t="shared" si="50"/>
        <v>973.63923198635018</v>
      </c>
      <c r="BJ151" s="615"/>
      <c r="BK151" s="615"/>
      <c r="BL151" s="609"/>
    </row>
    <row r="152" spans="1:68" s="128" customFormat="1">
      <c r="Q152" s="22"/>
      <c r="R152" s="22"/>
      <c r="S152" s="22"/>
      <c r="T152" s="22"/>
      <c r="U152" s="61"/>
      <c r="V152" s="61"/>
      <c r="W152" s="61"/>
      <c r="X152" s="61"/>
      <c r="Y152" s="61"/>
      <c r="Z152" s="61"/>
      <c r="AA152" s="61"/>
      <c r="AB152" s="61"/>
      <c r="AC152" s="61"/>
      <c r="AD152" s="61"/>
      <c r="AE152" s="61"/>
      <c r="AF152" s="61"/>
      <c r="AG152" s="61"/>
      <c r="AH152" s="61"/>
      <c r="AI152" s="61"/>
      <c r="AJ152" s="61"/>
      <c r="AK152" s="61"/>
      <c r="AL152" s="616"/>
      <c r="AM152" s="616"/>
      <c r="AN152" s="616"/>
      <c r="AO152" s="616"/>
      <c r="AP152" s="616"/>
      <c r="AQ152" s="66"/>
      <c r="AR152" s="66"/>
      <c r="AS152" s="66"/>
      <c r="AT152" s="66"/>
      <c r="AU152" s="66"/>
      <c r="AV152" s="66"/>
      <c r="AW152" s="66"/>
      <c r="AX152" s="66"/>
      <c r="AY152" s="66"/>
      <c r="AZ152" s="66"/>
      <c r="BA152" s="66"/>
      <c r="BB152" s="66"/>
      <c r="BC152" s="66"/>
      <c r="BD152" s="66"/>
      <c r="BE152" s="66"/>
      <c r="BF152" s="66"/>
      <c r="BG152" s="617"/>
      <c r="BH152" s="66"/>
      <c r="BI152" s="66"/>
      <c r="BJ152" s="66"/>
      <c r="BK152" s="66"/>
      <c r="BL152" s="27"/>
    </row>
    <row r="153" spans="1:68">
      <c r="T153" s="133" t="s">
        <v>33</v>
      </c>
      <c r="BL153" s="135"/>
    </row>
    <row r="154" spans="1:68">
      <c r="T154" s="64"/>
      <c r="U154" s="107"/>
      <c r="V154" s="107"/>
      <c r="W154" s="107"/>
      <c r="X154" s="107"/>
      <c r="Y154" s="107"/>
      <c r="Z154" s="107"/>
      <c r="AA154" s="65">
        <v>1990</v>
      </c>
      <c r="AB154" s="65">
        <f t="shared" ref="AB154:BB154" si="51">AA154+1</f>
        <v>1991</v>
      </c>
      <c r="AC154" s="65">
        <f t="shared" si="51"/>
        <v>1992</v>
      </c>
      <c r="AD154" s="65">
        <f t="shared" si="51"/>
        <v>1993</v>
      </c>
      <c r="AE154" s="65">
        <f t="shared" si="51"/>
        <v>1994</v>
      </c>
      <c r="AF154" s="65">
        <f t="shared" si="51"/>
        <v>1995</v>
      </c>
      <c r="AG154" s="65">
        <f t="shared" si="51"/>
        <v>1996</v>
      </c>
      <c r="AH154" s="65">
        <f t="shared" si="51"/>
        <v>1997</v>
      </c>
      <c r="AI154" s="65">
        <f t="shared" si="51"/>
        <v>1998</v>
      </c>
      <c r="AJ154" s="65">
        <f t="shared" si="51"/>
        <v>1999</v>
      </c>
      <c r="AK154" s="65">
        <f t="shared" si="51"/>
        <v>2000</v>
      </c>
      <c r="AL154" s="65">
        <f t="shared" si="51"/>
        <v>2001</v>
      </c>
      <c r="AM154" s="65">
        <f t="shared" si="51"/>
        <v>2002</v>
      </c>
      <c r="AN154" s="65">
        <f t="shared" si="51"/>
        <v>2003</v>
      </c>
      <c r="AO154" s="65">
        <f t="shared" si="51"/>
        <v>2004</v>
      </c>
      <c r="AP154" s="65">
        <f t="shared" si="51"/>
        <v>2005</v>
      </c>
      <c r="AQ154" s="65">
        <f t="shared" si="51"/>
        <v>2006</v>
      </c>
      <c r="AR154" s="65">
        <f t="shared" si="51"/>
        <v>2007</v>
      </c>
      <c r="AS154" s="65">
        <f t="shared" si="51"/>
        <v>2008</v>
      </c>
      <c r="AT154" s="65">
        <f t="shared" si="51"/>
        <v>2009</v>
      </c>
      <c r="AU154" s="65">
        <f t="shared" si="51"/>
        <v>2010</v>
      </c>
      <c r="AV154" s="65">
        <f t="shared" si="51"/>
        <v>2011</v>
      </c>
      <c r="AW154" s="65">
        <f t="shared" si="51"/>
        <v>2012</v>
      </c>
      <c r="AX154" s="65">
        <f t="shared" si="51"/>
        <v>2013</v>
      </c>
      <c r="AY154" s="65">
        <f t="shared" si="51"/>
        <v>2014</v>
      </c>
      <c r="AZ154" s="65">
        <f t="shared" si="51"/>
        <v>2015</v>
      </c>
      <c r="BA154" s="65">
        <f t="shared" si="51"/>
        <v>2016</v>
      </c>
      <c r="BB154" s="65">
        <f t="shared" si="51"/>
        <v>2017</v>
      </c>
      <c r="BC154" s="65">
        <f t="shared" ref="BC154:BI154" si="52">BB154+1</f>
        <v>2018</v>
      </c>
      <c r="BD154" s="65">
        <f t="shared" si="52"/>
        <v>2019</v>
      </c>
      <c r="BE154" s="65">
        <f t="shared" si="52"/>
        <v>2020</v>
      </c>
      <c r="BF154" s="65">
        <f t="shared" si="52"/>
        <v>2021</v>
      </c>
      <c r="BG154" s="65">
        <f t="shared" si="52"/>
        <v>2022</v>
      </c>
      <c r="BH154" s="65">
        <f t="shared" si="52"/>
        <v>2023</v>
      </c>
      <c r="BI154" s="65">
        <f t="shared" si="52"/>
        <v>2024</v>
      </c>
      <c r="BJ154" s="65" t="s">
        <v>16</v>
      </c>
      <c r="BK154" s="65" t="s">
        <v>1</v>
      </c>
      <c r="BL154" s="609"/>
    </row>
    <row r="155" spans="1:68">
      <c r="T155" s="618" t="s">
        <v>205</v>
      </c>
      <c r="U155" s="602"/>
      <c r="V155" s="602"/>
      <c r="W155" s="602"/>
      <c r="X155" s="602"/>
      <c r="Y155" s="602"/>
      <c r="Z155" s="602"/>
      <c r="AA155" s="619" t="s">
        <v>28</v>
      </c>
      <c r="AB155" s="2187" t="s">
        <v>157</v>
      </c>
      <c r="AC155" s="2187" t="s">
        <v>157</v>
      </c>
      <c r="AD155" s="2187" t="s">
        <v>156</v>
      </c>
      <c r="AE155" s="2187" t="s">
        <v>156</v>
      </c>
      <c r="AF155" s="2187" t="s">
        <v>157</v>
      </c>
      <c r="AG155" s="2187" t="s">
        <v>157</v>
      </c>
      <c r="AH155" s="2187" t="s">
        <v>156</v>
      </c>
      <c r="AI155" s="2187" t="s">
        <v>156</v>
      </c>
      <c r="AJ155" s="2187" t="s">
        <v>157</v>
      </c>
      <c r="AK155" s="2187" t="s">
        <v>157</v>
      </c>
      <c r="AL155" s="2187" t="s">
        <v>156</v>
      </c>
      <c r="AM155" s="2187" t="s">
        <v>156</v>
      </c>
      <c r="AN155" s="2187" t="s">
        <v>157</v>
      </c>
      <c r="AO155" s="2187" t="s">
        <v>157</v>
      </c>
      <c r="AP155" s="2187" t="s">
        <v>156</v>
      </c>
      <c r="AQ155" s="2187" t="s">
        <v>156</v>
      </c>
      <c r="AR155" s="2187" t="s">
        <v>157</v>
      </c>
      <c r="AS155" s="2187" t="s">
        <v>157</v>
      </c>
      <c r="AT155" s="2187" t="s">
        <v>156</v>
      </c>
      <c r="AU155" s="2187" t="s">
        <v>156</v>
      </c>
      <c r="AV155" s="2187" t="s">
        <v>157</v>
      </c>
      <c r="AW155" s="2187" t="s">
        <v>157</v>
      </c>
      <c r="AX155" s="2187" t="s">
        <v>156</v>
      </c>
      <c r="AY155" s="2187" t="s">
        <v>156</v>
      </c>
      <c r="AZ155" s="2187" t="s">
        <v>157</v>
      </c>
      <c r="BA155" s="2187" t="s">
        <v>157</v>
      </c>
      <c r="BB155" s="2187" t="s">
        <v>156</v>
      </c>
      <c r="BC155" s="2187" t="s">
        <v>156</v>
      </c>
      <c r="BD155" s="2187" t="s">
        <v>28</v>
      </c>
      <c r="BE155" s="2187" t="s">
        <v>28</v>
      </c>
      <c r="BF155" s="2187" t="s">
        <v>28</v>
      </c>
      <c r="BG155" s="2187" t="s">
        <v>28</v>
      </c>
      <c r="BH155" s="2187" t="s">
        <v>28</v>
      </c>
      <c r="BI155" s="2187" t="s">
        <v>28</v>
      </c>
      <c r="BJ155" s="603"/>
      <c r="BK155" s="603"/>
      <c r="BL155" s="609"/>
    </row>
    <row r="156" spans="1:68" s="66" customFormat="1" ht="27">
      <c r="A156" s="27"/>
      <c r="B156" s="22"/>
      <c r="C156" s="22"/>
      <c r="D156" s="22"/>
      <c r="E156" s="22"/>
      <c r="F156" s="22"/>
      <c r="G156" s="22"/>
      <c r="H156" s="22"/>
      <c r="I156" s="22"/>
      <c r="J156" s="22"/>
      <c r="K156" s="22"/>
      <c r="L156" s="22"/>
      <c r="M156" s="22"/>
      <c r="N156" s="22"/>
      <c r="O156" s="22"/>
      <c r="P156" s="22"/>
      <c r="Q156" s="22"/>
      <c r="R156" s="22"/>
      <c r="S156" s="22"/>
      <c r="T156" s="607" t="s">
        <v>287</v>
      </c>
      <c r="U156" s="620"/>
      <c r="V156" s="1907"/>
      <c r="W156" s="1907"/>
      <c r="X156" s="1907"/>
      <c r="Y156" s="1907"/>
      <c r="Z156" s="1907"/>
      <c r="AA156" s="68"/>
      <c r="AB156" s="143">
        <f t="shared" ref="AB156:BI156" si="53">AB143/AA143-1</f>
        <v>-8.4964478294153878E-3</v>
      </c>
      <c r="AC156" s="143">
        <f t="shared" si="53"/>
        <v>-1.132835740072291E-2</v>
      </c>
      <c r="AD156" s="143">
        <f t="shared" si="53"/>
        <v>1.1183322363077508E-3</v>
      </c>
      <c r="AE156" s="143">
        <f t="shared" si="53"/>
        <v>1.445020229745575E-3</v>
      </c>
      <c r="AF156" s="143">
        <f t="shared" si="53"/>
        <v>-1.4317894198476844E-2</v>
      </c>
      <c r="AG156" s="143">
        <f t="shared" si="53"/>
        <v>3.1233859716648382E-3</v>
      </c>
      <c r="AH156" s="143">
        <f t="shared" si="53"/>
        <v>2.5273997804049708E-2</v>
      </c>
      <c r="AI156" s="143">
        <f t="shared" si="53"/>
        <v>-4.4713098304165033E-2</v>
      </c>
      <c r="AJ156" s="143">
        <f t="shared" si="53"/>
        <v>3.9795237643539982E-2</v>
      </c>
      <c r="AK156" s="143">
        <f t="shared" si="53"/>
        <v>3.8012126220410281E-4</v>
      </c>
      <c r="AL156" s="143">
        <f t="shared" si="53"/>
        <v>-2.3600551134349668E-2</v>
      </c>
      <c r="AM156" s="143">
        <f t="shared" si="53"/>
        <v>2.7094307550731056E-2</v>
      </c>
      <c r="AN156" s="143">
        <f t="shared" si="53"/>
        <v>1.3717457505352026E-2</v>
      </c>
      <c r="AO156" s="143">
        <f t="shared" si="53"/>
        <v>1.2372699068179394E-3</v>
      </c>
      <c r="AP156" s="143">
        <f t="shared" si="53"/>
        <v>5.6410576185295325E-2</v>
      </c>
      <c r="AQ156" s="143">
        <f t="shared" si="53"/>
        <v>-1.7190163961928739E-2</v>
      </c>
      <c r="AR156" s="143">
        <f t="shared" si="53"/>
        <v>4.9379259569296563E-2</v>
      </c>
      <c r="AS156" s="143">
        <f t="shared" si="53"/>
        <v>-2.0185026298614184E-2</v>
      </c>
      <c r="AT156" s="143">
        <f t="shared" si="53"/>
        <v>-2.6957852832401596E-2</v>
      </c>
      <c r="AU156" s="143">
        <f t="shared" si="53"/>
        <v>3.3525966803735541E-2</v>
      </c>
      <c r="AV156" s="143">
        <f t="shared" si="53"/>
        <v>1.0204842121057656E-2</v>
      </c>
      <c r="AW156" s="143">
        <f t="shared" si="53"/>
        <v>1.8158818645272135E-2</v>
      </c>
      <c r="AX156" s="143">
        <f t="shared" si="53"/>
        <v>-8.1430239830451168E-3</v>
      </c>
      <c r="AY156" s="143">
        <f t="shared" si="53"/>
        <v>-6.1604585817518931E-2</v>
      </c>
      <c r="AZ156" s="143">
        <f t="shared" si="53"/>
        <v>-2.7653423042957148E-2</v>
      </c>
      <c r="BA156" s="143">
        <f t="shared" si="53"/>
        <v>4.7181181618385581E-2</v>
      </c>
      <c r="BB156" s="143">
        <f t="shared" si="53"/>
        <v>-5.5116750072228937E-2</v>
      </c>
      <c r="BC156" s="143">
        <f t="shared" si="53"/>
        <v>-2.1125007578195798E-2</v>
      </c>
      <c r="BD156" s="143">
        <f t="shared" si="53"/>
        <v>-4.6785427616669706E-2</v>
      </c>
      <c r="BE156" s="143">
        <f t="shared" si="53"/>
        <v>-8.3109334566495163E-2</v>
      </c>
      <c r="BF156" s="143">
        <f t="shared" si="53"/>
        <v>6.2011409441327103E-2</v>
      </c>
      <c r="BG156" s="143">
        <f t="shared" si="53"/>
        <v>-3.3268833729365399E-2</v>
      </c>
      <c r="BH156" s="143">
        <f t="shared" si="53"/>
        <v>-3.622377287434031E-2</v>
      </c>
      <c r="BI156" s="143">
        <f t="shared" si="53"/>
        <v>-2.4956509449822528E-2</v>
      </c>
      <c r="BJ156" s="603"/>
      <c r="BK156" s="603"/>
      <c r="BL156" s="609"/>
    </row>
    <row r="157" spans="1:68" s="66" customFormat="1">
      <c r="A157" s="27"/>
      <c r="B157" s="22"/>
      <c r="C157" s="22"/>
      <c r="D157" s="22"/>
      <c r="E157" s="22"/>
      <c r="F157" s="22"/>
      <c r="G157" s="22"/>
      <c r="H157" s="22"/>
      <c r="I157" s="22"/>
      <c r="J157" s="22"/>
      <c r="K157" s="22"/>
      <c r="L157" s="22"/>
      <c r="M157" s="22"/>
      <c r="N157" s="22"/>
      <c r="O157" s="22"/>
      <c r="P157" s="22"/>
      <c r="Q157" s="22"/>
      <c r="R157" s="22"/>
      <c r="S157" s="22"/>
      <c r="T157" s="125" t="s">
        <v>55</v>
      </c>
      <c r="U157" s="620"/>
      <c r="V157" s="1907"/>
      <c r="W157" s="1907"/>
      <c r="X157" s="1907"/>
      <c r="Y157" s="1907"/>
      <c r="Z157" s="1907"/>
      <c r="AA157" s="68"/>
      <c r="AB157" s="143">
        <f t="shared" ref="AB157:BI157" si="54">AB144/AA144-1</f>
        <v>-1.348261466988665E-2</v>
      </c>
      <c r="AC157" s="143">
        <f t="shared" si="54"/>
        <v>-1.6289418822324375E-2</v>
      </c>
      <c r="AD157" s="143">
        <f t="shared" si="54"/>
        <v>-2.5813867722050077E-2</v>
      </c>
      <c r="AE157" s="143">
        <f t="shared" si="54"/>
        <v>3.6737176596753685E-2</v>
      </c>
      <c r="AF157" s="143">
        <f t="shared" si="54"/>
        <v>-7.1891373599104469E-3</v>
      </c>
      <c r="AG157" s="143">
        <f t="shared" si="54"/>
        <v>8.3422804586523736E-3</v>
      </c>
      <c r="AH157" s="143">
        <f t="shared" si="54"/>
        <v>-2.0408641414889517E-2</v>
      </c>
      <c r="AI157" s="143">
        <f t="shared" si="54"/>
        <v>-6.2288634343076188E-2</v>
      </c>
      <c r="AJ157" s="143">
        <f t="shared" si="54"/>
        <v>2.3976932000111306E-2</v>
      </c>
      <c r="AK157" s="143">
        <f t="shared" si="54"/>
        <v>2.7219048918537547E-2</v>
      </c>
      <c r="AL157" s="143">
        <f t="shared" si="54"/>
        <v>-2.532657963969398E-2</v>
      </c>
      <c r="AM157" s="143">
        <f t="shared" si="54"/>
        <v>1.8181404054321337E-2</v>
      </c>
      <c r="AN157" s="143">
        <f t="shared" si="54"/>
        <v>4.0615356766464661E-3</v>
      </c>
      <c r="AO157" s="143">
        <f t="shared" si="54"/>
        <v>-9.7014639020214233E-3</v>
      </c>
      <c r="AP157" s="143">
        <f t="shared" si="54"/>
        <v>-5.6303118238466565E-3</v>
      </c>
      <c r="AQ157" s="143">
        <f t="shared" si="54"/>
        <v>-1.3442708318489593E-2</v>
      </c>
      <c r="AR157" s="143">
        <f t="shared" si="54"/>
        <v>2.4043599239463642E-2</v>
      </c>
      <c r="AS157" s="143">
        <f t="shared" si="54"/>
        <v>-9.2956166429157494E-2</v>
      </c>
      <c r="AT157" s="143">
        <f t="shared" si="54"/>
        <v>-6.0511843273466925E-2</v>
      </c>
      <c r="AU157" s="143">
        <f t="shared" si="54"/>
        <v>6.8367385782536871E-2</v>
      </c>
      <c r="AV157" s="143">
        <f t="shared" si="54"/>
        <v>3.6371757720419007E-2</v>
      </c>
      <c r="AW157" s="143">
        <f t="shared" si="54"/>
        <v>2.4649183682990961E-2</v>
      </c>
      <c r="AX157" s="143">
        <f t="shared" si="54"/>
        <v>9.5109691175530031E-3</v>
      </c>
      <c r="AY157" s="143">
        <f t="shared" si="54"/>
        <v>-3.8047839085379453E-2</v>
      </c>
      <c r="AZ157" s="143">
        <f t="shared" si="54"/>
        <v>-3.3306476051701006E-2</v>
      </c>
      <c r="BA157" s="143">
        <f t="shared" si="54"/>
        <v>-2.4570500489214053E-2</v>
      </c>
      <c r="BB157" s="143">
        <f t="shared" si="54"/>
        <v>-1.8736870707442788E-2</v>
      </c>
      <c r="BC157" s="143">
        <f t="shared" si="54"/>
        <v>-2.0816457863821913E-2</v>
      </c>
      <c r="BD157" s="143">
        <f t="shared" si="54"/>
        <v>-3.743870854837239E-2</v>
      </c>
      <c r="BE157" s="143">
        <f t="shared" si="54"/>
        <v>-8.1750991389560546E-2</v>
      </c>
      <c r="BF157" s="143">
        <f t="shared" si="54"/>
        <v>4.8088549632535615E-2</v>
      </c>
      <c r="BG157" s="143">
        <f t="shared" si="54"/>
        <v>-5.490843257212652E-2</v>
      </c>
      <c r="BH157" s="143">
        <f t="shared" si="54"/>
        <v>-3.0969031341510078E-2</v>
      </c>
      <c r="BI157" s="143">
        <f t="shared" si="54"/>
        <v>-1.7269719460630384E-2</v>
      </c>
      <c r="BJ157" s="603"/>
      <c r="BK157" s="603"/>
      <c r="BL157" s="609"/>
    </row>
    <row r="158" spans="1:68" s="66" customFormat="1">
      <c r="A158" s="27"/>
      <c r="B158" s="22"/>
      <c r="C158" s="22"/>
      <c r="D158" s="22"/>
      <c r="E158" s="22"/>
      <c r="F158" s="22"/>
      <c r="G158" s="22"/>
      <c r="H158" s="22"/>
      <c r="I158" s="22"/>
      <c r="J158" s="22"/>
      <c r="K158" s="22"/>
      <c r="L158" s="22"/>
      <c r="M158" s="22"/>
      <c r="N158" s="22"/>
      <c r="O158" s="22"/>
      <c r="P158" s="22"/>
      <c r="Q158" s="22"/>
      <c r="R158" s="22"/>
      <c r="S158" s="22"/>
      <c r="T158" s="125" t="s">
        <v>56</v>
      </c>
      <c r="U158" s="620"/>
      <c r="V158" s="1907"/>
      <c r="W158" s="1907"/>
      <c r="X158" s="1907"/>
      <c r="Y158" s="1907"/>
      <c r="Z158" s="1907"/>
      <c r="AA158" s="68"/>
      <c r="AB158" s="143">
        <f t="shared" ref="AB158:BI158" si="55">AB145/AA145-1</f>
        <v>5.756341345526983E-2</v>
      </c>
      <c r="AC158" s="143">
        <f t="shared" si="55"/>
        <v>3.0064274347674003E-2</v>
      </c>
      <c r="AD158" s="143">
        <f t="shared" si="55"/>
        <v>1.5005128325227712E-2</v>
      </c>
      <c r="AE158" s="143">
        <f t="shared" si="55"/>
        <v>4.2062797369436744E-2</v>
      </c>
      <c r="AF158" s="143">
        <f t="shared" si="55"/>
        <v>3.7747780384549179E-2</v>
      </c>
      <c r="AG158" s="143">
        <f t="shared" si="55"/>
        <v>2.6522521093435891E-2</v>
      </c>
      <c r="AH158" s="143">
        <f t="shared" si="55"/>
        <v>5.7809318595660741E-3</v>
      </c>
      <c r="AI158" s="143">
        <f t="shared" si="55"/>
        <v>-8.7720885382872593E-3</v>
      </c>
      <c r="AJ158" s="143">
        <f t="shared" si="55"/>
        <v>1.7074044342315409E-2</v>
      </c>
      <c r="AK158" s="143">
        <f t="shared" si="55"/>
        <v>-2.5061458904246381E-3</v>
      </c>
      <c r="AL158" s="143">
        <f t="shared" si="55"/>
        <v>1.5761252442167084E-2</v>
      </c>
      <c r="AM158" s="143">
        <f t="shared" si="55"/>
        <v>-1.2268853900682997E-2</v>
      </c>
      <c r="AN158" s="143">
        <f t="shared" si="55"/>
        <v>-1.4028685921286921E-2</v>
      </c>
      <c r="AO158" s="143">
        <f t="shared" si="55"/>
        <v>-2.3958167844649325E-2</v>
      </c>
      <c r="AP158" s="143">
        <f t="shared" si="55"/>
        <v>-2.15565111869922E-2</v>
      </c>
      <c r="AQ158" s="143">
        <f t="shared" si="55"/>
        <v>-1.2174545676438164E-2</v>
      </c>
      <c r="AR158" s="143">
        <f t="shared" si="55"/>
        <v>-8.5834963170368095E-3</v>
      </c>
      <c r="AS158" s="143">
        <f t="shared" si="55"/>
        <v>-3.2352542187468525E-2</v>
      </c>
      <c r="AT158" s="143">
        <f t="shared" si="55"/>
        <v>-1.5723432148052829E-2</v>
      </c>
      <c r="AU158" s="143">
        <f t="shared" si="55"/>
        <v>3.3552376048673338E-3</v>
      </c>
      <c r="AV158" s="143">
        <f t="shared" si="55"/>
        <v>-1.5740519914152928E-2</v>
      </c>
      <c r="AW158" s="143">
        <f t="shared" si="55"/>
        <v>7.9674960968389996E-3</v>
      </c>
      <c r="AX158" s="143">
        <f t="shared" si="55"/>
        <v>-1.2015816321591655E-2</v>
      </c>
      <c r="AY158" s="143">
        <f t="shared" si="55"/>
        <v>-2.3871901297119469E-2</v>
      </c>
      <c r="AZ158" s="143">
        <f t="shared" si="55"/>
        <v>-6.7234579903068248E-3</v>
      </c>
      <c r="BA158" s="143">
        <f t="shared" si="55"/>
        <v>-9.3448946085797902E-3</v>
      </c>
      <c r="BB158" s="143">
        <f t="shared" si="55"/>
        <v>-9.7079203829998351E-3</v>
      </c>
      <c r="BC158" s="143">
        <f t="shared" si="55"/>
        <v>-1.4478990248515844E-2</v>
      </c>
      <c r="BD158" s="143">
        <f t="shared" si="55"/>
        <v>-2.0582783546230332E-2</v>
      </c>
      <c r="BE158" s="143">
        <f t="shared" si="55"/>
        <v>-0.10939733712651889</v>
      </c>
      <c r="BF158" s="143">
        <f t="shared" si="55"/>
        <v>7.6101950273346208E-3</v>
      </c>
      <c r="BG158" s="143">
        <f t="shared" si="55"/>
        <v>3.6525203487100866E-2</v>
      </c>
      <c r="BH158" s="143">
        <f t="shared" si="55"/>
        <v>-7.0131089404164015E-3</v>
      </c>
      <c r="BI158" s="143">
        <f t="shared" si="55"/>
        <v>-1.5953953529085796E-2</v>
      </c>
      <c r="BJ158" s="603"/>
      <c r="BK158" s="603"/>
      <c r="BL158" s="609"/>
    </row>
    <row r="159" spans="1:68" s="66" customFormat="1">
      <c r="A159" s="27"/>
      <c r="B159" s="22"/>
      <c r="C159" s="22"/>
      <c r="D159" s="22"/>
      <c r="E159" s="22"/>
      <c r="F159" s="22"/>
      <c r="G159" s="22"/>
      <c r="H159" s="22"/>
      <c r="I159" s="22"/>
      <c r="J159" s="22"/>
      <c r="K159" s="22"/>
      <c r="L159" s="22"/>
      <c r="M159" s="22"/>
      <c r="N159" s="22"/>
      <c r="O159" s="22"/>
      <c r="P159" s="22"/>
      <c r="Q159" s="22"/>
      <c r="R159" s="22"/>
      <c r="S159" s="22"/>
      <c r="T159" s="125" t="s">
        <v>57</v>
      </c>
      <c r="U159" s="620"/>
      <c r="V159" s="1907"/>
      <c r="W159" s="1907"/>
      <c r="X159" s="1907"/>
      <c r="Y159" s="1907"/>
      <c r="Z159" s="1907"/>
      <c r="AA159" s="68"/>
      <c r="AB159" s="143">
        <f t="shared" ref="AB159:BH159" si="56">AB146/AA146-1</f>
        <v>2.9990749338697276E-2</v>
      </c>
      <c r="AC159" s="143">
        <f t="shared" si="56"/>
        <v>3.4525537468862444E-2</v>
      </c>
      <c r="AD159" s="143">
        <f t="shared" si="56"/>
        <v>2.9448665218064773E-2</v>
      </c>
      <c r="AE159" s="143">
        <f t="shared" si="56"/>
        <v>0.10221172069228945</v>
      </c>
      <c r="AF159" s="143">
        <f t="shared" si="56"/>
        <v>3.1625201954734727E-2</v>
      </c>
      <c r="AG159" s="143">
        <f t="shared" si="56"/>
        <v>-1.2581565030651443E-2</v>
      </c>
      <c r="AH159" s="143">
        <f t="shared" si="56"/>
        <v>2.8025209817855057E-2</v>
      </c>
      <c r="AI159" s="143">
        <f t="shared" si="56"/>
        <v>4.4757994491299691E-2</v>
      </c>
      <c r="AJ159" s="143">
        <f t="shared" si="56"/>
        <v>5.9404819158920263E-2</v>
      </c>
      <c r="AK159" s="143">
        <f t="shared" si="56"/>
        <v>3.5004999861999453E-2</v>
      </c>
      <c r="AL159" s="143">
        <f t="shared" si="56"/>
        <v>-2.4737269241725812E-4</v>
      </c>
      <c r="AM159" s="143">
        <f t="shared" si="56"/>
        <v>5.3881059904780759E-2</v>
      </c>
      <c r="AN159" s="143">
        <f t="shared" si="56"/>
        <v>3.4130319549404931E-2</v>
      </c>
      <c r="AO159" s="143">
        <f t="shared" si="56"/>
        <v>2.9335539247643094E-2</v>
      </c>
      <c r="AP159" s="143">
        <f t="shared" si="56"/>
        <v>3.8599762965862316E-2</v>
      </c>
      <c r="AQ159" s="143">
        <f t="shared" si="56"/>
        <v>-1.5558664871225369E-2</v>
      </c>
      <c r="AR159" s="143">
        <f t="shared" si="56"/>
        <v>4.1414419919250101E-2</v>
      </c>
      <c r="AS159" s="143">
        <f t="shared" si="56"/>
        <v>-2.8715884930305635E-2</v>
      </c>
      <c r="AT159" s="143">
        <f t="shared" si="56"/>
        <v>-0.11132486518084184</v>
      </c>
      <c r="AU159" s="143">
        <f t="shared" si="56"/>
        <v>1.9537929218157668E-2</v>
      </c>
      <c r="AV159" s="143">
        <f t="shared" si="56"/>
        <v>0.12359213854881035</v>
      </c>
      <c r="AW159" s="143">
        <f t="shared" si="56"/>
        <v>1.6703541735415106E-2</v>
      </c>
      <c r="AX159" s="143">
        <f t="shared" si="56"/>
        <v>2.7064391699537671E-2</v>
      </c>
      <c r="AY159" s="143">
        <f t="shared" si="56"/>
        <v>-4.1041179007762496E-2</v>
      </c>
      <c r="AZ159" s="143">
        <f t="shared" si="56"/>
        <v>-3.7045559347318235E-2</v>
      </c>
      <c r="BA159" s="143">
        <f t="shared" si="56"/>
        <v>-2.3731085977568456E-2</v>
      </c>
      <c r="BB159" s="143">
        <f t="shared" si="56"/>
        <v>-2.2830678894314893E-2</v>
      </c>
      <c r="BC159" s="143">
        <f t="shared" si="56"/>
        <v>-3.4469791781267189E-2</v>
      </c>
      <c r="BD159" s="143">
        <f t="shared" si="56"/>
        <v>-4.7220457332360244E-2</v>
      </c>
      <c r="BE159" s="143">
        <f t="shared" si="56"/>
        <v>-5.2867778542991517E-2</v>
      </c>
      <c r="BF159" s="143">
        <f t="shared" si="56"/>
        <v>3.0442519437546611E-2</v>
      </c>
      <c r="BG159" s="143">
        <f t="shared" si="56"/>
        <v>-5.188346694974999E-2</v>
      </c>
      <c r="BH159" s="143">
        <f t="shared" si="56"/>
        <v>-8.6001174498898769E-2</v>
      </c>
      <c r="BI159" s="143">
        <f>BI146/BH146-1</f>
        <v>-3.3985577454265226E-4</v>
      </c>
      <c r="BJ159" s="603"/>
      <c r="BK159" s="603"/>
      <c r="BL159" s="609"/>
    </row>
    <row r="160" spans="1:68" s="66" customFormat="1">
      <c r="A160" s="27"/>
      <c r="B160" s="22"/>
      <c r="C160" s="22"/>
      <c r="D160" s="22"/>
      <c r="E160" s="22"/>
      <c r="F160" s="22"/>
      <c r="G160" s="22"/>
      <c r="H160" s="22"/>
      <c r="I160" s="22"/>
      <c r="J160" s="22"/>
      <c r="K160" s="22"/>
      <c r="L160" s="22"/>
      <c r="M160" s="22"/>
      <c r="N160" s="22"/>
      <c r="O160" s="22"/>
      <c r="P160" s="22"/>
      <c r="Q160" s="22"/>
      <c r="R160" s="22"/>
      <c r="S160" s="22"/>
      <c r="T160" s="125" t="s">
        <v>58</v>
      </c>
      <c r="U160" s="620"/>
      <c r="V160" s="1907"/>
      <c r="W160" s="1907"/>
      <c r="X160" s="1907"/>
      <c r="Y160" s="1907"/>
      <c r="Z160" s="1907"/>
      <c r="AA160" s="68"/>
      <c r="AB160" s="143">
        <f t="shared" ref="AB160:BI160" si="57">AB147/AA147-1</f>
        <v>1.8119750388331912E-2</v>
      </c>
      <c r="AC160" s="143">
        <f t="shared" si="57"/>
        <v>4.8153854636029614E-2</v>
      </c>
      <c r="AD160" s="143">
        <f t="shared" si="57"/>
        <v>7.3268708693219331E-4</v>
      </c>
      <c r="AE160" s="143">
        <f t="shared" si="57"/>
        <v>6.0945502293288545E-2</v>
      </c>
      <c r="AF160" s="143">
        <f t="shared" si="57"/>
        <v>1.5611926567432155E-2</v>
      </c>
      <c r="AG160" s="143">
        <f t="shared" si="57"/>
        <v>1.7055032829122574E-2</v>
      </c>
      <c r="AH160" s="143">
        <f t="shared" si="57"/>
        <v>-3.0382282704459529E-2</v>
      </c>
      <c r="AI160" s="143">
        <f t="shared" si="57"/>
        <v>-1.1556657230949785E-2</v>
      </c>
      <c r="AJ160" s="143">
        <f t="shared" si="57"/>
        <v>5.0982416678310383E-2</v>
      </c>
      <c r="AK160" s="143">
        <f t="shared" si="57"/>
        <v>2.176954457514535E-2</v>
      </c>
      <c r="AL160" s="143">
        <f t="shared" si="57"/>
        <v>-1.5525717548749873E-2</v>
      </c>
      <c r="AM160" s="143">
        <f t="shared" si="57"/>
        <v>6.4853552698414196E-2</v>
      </c>
      <c r="AN160" s="143">
        <f t="shared" si="57"/>
        <v>1.054631087728608E-2</v>
      </c>
      <c r="AO160" s="143">
        <f t="shared" si="57"/>
        <v>2.8650386464541544E-3</v>
      </c>
      <c r="AP160" s="143">
        <f t="shared" si="57"/>
        <v>2.4417279866387087E-2</v>
      </c>
      <c r="AQ160" s="143">
        <f t="shared" si="57"/>
        <v>-4.9733267924601532E-2</v>
      </c>
      <c r="AR160" s="143">
        <f t="shared" si="57"/>
        <v>7.4941667220660646E-2</v>
      </c>
      <c r="AS160" s="143">
        <f t="shared" si="57"/>
        <v>-3.0750785893473465E-2</v>
      </c>
      <c r="AT160" s="143">
        <f t="shared" si="57"/>
        <v>-2.553684398921563E-2</v>
      </c>
      <c r="AU160" s="143">
        <f t="shared" si="57"/>
        <v>0.10320011757634706</v>
      </c>
      <c r="AV160" s="143">
        <f t="shared" si="57"/>
        <v>7.0119855660585095E-2</v>
      </c>
      <c r="AW160" s="143">
        <f t="shared" si="57"/>
        <v>0.10463160780388625</v>
      </c>
      <c r="AX160" s="143">
        <f t="shared" si="57"/>
        <v>6.819735142797656E-3</v>
      </c>
      <c r="AY160" s="143">
        <f t="shared" si="57"/>
        <v>-5.5957164231526524E-2</v>
      </c>
      <c r="AZ160" s="143">
        <f t="shared" si="57"/>
        <v>-5.6723544303616369E-2</v>
      </c>
      <c r="BA160" s="143">
        <f t="shared" si="57"/>
        <v>-3.1437934607141949E-2</v>
      </c>
      <c r="BB160" s="143">
        <f t="shared" si="57"/>
        <v>2.2280407453548534E-2</v>
      </c>
      <c r="BC160" s="143">
        <f t="shared" si="57"/>
        <v>-0.13236379548840915</v>
      </c>
      <c r="BD160" s="143">
        <f t="shared" si="57"/>
        <v>-1.8498713103867304E-2</v>
      </c>
      <c r="BE160" s="143">
        <f t="shared" si="57"/>
        <v>6.7521508883070069E-2</v>
      </c>
      <c r="BF160" s="143">
        <f t="shared" si="57"/>
        <v>-4.4771636060116249E-2</v>
      </c>
      <c r="BG160" s="143">
        <f t="shared" si="57"/>
        <v>-1.4293056328968934E-2</v>
      </c>
      <c r="BH160" s="143">
        <f t="shared" si="57"/>
        <v>-6.5011868801659434E-2</v>
      </c>
      <c r="BI160" s="143">
        <f t="shared" si="57"/>
        <v>-8.0179524331109864E-3</v>
      </c>
      <c r="BJ160" s="603"/>
      <c r="BK160" s="603"/>
      <c r="BL160" s="609"/>
    </row>
    <row r="161" spans="1:65" s="66" customFormat="1">
      <c r="A161" s="27"/>
      <c r="B161" s="22"/>
      <c r="C161" s="22"/>
      <c r="D161" s="22"/>
      <c r="E161" s="22"/>
      <c r="F161" s="22"/>
      <c r="G161" s="22"/>
      <c r="H161" s="22"/>
      <c r="I161" s="22"/>
      <c r="J161" s="22"/>
      <c r="K161" s="22"/>
      <c r="L161" s="22"/>
      <c r="M161" s="22"/>
      <c r="N161" s="22"/>
      <c r="O161" s="22"/>
      <c r="P161" s="22"/>
      <c r="Q161" s="22"/>
      <c r="R161" s="22"/>
      <c r="S161" s="22"/>
      <c r="T161" s="125" t="s">
        <v>262</v>
      </c>
      <c r="U161" s="620"/>
      <c r="V161" s="1907"/>
      <c r="W161" s="1907"/>
      <c r="X161" s="1907"/>
      <c r="Y161" s="1907"/>
      <c r="Z161" s="1907"/>
      <c r="AA161" s="68"/>
      <c r="AB161" s="143">
        <f t="shared" ref="AB161:BI161" si="58">AB148/AA148-1</f>
        <v>2.0094749811494284E-2</v>
      </c>
      <c r="AC161" s="143">
        <f t="shared" si="58"/>
        <v>-2.2752901931200054E-4</v>
      </c>
      <c r="AD161" s="143">
        <f t="shared" si="58"/>
        <v>-1.9372870280972454E-2</v>
      </c>
      <c r="AE161" s="143">
        <f t="shared" si="58"/>
        <v>2.6105210834512116E-2</v>
      </c>
      <c r="AF161" s="143">
        <f t="shared" si="58"/>
        <v>4.5492097712291901E-3</v>
      </c>
      <c r="AG161" s="143">
        <f t="shared" si="58"/>
        <v>8.7857829453066305E-3</v>
      </c>
      <c r="AH161" s="143">
        <f t="shared" si="58"/>
        <v>-3.7066346422220398E-2</v>
      </c>
      <c r="AI161" s="143">
        <f t="shared" si="58"/>
        <v>-9.2696372273135652E-2</v>
      </c>
      <c r="AJ161" s="143">
        <f t="shared" si="58"/>
        <v>6.2751027081289212E-3</v>
      </c>
      <c r="AK161" s="143">
        <f t="shared" si="58"/>
        <v>8.84071111515361E-3</v>
      </c>
      <c r="AL161" s="143">
        <f t="shared" si="58"/>
        <v>-2.0875344228446946E-2</v>
      </c>
      <c r="AM161" s="143">
        <f t="shared" si="58"/>
        <v>-3.951312543187302E-2</v>
      </c>
      <c r="AN161" s="143">
        <f t="shared" si="58"/>
        <v>-1.0600525477950651E-2</v>
      </c>
      <c r="AO161" s="143">
        <f t="shared" si="58"/>
        <v>-2.128931806189005E-4</v>
      </c>
      <c r="AP161" s="143">
        <f t="shared" si="58"/>
        <v>1.9768673009759485E-2</v>
      </c>
      <c r="AQ161" s="143">
        <f t="shared" si="58"/>
        <v>4.6429202076188059E-3</v>
      </c>
      <c r="AR161" s="143">
        <f t="shared" si="58"/>
        <v>-1.4114692151947494E-2</v>
      </c>
      <c r="AS161" s="143">
        <f t="shared" si="58"/>
        <v>-7.7039363830658902E-2</v>
      </c>
      <c r="AT161" s="143">
        <f t="shared" si="58"/>
        <v>-0.10416637554334851</v>
      </c>
      <c r="AU161" s="143">
        <f t="shared" si="58"/>
        <v>2.4044826940479602E-2</v>
      </c>
      <c r="AV161" s="143">
        <f t="shared" si="58"/>
        <v>-5.9433057951029378E-3</v>
      </c>
      <c r="AW161" s="143">
        <f t="shared" si="58"/>
        <v>3.8369209171584817E-3</v>
      </c>
      <c r="AX161" s="143">
        <f t="shared" si="58"/>
        <v>3.6119548529899737E-2</v>
      </c>
      <c r="AY161" s="143">
        <f t="shared" si="58"/>
        <v>-1.0871845081328879E-2</v>
      </c>
      <c r="AZ161" s="143">
        <f t="shared" si="58"/>
        <v>-2.7252780556524248E-2</v>
      </c>
      <c r="BA161" s="143">
        <f t="shared" si="58"/>
        <v>-8.2600725033149525E-3</v>
      </c>
      <c r="BB161" s="143">
        <f t="shared" si="58"/>
        <v>1.6142502324741015E-2</v>
      </c>
      <c r="BC161" s="143">
        <f t="shared" si="58"/>
        <v>-1.5048246067367876E-2</v>
      </c>
      <c r="BD161" s="143">
        <f t="shared" si="58"/>
        <v>-3.5097310803534176E-2</v>
      </c>
      <c r="BE161" s="143">
        <f t="shared" si="58"/>
        <v>-6.4901674782556706E-2</v>
      </c>
      <c r="BF161" s="143">
        <f t="shared" si="58"/>
        <v>3.4244175453374881E-2</v>
      </c>
      <c r="BG161" s="143">
        <f t="shared" si="58"/>
        <v>-6.9623391836075466E-2</v>
      </c>
      <c r="BH161" s="143">
        <f t="shared" si="58"/>
        <v>-6.2458716766244593E-2</v>
      </c>
      <c r="BI161" s="143">
        <f t="shared" si="58"/>
        <v>-2.9444598122063459E-2</v>
      </c>
      <c r="BJ161" s="603"/>
      <c r="BK161" s="603"/>
      <c r="BL161" s="609"/>
    </row>
    <row r="162" spans="1:65" s="66" customFormat="1">
      <c r="A162" s="27"/>
      <c r="B162" s="22"/>
      <c r="C162" s="22"/>
      <c r="D162" s="22"/>
      <c r="E162" s="22"/>
      <c r="F162" s="22"/>
      <c r="G162" s="22"/>
      <c r="H162" s="22"/>
      <c r="I162" s="22"/>
      <c r="J162" s="22"/>
      <c r="K162" s="22"/>
      <c r="L162" s="22"/>
      <c r="M162" s="22"/>
      <c r="N162" s="22"/>
      <c r="O162" s="22"/>
      <c r="P162" s="22"/>
      <c r="Q162" s="22"/>
      <c r="R162" s="22"/>
      <c r="S162" s="22"/>
      <c r="T162" s="125" t="s">
        <v>59</v>
      </c>
      <c r="U162" s="620"/>
      <c r="V162" s="1907"/>
      <c r="W162" s="1907"/>
      <c r="X162" s="1907"/>
      <c r="Y162" s="1907"/>
      <c r="Z162" s="1907"/>
      <c r="AA162" s="68"/>
      <c r="AB162" s="143">
        <f t="shared" ref="AB162:BI162" si="59">AB149/AA149-1</f>
        <v>8.106602525588924E-3</v>
      </c>
      <c r="AC162" s="143">
        <f t="shared" si="59"/>
        <v>4.4459073868882149E-2</v>
      </c>
      <c r="AD162" s="143">
        <f t="shared" si="59"/>
        <v>-1.8895507526419664E-3</v>
      </c>
      <c r="AE162" s="143">
        <f t="shared" si="59"/>
        <v>0.10890252109224496</v>
      </c>
      <c r="AF162" s="143">
        <f t="shared" si="59"/>
        <v>3.6493098706317895E-2</v>
      </c>
      <c r="AG162" s="143">
        <f t="shared" si="59"/>
        <v>2.9424680461973551E-2</v>
      </c>
      <c r="AH162" s="143">
        <f t="shared" si="59"/>
        <v>4.6536108762152084E-2</v>
      </c>
      <c r="AI162" s="143">
        <f t="shared" si="59"/>
        <v>1.3391292850888359E-2</v>
      </c>
      <c r="AJ162" s="143">
        <f t="shared" si="59"/>
        <v>1.907010255978836E-3</v>
      </c>
      <c r="AK162" s="143">
        <f t="shared" si="59"/>
        <v>2.6472282571955441E-2</v>
      </c>
      <c r="AL162" s="143">
        <f t="shared" si="59"/>
        <v>-1.0590021732365118E-3</v>
      </c>
      <c r="AM162" s="143">
        <f t="shared" si="59"/>
        <v>6.8538484164872848E-3</v>
      </c>
      <c r="AN162" s="143">
        <f t="shared" si="59"/>
        <v>2.6835172254801254E-2</v>
      </c>
      <c r="AO162" s="143">
        <f t="shared" si="59"/>
        <v>-2.6199949244883225E-2</v>
      </c>
      <c r="AP162" s="143">
        <f t="shared" si="59"/>
        <v>-3.0956432800848699E-2</v>
      </c>
      <c r="AQ162" s="143">
        <f t="shared" si="59"/>
        <v>-4.9350942229027694E-2</v>
      </c>
      <c r="AR162" s="143">
        <f t="shared" si="59"/>
        <v>1.4787493130842266E-2</v>
      </c>
      <c r="AS162" s="143">
        <f t="shared" si="59"/>
        <v>6.4029152391041233E-2</v>
      </c>
      <c r="AT162" s="143">
        <f t="shared" si="59"/>
        <v>-0.11296051015753372</v>
      </c>
      <c r="AU162" s="143">
        <f t="shared" si="59"/>
        <v>4.0722301023139451E-3</v>
      </c>
      <c r="AV162" s="143">
        <f t="shared" si="59"/>
        <v>-2.6307680342486983E-2</v>
      </c>
      <c r="AW162" s="143">
        <f t="shared" si="59"/>
        <v>5.5689255557069606E-2</v>
      </c>
      <c r="AX162" s="143">
        <f t="shared" si="59"/>
        <v>-1.6237818710583829E-3</v>
      </c>
      <c r="AY162" s="143">
        <f t="shared" si="59"/>
        <v>-3.1424243340158475E-2</v>
      </c>
      <c r="AZ162" s="143">
        <f t="shared" si="59"/>
        <v>2.147088606975589E-2</v>
      </c>
      <c r="BA162" s="143">
        <f t="shared" si="59"/>
        <v>2.7461327654887402E-3</v>
      </c>
      <c r="BB162" s="143">
        <f t="shared" si="59"/>
        <v>1.6396185467334901E-2</v>
      </c>
      <c r="BC162" s="143">
        <f t="shared" si="59"/>
        <v>1.7446489046158087E-2</v>
      </c>
      <c r="BD162" s="143">
        <f t="shared" si="59"/>
        <v>2.1176763936384457E-2</v>
      </c>
      <c r="BE162" s="143">
        <f t="shared" si="59"/>
        <v>-4.5987063863894617E-2</v>
      </c>
      <c r="BF162" s="143">
        <f t="shared" si="59"/>
        <v>2.9503609466801306E-2</v>
      </c>
      <c r="BG162" s="143">
        <f t="shared" si="59"/>
        <v>7.2223257779586714E-3</v>
      </c>
      <c r="BH162" s="143">
        <f t="shared" si="59"/>
        <v>-3.3485167225025814E-2</v>
      </c>
      <c r="BI162" s="143">
        <f t="shared" si="59"/>
        <v>7.0853673015638385E-3</v>
      </c>
      <c r="BJ162" s="603"/>
      <c r="BK162" s="603"/>
      <c r="BL162" s="609"/>
    </row>
    <row r="163" spans="1:65" s="66" customFormat="1" ht="17.25" thickBot="1">
      <c r="A163" s="27"/>
      <c r="B163" s="27"/>
      <c r="C163" s="27"/>
      <c r="D163" s="27"/>
      <c r="E163" s="27"/>
      <c r="F163" s="27"/>
      <c r="G163" s="27"/>
      <c r="H163" s="27"/>
      <c r="I163" s="27"/>
      <c r="J163" s="27"/>
      <c r="K163" s="27"/>
      <c r="L163" s="27"/>
      <c r="M163" s="27"/>
      <c r="N163" s="27"/>
      <c r="O163" s="27"/>
      <c r="P163" s="27"/>
      <c r="Q163" s="27"/>
      <c r="R163" s="27"/>
      <c r="S163" s="27"/>
      <c r="T163" s="174" t="s">
        <v>263</v>
      </c>
      <c r="U163" s="621"/>
      <c r="V163" s="1908"/>
      <c r="W163" s="1908"/>
      <c r="X163" s="1908"/>
      <c r="Y163" s="1908"/>
      <c r="Z163" s="1908"/>
      <c r="AA163" s="69"/>
      <c r="AB163" s="622">
        <f t="shared" ref="AB163:BI163" si="60">AB150/AA150-1</f>
        <v>-3.29022559658807E-2</v>
      </c>
      <c r="AC163" s="622">
        <f t="shared" si="60"/>
        <v>-5.2217224721977318E-2</v>
      </c>
      <c r="AD163" s="622">
        <f t="shared" si="60"/>
        <v>-3.5730353749659494E-2</v>
      </c>
      <c r="AE163" s="622">
        <f t="shared" si="60"/>
        <v>-3.7673471998392549E-2</v>
      </c>
      <c r="AF163" s="622">
        <f t="shared" si="60"/>
        <v>3.1630275623529158E-2</v>
      </c>
      <c r="AG163" s="622">
        <f t="shared" si="60"/>
        <v>1.7470929233034616E-2</v>
      </c>
      <c r="AH163" s="622">
        <f t="shared" si="60"/>
        <v>-2.5400050719300404E-2</v>
      </c>
      <c r="AI163" s="622">
        <f t="shared" si="60"/>
        <v>-7.3558566231897493E-2</v>
      </c>
      <c r="AJ163" s="622">
        <f t="shared" si="60"/>
        <v>6.8774256713610704E-3</v>
      </c>
      <c r="AK163" s="622">
        <f t="shared" si="60"/>
        <v>1.2021676525604486E-2</v>
      </c>
      <c r="AL163" s="622">
        <f t="shared" si="60"/>
        <v>-9.1730511716127672E-2</v>
      </c>
      <c r="AM163" s="622">
        <f t="shared" si="60"/>
        <v>-5.4297642401504809E-2</v>
      </c>
      <c r="AN163" s="622">
        <f t="shared" si="60"/>
        <v>-4.3896775766484875E-2</v>
      </c>
      <c r="AO163" s="622">
        <f t="shared" si="60"/>
        <v>-3.5213594419796879E-2</v>
      </c>
      <c r="AP163" s="622">
        <f t="shared" si="60"/>
        <v>-2.1774157343549705E-2</v>
      </c>
      <c r="AQ163" s="622">
        <f t="shared" si="60"/>
        <v>-2.023074000355074E-2</v>
      </c>
      <c r="AR163" s="622">
        <f t="shared" si="60"/>
        <v>8.9266419696665267E-4</v>
      </c>
      <c r="AS163" s="622">
        <f t="shared" si="60"/>
        <v>-0.10538353353474128</v>
      </c>
      <c r="AT163" s="622">
        <f t="shared" si="60"/>
        <v>-8.8267409024301968E-2</v>
      </c>
      <c r="AU163" s="622">
        <f t="shared" si="60"/>
        <v>-4.164224974043873E-2</v>
      </c>
      <c r="AV163" s="622">
        <f t="shared" si="60"/>
        <v>-3.1506363258188452E-2</v>
      </c>
      <c r="AW163" s="622">
        <f t="shared" si="60"/>
        <v>9.6305898995685535E-3</v>
      </c>
      <c r="AX163" s="622">
        <f t="shared" si="60"/>
        <v>-7.1850979007068716E-3</v>
      </c>
      <c r="AY163" s="622">
        <f t="shared" si="60"/>
        <v>-3.8896722227511171E-2</v>
      </c>
      <c r="AZ163" s="622">
        <f t="shared" si="60"/>
        <v>-5.2540274256843822E-2</v>
      </c>
      <c r="BA163" s="622">
        <f t="shared" si="60"/>
        <v>-2.9066905387787223E-2</v>
      </c>
      <c r="BB163" s="622">
        <f t="shared" si="60"/>
        <v>-0.12780381550501474</v>
      </c>
      <c r="BC163" s="622">
        <f t="shared" si="60"/>
        <v>4.0078617709683684E-2</v>
      </c>
      <c r="BD163" s="622">
        <f t="shared" si="60"/>
        <v>-3.1857656515443922E-2</v>
      </c>
      <c r="BE163" s="622">
        <f t="shared" si="60"/>
        <v>-3.4438838940193173E-2</v>
      </c>
      <c r="BF163" s="622">
        <f t="shared" si="60"/>
        <v>-0.10274069968862864</v>
      </c>
      <c r="BG163" s="622">
        <f t="shared" si="60"/>
        <v>-3.9156364574590152E-2</v>
      </c>
      <c r="BH163" s="622">
        <f t="shared" si="60"/>
        <v>5.0565550288413696E-2</v>
      </c>
      <c r="BI163" s="622">
        <f t="shared" si="60"/>
        <v>-5.5878245308971231E-4</v>
      </c>
      <c r="BJ163" s="613"/>
      <c r="BK163" s="613"/>
      <c r="BL163" s="609"/>
    </row>
    <row r="164" spans="1:65" s="66" customFormat="1" ht="15.75" thickTop="1">
      <c r="A164" s="27"/>
      <c r="B164" s="22"/>
      <c r="C164" s="22"/>
      <c r="D164" s="22"/>
      <c r="E164" s="22"/>
      <c r="F164" s="22"/>
      <c r="G164" s="22"/>
      <c r="H164" s="22"/>
      <c r="I164" s="22"/>
      <c r="J164" s="22"/>
      <c r="K164" s="22"/>
      <c r="L164" s="22"/>
      <c r="M164" s="22"/>
      <c r="N164" s="22"/>
      <c r="O164" s="22"/>
      <c r="P164" s="22"/>
      <c r="Q164" s="22"/>
      <c r="R164" s="22"/>
      <c r="S164" s="22"/>
      <c r="T164" s="124" t="s">
        <v>21</v>
      </c>
      <c r="U164" s="623"/>
      <c r="V164" s="1909"/>
      <c r="W164" s="1909"/>
      <c r="X164" s="1909"/>
      <c r="Y164" s="1909"/>
      <c r="Z164" s="1909"/>
      <c r="AA164" s="70"/>
      <c r="AB164" s="624">
        <f t="shared" ref="AB164:BD164" si="61">AB151/AA151-1</f>
        <v>9.9286842281660626E-3</v>
      </c>
      <c r="AC164" s="624">
        <f t="shared" si="61"/>
        <v>7.3599225727167816E-3</v>
      </c>
      <c r="AD164" s="624">
        <f t="shared" si="61"/>
        <v>-5.3870684700314531E-3</v>
      </c>
      <c r="AE164" s="624">
        <f t="shared" si="61"/>
        <v>4.5839036438882097E-2</v>
      </c>
      <c r="AF164" s="624">
        <f t="shared" si="61"/>
        <v>1.0274342330820696E-2</v>
      </c>
      <c r="AG164" s="624">
        <f t="shared" si="61"/>
        <v>1.0359187887288845E-2</v>
      </c>
      <c r="AH164" s="624">
        <f t="shared" si="61"/>
        <v>-6.2873875856276351E-3</v>
      </c>
      <c r="AI164" s="624">
        <f t="shared" si="61"/>
        <v>-3.2135821898629846E-2</v>
      </c>
      <c r="AJ164" s="624">
        <f t="shared" si="61"/>
        <v>3.0510817998595563E-2</v>
      </c>
      <c r="AK164" s="624">
        <f t="shared" si="61"/>
        <v>1.7832513922718229E-2</v>
      </c>
      <c r="AL164" s="624">
        <f t="shared" si="61"/>
        <v>-1.1630035131588667E-2</v>
      </c>
      <c r="AM164" s="624">
        <f t="shared" si="61"/>
        <v>2.3400362472851155E-2</v>
      </c>
      <c r="AN164" s="624">
        <f t="shared" si="61"/>
        <v>6.4786094861926102E-3</v>
      </c>
      <c r="AO164" s="624">
        <f t="shared" si="61"/>
        <v>-3.7278344459700241E-3</v>
      </c>
      <c r="AP164" s="624">
        <f t="shared" si="61"/>
        <v>5.6116593092256917E-3</v>
      </c>
      <c r="AQ164" s="624">
        <f t="shared" si="61"/>
        <v>-1.7871403944319519E-2</v>
      </c>
      <c r="AR164" s="624">
        <f t="shared" si="61"/>
        <v>2.7932387692849892E-2</v>
      </c>
      <c r="AS164" s="624">
        <f t="shared" si="61"/>
        <v>-5.4212406701857896E-2</v>
      </c>
      <c r="AT164" s="624">
        <f t="shared" si="61"/>
        <v>-5.5744626381710072E-2</v>
      </c>
      <c r="AU164" s="624">
        <f t="shared" si="61"/>
        <v>4.3657357476514225E-2</v>
      </c>
      <c r="AV164" s="624">
        <f t="shared" si="61"/>
        <v>4.1204137533535246E-2</v>
      </c>
      <c r="AW164" s="624">
        <f t="shared" si="61"/>
        <v>3.233831926743469E-2</v>
      </c>
      <c r="AX164" s="624">
        <f t="shared" si="61"/>
        <v>7.4892319385626571E-3</v>
      </c>
      <c r="AY164" s="624">
        <f t="shared" si="61"/>
        <v>-3.9321510558890438E-2</v>
      </c>
      <c r="AZ164" s="624">
        <f t="shared" si="61"/>
        <v>-3.1931828439372256E-2</v>
      </c>
      <c r="BA164" s="624">
        <f t="shared" si="61"/>
        <v>-1.6436927956514302E-2</v>
      </c>
      <c r="BB164" s="624">
        <f t="shared" si="61"/>
        <v>-1.3145689817301243E-2</v>
      </c>
      <c r="BC164" s="624">
        <f t="shared" si="61"/>
        <v>-3.8490970600872143E-2</v>
      </c>
      <c r="BD164" s="624">
        <f t="shared" si="61"/>
        <v>-3.2039071988331114E-2</v>
      </c>
      <c r="BE164" s="624">
        <f>BE151/BD151-1</f>
        <v>-5.880042927238105E-2</v>
      </c>
      <c r="BF164" s="624">
        <f>BF151/BE151-1</f>
        <v>2.0249119709826013E-2</v>
      </c>
      <c r="BG164" s="624">
        <f>BG151/BF151-1</f>
        <v>-2.7346498453265977E-2</v>
      </c>
      <c r="BH164" s="624">
        <f>BH151/BG151-1</f>
        <v>-4.1995991980473768E-2</v>
      </c>
      <c r="BI164" s="624">
        <f>BI151/BH151-1</f>
        <v>-1.4441548008086502E-2</v>
      </c>
      <c r="BJ164" s="625"/>
      <c r="BK164" s="625"/>
      <c r="BL164" s="27"/>
    </row>
    <row r="165" spans="1:65" s="66" customFormat="1">
      <c r="A165" s="27"/>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c r="BH165" s="22"/>
      <c r="BI165" s="22"/>
      <c r="BJ165" s="22"/>
      <c r="BK165" s="22"/>
      <c r="BL165" s="27"/>
      <c r="BM165" s="626"/>
    </row>
    <row r="166" spans="1:65">
      <c r="T166" s="133" t="s">
        <v>255</v>
      </c>
      <c r="BL166" s="135"/>
    </row>
    <row r="167" spans="1:65">
      <c r="T167" s="64"/>
      <c r="U167" s="107"/>
      <c r="V167" s="107"/>
      <c r="W167" s="107"/>
      <c r="X167" s="107"/>
      <c r="Y167" s="107"/>
      <c r="Z167" s="107"/>
      <c r="AA167" s="65">
        <v>1990</v>
      </c>
      <c r="AB167" s="65">
        <f t="shared" ref="AB167:BB167" si="62">AA167+1</f>
        <v>1991</v>
      </c>
      <c r="AC167" s="65">
        <f t="shared" si="62"/>
        <v>1992</v>
      </c>
      <c r="AD167" s="65">
        <f t="shared" si="62"/>
        <v>1993</v>
      </c>
      <c r="AE167" s="65">
        <f t="shared" si="62"/>
        <v>1994</v>
      </c>
      <c r="AF167" s="65">
        <f t="shared" si="62"/>
        <v>1995</v>
      </c>
      <c r="AG167" s="65">
        <f t="shared" si="62"/>
        <v>1996</v>
      </c>
      <c r="AH167" s="65">
        <f t="shared" si="62"/>
        <v>1997</v>
      </c>
      <c r="AI167" s="65">
        <f t="shared" si="62"/>
        <v>1998</v>
      </c>
      <c r="AJ167" s="65">
        <f t="shared" si="62"/>
        <v>1999</v>
      </c>
      <c r="AK167" s="65">
        <f t="shared" si="62"/>
        <v>2000</v>
      </c>
      <c r="AL167" s="65">
        <f t="shared" si="62"/>
        <v>2001</v>
      </c>
      <c r="AM167" s="65">
        <f t="shared" si="62"/>
        <v>2002</v>
      </c>
      <c r="AN167" s="65">
        <f t="shared" si="62"/>
        <v>2003</v>
      </c>
      <c r="AO167" s="65">
        <f t="shared" si="62"/>
        <v>2004</v>
      </c>
      <c r="AP167" s="65">
        <f t="shared" si="62"/>
        <v>2005</v>
      </c>
      <c r="AQ167" s="65">
        <f t="shared" si="62"/>
        <v>2006</v>
      </c>
      <c r="AR167" s="65">
        <f t="shared" si="62"/>
        <v>2007</v>
      </c>
      <c r="AS167" s="65">
        <f t="shared" si="62"/>
        <v>2008</v>
      </c>
      <c r="AT167" s="65">
        <f t="shared" si="62"/>
        <v>2009</v>
      </c>
      <c r="AU167" s="65">
        <f t="shared" si="62"/>
        <v>2010</v>
      </c>
      <c r="AV167" s="65">
        <f t="shared" si="62"/>
        <v>2011</v>
      </c>
      <c r="AW167" s="65">
        <f t="shared" si="62"/>
        <v>2012</v>
      </c>
      <c r="AX167" s="65">
        <f t="shared" si="62"/>
        <v>2013</v>
      </c>
      <c r="AY167" s="65">
        <f t="shared" si="62"/>
        <v>2014</v>
      </c>
      <c r="AZ167" s="65">
        <f t="shared" si="62"/>
        <v>2015</v>
      </c>
      <c r="BA167" s="65">
        <f t="shared" si="62"/>
        <v>2016</v>
      </c>
      <c r="BB167" s="65">
        <f t="shared" si="62"/>
        <v>2017</v>
      </c>
      <c r="BC167" s="65">
        <f t="shared" ref="BC167:BI167" si="63">BB167+1</f>
        <v>2018</v>
      </c>
      <c r="BD167" s="65">
        <f t="shared" si="63"/>
        <v>2019</v>
      </c>
      <c r="BE167" s="65">
        <f t="shared" si="63"/>
        <v>2020</v>
      </c>
      <c r="BF167" s="65">
        <f t="shared" si="63"/>
        <v>2021</v>
      </c>
      <c r="BG167" s="65">
        <f t="shared" si="63"/>
        <v>2022</v>
      </c>
      <c r="BH167" s="65">
        <f t="shared" si="63"/>
        <v>2023</v>
      </c>
      <c r="BI167" s="65">
        <f t="shared" si="63"/>
        <v>2024</v>
      </c>
      <c r="BJ167" s="65" t="s">
        <v>16</v>
      </c>
      <c r="BK167" s="65" t="s">
        <v>1</v>
      </c>
      <c r="BL167" s="609"/>
    </row>
    <row r="168" spans="1:65">
      <c r="T168" s="618" t="s">
        <v>205</v>
      </c>
      <c r="U168" s="620"/>
      <c r="V168" s="1907"/>
      <c r="W168" s="1907"/>
      <c r="X168" s="1907"/>
      <c r="Y168" s="1907"/>
      <c r="Z168" s="1907"/>
      <c r="AA168" s="68"/>
      <c r="AB168" s="136"/>
      <c r="AC168" s="136"/>
      <c r="AD168" s="136"/>
      <c r="AE168" s="136"/>
      <c r="AF168" s="136"/>
      <c r="AG168" s="136"/>
      <c r="AH168" s="136"/>
      <c r="AI168" s="136"/>
      <c r="AJ168" s="136"/>
      <c r="AK168" s="136"/>
      <c r="AL168" s="136"/>
      <c r="AM168" s="136"/>
      <c r="AN168" s="136"/>
      <c r="AO168" s="136"/>
      <c r="AP168" s="136"/>
      <c r="AQ168" s="136"/>
      <c r="AR168" s="136"/>
      <c r="AS168" s="136"/>
      <c r="AT168" s="136"/>
      <c r="AU168" s="136"/>
      <c r="AV168" s="136"/>
      <c r="AW168" s="136"/>
      <c r="AX168" s="619"/>
      <c r="AY168" s="2188" t="s">
        <v>28</v>
      </c>
      <c r="AZ168" s="2188" t="s">
        <v>28</v>
      </c>
      <c r="BA168" s="2188" t="s">
        <v>28</v>
      </c>
      <c r="BB168" s="2188" t="s">
        <v>28</v>
      </c>
      <c r="BC168" s="2188" t="s">
        <v>28</v>
      </c>
      <c r="BD168" s="2188" t="s">
        <v>28</v>
      </c>
      <c r="BE168" s="2188" t="s">
        <v>28</v>
      </c>
      <c r="BF168" s="2188" t="s">
        <v>28</v>
      </c>
      <c r="BG168" s="2188" t="s">
        <v>28</v>
      </c>
      <c r="BH168" s="2188" t="s">
        <v>28</v>
      </c>
      <c r="BI168" s="2188" t="s">
        <v>28</v>
      </c>
      <c r="BJ168" s="603"/>
      <c r="BK168" s="603"/>
      <c r="BL168" s="609"/>
    </row>
    <row r="169" spans="1:65" s="66" customFormat="1" ht="27">
      <c r="A169" s="27"/>
      <c r="B169" s="22"/>
      <c r="C169" s="22"/>
      <c r="D169" s="22"/>
      <c r="E169" s="22"/>
      <c r="F169" s="22"/>
      <c r="G169" s="22"/>
      <c r="H169" s="22"/>
      <c r="I169" s="22"/>
      <c r="J169" s="22"/>
      <c r="K169" s="22"/>
      <c r="L169" s="22"/>
      <c r="M169" s="22"/>
      <c r="N169" s="22"/>
      <c r="O169" s="22"/>
      <c r="P169" s="22"/>
      <c r="Q169" s="22"/>
      <c r="R169" s="22"/>
      <c r="S169" s="22"/>
      <c r="T169" s="610" t="s">
        <v>287</v>
      </c>
      <c r="U169" s="620"/>
      <c r="V169" s="1907"/>
      <c r="W169" s="1907"/>
      <c r="X169" s="1907"/>
      <c r="Y169" s="1907"/>
      <c r="Z169" s="1907"/>
      <c r="AA169" s="68"/>
      <c r="AB169" s="136"/>
      <c r="AC169" s="136"/>
      <c r="AD169" s="136"/>
      <c r="AE169" s="136"/>
      <c r="AF169" s="136"/>
      <c r="AG169" s="136"/>
      <c r="AH169" s="136"/>
      <c r="AI169" s="136"/>
      <c r="AJ169" s="136"/>
      <c r="AK169" s="136"/>
      <c r="AL169" s="136"/>
      <c r="AM169" s="136"/>
      <c r="AN169" s="136"/>
      <c r="AO169" s="136"/>
      <c r="AP169" s="136"/>
      <c r="AQ169" s="136"/>
      <c r="AR169" s="136"/>
      <c r="AS169" s="136"/>
      <c r="AT169" s="136"/>
      <c r="AU169" s="136"/>
      <c r="AV169" s="136"/>
      <c r="AW169" s="136"/>
      <c r="AX169" s="136"/>
      <c r="AY169" s="143">
        <f t="shared" ref="AY169:BE177" si="64">AY143/$AX143-1</f>
        <v>-6.1604585817518931E-2</v>
      </c>
      <c r="AZ169" s="143">
        <f t="shared" si="64"/>
        <v>-8.7554431187478077E-2</v>
      </c>
      <c r="BA169" s="143">
        <f t="shared" si="64"/>
        <v>-4.4504171088443178E-2</v>
      </c>
      <c r="BB169" s="143">
        <f t="shared" si="64"/>
        <v>-9.7167995885618752E-2</v>
      </c>
      <c r="BC169" s="143">
        <f t="shared" si="64"/>
        <v>-0.11624032881437263</v>
      </c>
      <c r="BD169" s="143">
        <f t="shared" si="64"/>
        <v>-0.15758740294115969</v>
      </c>
      <c r="BE169" s="143">
        <f t="shared" si="64"/>
        <v>-0.22759975331315285</v>
      </c>
      <c r="BF169" s="143">
        <f t="shared" ref="BF169:BG169" si="65">BF143/$AX143-1</f>
        <v>-0.17970212536327279</v>
      </c>
      <c r="BG169" s="143">
        <f t="shared" si="65"/>
        <v>-0.20699247896311379</v>
      </c>
      <c r="BH169" s="143">
        <f t="shared" ref="BH169:BI169" si="66">BH143/$AX143-1</f>
        <v>-0.23571820329279758</v>
      </c>
      <c r="BI169" s="143">
        <f t="shared" si="66"/>
        <v>-0.25479200917464828</v>
      </c>
      <c r="BJ169" s="603"/>
      <c r="BK169" s="603"/>
      <c r="BL169" s="609"/>
    </row>
    <row r="170" spans="1:65" s="66" customFormat="1">
      <c r="A170" s="27"/>
      <c r="B170" s="22"/>
      <c r="C170" s="22"/>
      <c r="D170" s="22"/>
      <c r="E170" s="22"/>
      <c r="F170" s="22"/>
      <c r="G170" s="22"/>
      <c r="H170" s="22"/>
      <c r="I170" s="22"/>
      <c r="J170" s="22"/>
      <c r="K170" s="22"/>
      <c r="L170" s="22"/>
      <c r="M170" s="22"/>
      <c r="N170" s="22"/>
      <c r="O170" s="22"/>
      <c r="P170" s="22"/>
      <c r="Q170" s="22"/>
      <c r="R170" s="22"/>
      <c r="S170" s="22"/>
      <c r="T170" s="125" t="s">
        <v>55</v>
      </c>
      <c r="U170" s="620"/>
      <c r="V170" s="1907"/>
      <c r="W170" s="1907"/>
      <c r="X170" s="1907"/>
      <c r="Y170" s="1907"/>
      <c r="Z170" s="1907"/>
      <c r="AA170" s="68"/>
      <c r="AB170" s="136"/>
      <c r="AC170" s="136"/>
      <c r="AD170" s="136"/>
      <c r="AE170" s="136"/>
      <c r="AF170" s="136"/>
      <c r="AG170" s="136"/>
      <c r="AH170" s="136"/>
      <c r="AI170" s="136"/>
      <c r="AJ170" s="136"/>
      <c r="AK170" s="136"/>
      <c r="AL170" s="136"/>
      <c r="AM170" s="136"/>
      <c r="AN170" s="136"/>
      <c r="AO170" s="136"/>
      <c r="AP170" s="136"/>
      <c r="AQ170" s="136"/>
      <c r="AR170" s="136"/>
      <c r="AS170" s="136"/>
      <c r="AT170" s="136"/>
      <c r="AU170" s="136"/>
      <c r="AV170" s="136"/>
      <c r="AW170" s="136"/>
      <c r="AX170" s="136"/>
      <c r="AY170" s="143">
        <f t="shared" si="64"/>
        <v>-3.8047839085379453E-2</v>
      </c>
      <c r="AZ170" s="143">
        <f t="shared" si="64"/>
        <v>-7.0087075695764334E-2</v>
      </c>
      <c r="BA170" s="143">
        <f t="shared" si="64"/>
        <v>-9.2935501657308128E-2</v>
      </c>
      <c r="BB170" s="143">
        <f t="shared" si="64"/>
        <v>-0.10993105188606656</v>
      </c>
      <c r="BC170" s="143">
        <f t="shared" si="64"/>
        <v>-0.1284591346403765</v>
      </c>
      <c r="BD170" s="143">
        <f t="shared" si="64"/>
        <v>-0.16108849908657175</v>
      </c>
      <c r="BE170" s="143">
        <f t="shared" si="64"/>
        <v>-0.22967034597434877</v>
      </c>
      <c r="BF170" s="143">
        <f t="shared" ref="BF170:BG170" si="67">BF144/$AX144-1</f>
        <v>-0.19262631017332221</v>
      </c>
      <c r="BG170" s="143">
        <f t="shared" si="67"/>
        <v>-0.23695793398167941</v>
      </c>
      <c r="BH170" s="143">
        <f t="shared" ref="BH170:BI170" si="68">BH144/$AX144-1</f>
        <v>-0.26058860763909131</v>
      </c>
      <c r="BI170" s="143">
        <f t="shared" si="68"/>
        <v>-0.27335803495115829</v>
      </c>
      <c r="BJ170" s="603"/>
      <c r="BK170" s="603"/>
      <c r="BL170" s="609"/>
    </row>
    <row r="171" spans="1:65" s="66" customFormat="1">
      <c r="A171" s="27"/>
      <c r="B171" s="22"/>
      <c r="C171" s="22"/>
      <c r="D171" s="22"/>
      <c r="E171" s="22"/>
      <c r="F171" s="22"/>
      <c r="G171" s="22"/>
      <c r="H171" s="22"/>
      <c r="I171" s="22"/>
      <c r="J171" s="22"/>
      <c r="K171" s="22"/>
      <c r="L171" s="22"/>
      <c r="M171" s="22"/>
      <c r="N171" s="22"/>
      <c r="O171" s="22"/>
      <c r="P171" s="22"/>
      <c r="Q171" s="22"/>
      <c r="R171" s="22"/>
      <c r="S171" s="22"/>
      <c r="T171" s="125" t="s">
        <v>56</v>
      </c>
      <c r="U171" s="620"/>
      <c r="V171" s="1907"/>
      <c r="W171" s="1907"/>
      <c r="X171" s="1907"/>
      <c r="Y171" s="1907"/>
      <c r="Z171" s="1907"/>
      <c r="AA171" s="68"/>
      <c r="AB171" s="136"/>
      <c r="AC171" s="136"/>
      <c r="AD171" s="136"/>
      <c r="AE171" s="136"/>
      <c r="AF171" s="136"/>
      <c r="AG171" s="136"/>
      <c r="AH171" s="136"/>
      <c r="AI171" s="136"/>
      <c r="AJ171" s="136"/>
      <c r="AK171" s="136"/>
      <c r="AL171" s="136"/>
      <c r="AM171" s="136"/>
      <c r="AN171" s="136"/>
      <c r="AO171" s="136"/>
      <c r="AP171" s="136"/>
      <c r="AQ171" s="136"/>
      <c r="AR171" s="136"/>
      <c r="AS171" s="136"/>
      <c r="AT171" s="136"/>
      <c r="AU171" s="136"/>
      <c r="AV171" s="136"/>
      <c r="AW171" s="136"/>
      <c r="AX171" s="136"/>
      <c r="AY171" s="143">
        <f t="shared" si="64"/>
        <v>-2.3871901297119469E-2</v>
      </c>
      <c r="AZ171" s="143">
        <f t="shared" si="64"/>
        <v>-3.0434857561906448E-2</v>
      </c>
      <c r="BA171" s="143">
        <f t="shared" si="64"/>
        <v>-3.9495341634143033E-2</v>
      </c>
      <c r="BB171" s="143">
        <f t="shared" si="64"/>
        <v>-4.8819844385059263E-2</v>
      </c>
      <c r="BC171" s="143">
        <f t="shared" si="64"/>
        <v>-6.2591972582789812E-2</v>
      </c>
      <c r="BD171" s="143">
        <f t="shared" si="64"/>
        <v>-8.1886439105616993E-2</v>
      </c>
      <c r="BE171" s="143">
        <f t="shared" si="64"/>
        <v>-0.18232561784720858</v>
      </c>
      <c r="BF171" s="143">
        <f t="shared" ref="BF171:BG171" si="69">BF145/$AX145-1</f>
        <v>-0.17610295633017048</v>
      </c>
      <c r="BG171" s="143">
        <f t="shared" si="69"/>
        <v>-0.14600994915770904</v>
      </c>
      <c r="BH171" s="143">
        <f t="shared" ref="BH171:BI171" si="70">BH145/$AX145-1</f>
        <v>-0.15199907441829774</v>
      </c>
      <c r="BI171" s="143">
        <f t="shared" si="70"/>
        <v>-0.1655280417776499</v>
      </c>
      <c r="BJ171" s="603"/>
      <c r="BK171" s="603"/>
      <c r="BL171" s="609"/>
    </row>
    <row r="172" spans="1:65" s="66" customFormat="1">
      <c r="A172" s="27"/>
      <c r="B172" s="22"/>
      <c r="C172" s="22"/>
      <c r="D172" s="22"/>
      <c r="E172" s="22"/>
      <c r="F172" s="22"/>
      <c r="G172" s="22"/>
      <c r="H172" s="22"/>
      <c r="I172" s="22"/>
      <c r="J172" s="22"/>
      <c r="K172" s="22"/>
      <c r="L172" s="22"/>
      <c r="M172" s="22"/>
      <c r="N172" s="22"/>
      <c r="O172" s="22"/>
      <c r="P172" s="22"/>
      <c r="Q172" s="22"/>
      <c r="R172" s="22"/>
      <c r="S172" s="22"/>
      <c r="T172" s="125" t="s">
        <v>57</v>
      </c>
      <c r="U172" s="620"/>
      <c r="V172" s="1907"/>
      <c r="W172" s="1907"/>
      <c r="X172" s="1907"/>
      <c r="Y172" s="1907"/>
      <c r="Z172" s="1907"/>
      <c r="AA172" s="68"/>
      <c r="AB172" s="136"/>
      <c r="AC172" s="136"/>
      <c r="AD172" s="136"/>
      <c r="AE172" s="136"/>
      <c r="AF172" s="136"/>
      <c r="AG172" s="136"/>
      <c r="AH172" s="136"/>
      <c r="AI172" s="136"/>
      <c r="AJ172" s="136"/>
      <c r="AK172" s="136"/>
      <c r="AL172" s="136"/>
      <c r="AM172" s="136"/>
      <c r="AN172" s="136"/>
      <c r="AO172" s="136"/>
      <c r="AP172" s="136"/>
      <c r="AQ172" s="136"/>
      <c r="AR172" s="136"/>
      <c r="AS172" s="136"/>
      <c r="AT172" s="136"/>
      <c r="AU172" s="136"/>
      <c r="AV172" s="136"/>
      <c r="AW172" s="136"/>
      <c r="AX172" s="136"/>
      <c r="AY172" s="143">
        <f t="shared" si="64"/>
        <v>-4.1041179007762496E-2</v>
      </c>
      <c r="AZ172" s="143">
        <f t="shared" si="64"/>
        <v>-7.6566344922464835E-2</v>
      </c>
      <c r="BA172" s="143">
        <f t="shared" si="64"/>
        <v>-9.8480428385690044E-2</v>
      </c>
      <c r="BB172" s="143">
        <f t="shared" si="64"/>
        <v>-0.11906273224215669</v>
      </c>
      <c r="BC172" s="143">
        <f t="shared" si="64"/>
        <v>-0.14942845643412794</v>
      </c>
      <c r="BD172" s="143">
        <f t="shared" si="64"/>
        <v>-0.18959283371519997</v>
      </c>
      <c r="BE172" s="143">
        <f t="shared" si="64"/>
        <v>-0.23243726031199807</v>
      </c>
      <c r="BF172" s="143">
        <f t="shared" ref="BF172:BG172" si="71">BF146/$AX146-1</f>
        <v>-0.20907071668950961</v>
      </c>
      <c r="BG172" s="143">
        <f t="shared" si="71"/>
        <v>-0.25010687001973886</v>
      </c>
      <c r="BH172" s="143">
        <f t="shared" ref="BH172:BI172" si="72">BH146/$AX146-1</f>
        <v>-0.31459855994669672</v>
      </c>
      <c r="BI172" s="143">
        <f t="shared" si="72"/>
        <v>-0.31483149758397866</v>
      </c>
      <c r="BJ172" s="603"/>
      <c r="BK172" s="603"/>
      <c r="BL172" s="609"/>
    </row>
    <row r="173" spans="1:65" s="66" customFormat="1">
      <c r="A173" s="27"/>
      <c r="B173" s="22"/>
      <c r="C173" s="22"/>
      <c r="D173" s="22"/>
      <c r="E173" s="22"/>
      <c r="F173" s="22"/>
      <c r="G173" s="22"/>
      <c r="H173" s="22"/>
      <c r="I173" s="22"/>
      <c r="J173" s="22"/>
      <c r="K173" s="22"/>
      <c r="L173" s="22"/>
      <c r="M173" s="22"/>
      <c r="N173" s="22"/>
      <c r="O173" s="22"/>
      <c r="P173" s="22"/>
      <c r="Q173" s="22"/>
      <c r="R173" s="22"/>
      <c r="S173" s="22"/>
      <c r="T173" s="125" t="s">
        <v>58</v>
      </c>
      <c r="U173" s="620"/>
      <c r="V173" s="1907"/>
      <c r="W173" s="1907"/>
      <c r="X173" s="1907"/>
      <c r="Y173" s="1907"/>
      <c r="Z173" s="1907"/>
      <c r="AA173" s="68"/>
      <c r="AB173" s="136"/>
      <c r="AC173" s="136"/>
      <c r="AD173" s="136"/>
      <c r="AE173" s="136"/>
      <c r="AF173" s="136"/>
      <c r="AG173" s="136"/>
      <c r="AH173" s="136"/>
      <c r="AI173" s="136"/>
      <c r="AJ173" s="136"/>
      <c r="AK173" s="136"/>
      <c r="AL173" s="136"/>
      <c r="AM173" s="136"/>
      <c r="AN173" s="136"/>
      <c r="AO173" s="136"/>
      <c r="AP173" s="136"/>
      <c r="AQ173" s="136"/>
      <c r="AR173" s="136"/>
      <c r="AS173" s="136"/>
      <c r="AT173" s="136"/>
      <c r="AU173" s="136"/>
      <c r="AV173" s="136"/>
      <c r="AW173" s="136"/>
      <c r="AX173" s="136"/>
      <c r="AY173" s="143">
        <f t="shared" si="64"/>
        <v>-5.5957164231526524E-2</v>
      </c>
      <c r="AZ173" s="143">
        <f t="shared" si="64"/>
        <v>-0.10950661985075116</v>
      </c>
      <c r="BA173" s="143">
        <f t="shared" si="64"/>
        <v>-0.13750189250397604</v>
      </c>
      <c r="BB173" s="143">
        <f t="shared" si="64"/>
        <v>-0.11828508324105003</v>
      </c>
      <c r="BC173" s="143">
        <f t="shared" si="64"/>
        <v>-0.23499221616201138</v>
      </c>
      <c r="BD173" s="143">
        <f t="shared" si="64"/>
        <v>-0.24914387567745566</v>
      </c>
      <c r="BE173" s="143">
        <f t="shared" si="64"/>
        <v>-0.19844493720910339</v>
      </c>
      <c r="BF173" s="143">
        <f t="shared" ref="BF173:BG173" si="73">BF147/$AX147-1</f>
        <v>-0.2343318687625211</v>
      </c>
      <c r="BG173" s="143">
        <f t="shared" si="73"/>
        <v>-0.24527560649159474</v>
      </c>
      <c r="BH173" s="143">
        <f t="shared" ref="BH173:BI173" si="74">BH147/$AX147-1</f>
        <v>-0.29434164974377519</v>
      </c>
      <c r="BI173" s="143">
        <f t="shared" si="74"/>
        <v>-0.2999995848301571</v>
      </c>
      <c r="BJ173" s="603"/>
      <c r="BK173" s="603"/>
      <c r="BL173" s="609"/>
    </row>
    <row r="174" spans="1:65" s="66" customFormat="1">
      <c r="A174" s="27"/>
      <c r="B174" s="22"/>
      <c r="C174" s="22"/>
      <c r="D174" s="22"/>
      <c r="E174" s="22"/>
      <c r="F174" s="22"/>
      <c r="G174" s="22"/>
      <c r="H174" s="22"/>
      <c r="I174" s="22"/>
      <c r="J174" s="22"/>
      <c r="K174" s="22"/>
      <c r="L174" s="22"/>
      <c r="M174" s="22"/>
      <c r="N174" s="22"/>
      <c r="O174" s="22"/>
      <c r="P174" s="22"/>
      <c r="Q174" s="22"/>
      <c r="R174" s="22"/>
      <c r="S174" s="22"/>
      <c r="T174" s="125" t="s">
        <v>262</v>
      </c>
      <c r="U174" s="620"/>
      <c r="V174" s="1907"/>
      <c r="W174" s="1907"/>
      <c r="X174" s="1907"/>
      <c r="Y174" s="1907"/>
      <c r="Z174" s="1907"/>
      <c r="AA174" s="68"/>
      <c r="AB174" s="136"/>
      <c r="AC174" s="136"/>
      <c r="AD174" s="136"/>
      <c r="AE174" s="136"/>
      <c r="AF174" s="136"/>
      <c r="AG174" s="136"/>
      <c r="AH174" s="136"/>
      <c r="AI174" s="136"/>
      <c r="AJ174" s="136"/>
      <c r="AK174" s="136"/>
      <c r="AL174" s="136"/>
      <c r="AM174" s="136"/>
      <c r="AN174" s="136"/>
      <c r="AO174" s="136"/>
      <c r="AP174" s="136"/>
      <c r="AQ174" s="136"/>
      <c r="AR174" s="136"/>
      <c r="AS174" s="136"/>
      <c r="AT174" s="136"/>
      <c r="AU174" s="136"/>
      <c r="AV174" s="136"/>
      <c r="AW174" s="136"/>
      <c r="AX174" s="136"/>
      <c r="AY174" s="143">
        <f t="shared" si="64"/>
        <v>-1.0871845081328879E-2</v>
      </c>
      <c r="AZ174" s="143">
        <f t="shared" si="64"/>
        <v>-3.7828337629607245E-2</v>
      </c>
      <c r="BA174" s="143">
        <f t="shared" si="64"/>
        <v>-4.5775945321421707E-2</v>
      </c>
      <c r="BB174" s="143">
        <f t="shared" si="64"/>
        <v>-3.0372381300449058E-2</v>
      </c>
      <c r="BC174" s="143">
        <f t="shared" si="64"/>
        <v>-4.4963576300355856E-2</v>
      </c>
      <c r="BD174" s="143">
        <f t="shared" si="64"/>
        <v>-7.8482786491637979E-2</v>
      </c>
      <c r="BE174" s="143">
        <f t="shared" si="64"/>
        <v>-0.13829079698928559</v>
      </c>
      <c r="BF174" s="143">
        <f t="shared" ref="BF174:BG174" si="75">BF148/$AX148-1</f>
        <v>-0.10878227585159894</v>
      </c>
      <c r="BG174" s="143">
        <f t="shared" si="75"/>
        <v>-0.17083187667123845</v>
      </c>
      <c r="BH174" s="143">
        <f t="shared" ref="BH174:BI174" si="76">BH148/$AX148-1</f>
        <v>-0.22262065363782813</v>
      </c>
      <c r="BI174" s="143">
        <f t="shared" si="76"/>
        <v>-0.24551027607985465</v>
      </c>
      <c r="BJ174" s="603"/>
      <c r="BK174" s="603"/>
      <c r="BL174" s="609"/>
    </row>
    <row r="175" spans="1:65" s="66" customFormat="1">
      <c r="A175" s="27"/>
      <c r="B175" s="22"/>
      <c r="C175" s="22"/>
      <c r="D175" s="22"/>
      <c r="E175" s="22"/>
      <c r="F175" s="22"/>
      <c r="G175" s="22"/>
      <c r="H175" s="22"/>
      <c r="I175" s="22"/>
      <c r="J175" s="22"/>
      <c r="K175" s="22"/>
      <c r="L175" s="22"/>
      <c r="M175" s="22"/>
      <c r="N175" s="22"/>
      <c r="O175" s="22"/>
      <c r="P175" s="22"/>
      <c r="Q175" s="22"/>
      <c r="R175" s="22"/>
      <c r="S175" s="22"/>
      <c r="T175" s="125" t="s">
        <v>59</v>
      </c>
      <c r="U175" s="620"/>
      <c r="V175" s="1907"/>
      <c r="W175" s="1907"/>
      <c r="X175" s="1907"/>
      <c r="Y175" s="1907"/>
      <c r="Z175" s="1907"/>
      <c r="AA175" s="68"/>
      <c r="AB175" s="136"/>
      <c r="AC175" s="136"/>
      <c r="AD175" s="136"/>
      <c r="AE175" s="136"/>
      <c r="AF175" s="136"/>
      <c r="AG175" s="136"/>
      <c r="AH175" s="136"/>
      <c r="AI175" s="136"/>
      <c r="AJ175" s="136"/>
      <c r="AK175" s="136"/>
      <c r="AL175" s="136"/>
      <c r="AM175" s="136"/>
      <c r="AN175" s="136"/>
      <c r="AO175" s="136"/>
      <c r="AP175" s="136"/>
      <c r="AQ175" s="136"/>
      <c r="AR175" s="136"/>
      <c r="AS175" s="136"/>
      <c r="AT175" s="136"/>
      <c r="AU175" s="136"/>
      <c r="AV175" s="136"/>
      <c r="AW175" s="136"/>
      <c r="AX175" s="136"/>
      <c r="AY175" s="143">
        <f t="shared" si="64"/>
        <v>-3.1424243340158475E-2</v>
      </c>
      <c r="AZ175" s="143">
        <f t="shared" si="64"/>
        <v>-1.0628063618987493E-2</v>
      </c>
      <c r="BA175" s="143">
        <f t="shared" si="64"/>
        <v>-7.9111169272366721E-3</v>
      </c>
      <c r="BB175" s="143">
        <f t="shared" si="64"/>
        <v>8.3553563997056379E-3</v>
      </c>
      <c r="BC175" s="143">
        <f t="shared" si="64"/>
        <v>2.5947617079768115E-2</v>
      </c>
      <c r="BD175" s="143">
        <f t="shared" si="64"/>
        <v>4.7673867577762374E-2</v>
      </c>
      <c r="BE175" s="143">
        <f t="shared" si="64"/>
        <v>-5.0557747906954109E-4</v>
      </c>
      <c r="BF175" s="143">
        <f t="shared" ref="BF175:BG175" si="77">BF149/$AX149-1</f>
        <v>2.8983115627234213E-2</v>
      </c>
      <c r="BG175" s="143">
        <f t="shared" si="77"/>
        <v>3.6414766908313023E-2</v>
      </c>
      <c r="BH175" s="143">
        <f t="shared" ref="BH175:BI175" si="78">BH149/$AX149-1</f>
        <v>1.7102451239019434E-3</v>
      </c>
      <c r="BI175" s="143">
        <f t="shared" si="78"/>
        <v>8.8077301403441943E-3</v>
      </c>
      <c r="BJ175" s="603"/>
      <c r="BK175" s="603"/>
      <c r="BL175" s="609"/>
    </row>
    <row r="176" spans="1:65" s="66" customFormat="1" ht="17.25" thickBot="1">
      <c r="A176" s="27"/>
      <c r="B176" s="27"/>
      <c r="C176" s="27"/>
      <c r="D176" s="27"/>
      <c r="E176" s="27"/>
      <c r="F176" s="27"/>
      <c r="G176" s="27"/>
      <c r="H176" s="27"/>
      <c r="I176" s="27"/>
      <c r="J176" s="27"/>
      <c r="K176" s="27"/>
      <c r="L176" s="27"/>
      <c r="M176" s="27"/>
      <c r="N176" s="27"/>
      <c r="O176" s="27"/>
      <c r="P176" s="27"/>
      <c r="Q176" s="27"/>
      <c r="R176" s="27"/>
      <c r="S176" s="27"/>
      <c r="T176" s="174" t="s">
        <v>263</v>
      </c>
      <c r="U176" s="621"/>
      <c r="V176" s="1908"/>
      <c r="W176" s="1908"/>
      <c r="X176" s="1908"/>
      <c r="Y176" s="1908"/>
      <c r="Z176" s="1908"/>
      <c r="AA176" s="69"/>
      <c r="AB176" s="627"/>
      <c r="AC176" s="627"/>
      <c r="AD176" s="627"/>
      <c r="AE176" s="627"/>
      <c r="AF176" s="627"/>
      <c r="AG176" s="627"/>
      <c r="AH176" s="627"/>
      <c r="AI176" s="627"/>
      <c r="AJ176" s="627"/>
      <c r="AK176" s="627"/>
      <c r="AL176" s="627"/>
      <c r="AM176" s="627"/>
      <c r="AN176" s="627"/>
      <c r="AO176" s="627"/>
      <c r="AP176" s="627"/>
      <c r="AQ176" s="627"/>
      <c r="AR176" s="627"/>
      <c r="AS176" s="627"/>
      <c r="AT176" s="627"/>
      <c r="AU176" s="627"/>
      <c r="AV176" s="627"/>
      <c r="AW176" s="627"/>
      <c r="AX176" s="627"/>
      <c r="AY176" s="622">
        <f t="shared" si="64"/>
        <v>-3.8896722227511171E-2</v>
      </c>
      <c r="AZ176" s="622">
        <f t="shared" si="64"/>
        <v>-8.9393352030829321E-2</v>
      </c>
      <c r="BA176" s="622">
        <f t="shared" si="64"/>
        <v>-0.11586186931283915</v>
      </c>
      <c r="BB176" s="622">
        <f t="shared" si="64"/>
        <v>-0.22885809584812966</v>
      </c>
      <c r="BC176" s="622">
        <f t="shared" si="64"/>
        <v>-0.19795179427170928</v>
      </c>
      <c r="BD176" s="622">
        <f t="shared" si="64"/>
        <v>-0.22350317051862933</v>
      </c>
      <c r="BE176" s="622">
        <f t="shared" si="64"/>
        <v>-0.25024481976670887</v>
      </c>
      <c r="BF176" s="622">
        <f t="shared" ref="BF176:BG176" si="79">BF150/$AX150-1</f>
        <v>-0.32727519157905105</v>
      </c>
      <c r="BG176" s="622">
        <f t="shared" si="79"/>
        <v>-0.35361664943595306</v>
      </c>
      <c r="BH176" s="622">
        <f t="shared" ref="BH176:BI176" si="80">BH150/$AX150-1</f>
        <v>-0.32093191961741352</v>
      </c>
      <c r="BI176" s="622">
        <f t="shared" si="80"/>
        <v>-0.32131137094518458</v>
      </c>
      <c r="BJ176" s="613"/>
      <c r="BK176" s="613"/>
      <c r="BL176" s="609"/>
    </row>
    <row r="177" spans="1:64" s="66" customFormat="1" ht="15.75" thickTop="1">
      <c r="A177" s="27"/>
      <c r="B177" s="22"/>
      <c r="C177" s="22"/>
      <c r="D177" s="22"/>
      <c r="E177" s="22"/>
      <c r="F177" s="22"/>
      <c r="G177" s="22"/>
      <c r="H177" s="22"/>
      <c r="I177" s="22"/>
      <c r="J177" s="22"/>
      <c r="K177" s="22"/>
      <c r="L177" s="22"/>
      <c r="M177" s="22"/>
      <c r="N177" s="22"/>
      <c r="O177" s="22"/>
      <c r="P177" s="22"/>
      <c r="Q177" s="22"/>
      <c r="R177" s="22"/>
      <c r="S177" s="22"/>
      <c r="T177" s="124" t="s">
        <v>21</v>
      </c>
      <c r="U177" s="623"/>
      <c r="V177" s="1909"/>
      <c r="W177" s="1909"/>
      <c r="X177" s="1909"/>
      <c r="Y177" s="1909"/>
      <c r="Z177" s="1909"/>
      <c r="AA177" s="70"/>
      <c r="AB177" s="259"/>
      <c r="AC177" s="259"/>
      <c r="AD177" s="259"/>
      <c r="AE177" s="259"/>
      <c r="AF177" s="259"/>
      <c r="AG177" s="259"/>
      <c r="AH177" s="259"/>
      <c r="AI177" s="259"/>
      <c r="AJ177" s="259"/>
      <c r="AK177" s="259"/>
      <c r="AL177" s="259"/>
      <c r="AM177" s="259"/>
      <c r="AN177" s="259"/>
      <c r="AO177" s="259"/>
      <c r="AP177" s="259"/>
      <c r="AQ177" s="259"/>
      <c r="AR177" s="259"/>
      <c r="AS177" s="259"/>
      <c r="AT177" s="259"/>
      <c r="AU177" s="259"/>
      <c r="AV177" s="259"/>
      <c r="AW177" s="259"/>
      <c r="AX177" s="259"/>
      <c r="AY177" s="624">
        <f t="shared" si="64"/>
        <v>-3.9321510558890438E-2</v>
      </c>
      <c r="AZ177" s="624">
        <f t="shared" si="64"/>
        <v>-6.9997731269119345E-2</v>
      </c>
      <c r="BA177" s="624">
        <f t="shared" si="64"/>
        <v>-8.5284111559643661E-2</v>
      </c>
      <c r="BB177" s="624">
        <f t="shared" si="64"/>
        <v>-9.7308682900037691E-2</v>
      </c>
      <c r="BC177" s="624">
        <f t="shared" si="64"/>
        <v>-0.13205414784819491</v>
      </c>
      <c r="BD177" s="624">
        <f t="shared" si="64"/>
        <v>-0.15986232748726004</v>
      </c>
      <c r="BE177" s="624">
        <f t="shared" si="64"/>
        <v>-0.20926278327890824</v>
      </c>
      <c r="BF177" s="624">
        <f t="shared" ref="BF177:BG177" si="81">BF151/$AX151-1</f>
        <v>-0.19325105071850812</v>
      </c>
      <c r="BG177" s="624">
        <f t="shared" si="81"/>
        <v>-0.21531280961220844</v>
      </c>
      <c r="BH177" s="624">
        <f t="shared" ref="BH177:BI177" si="82">BH151/$AX151-1</f>
        <v>-0.24826652656691461</v>
      </c>
      <c r="BI177" s="624">
        <f t="shared" si="82"/>
        <v>-0.25912272161278405</v>
      </c>
      <c r="BJ177" s="625"/>
      <c r="BK177" s="625"/>
      <c r="BL177" s="27"/>
    </row>
    <row r="182" spans="1:64" s="66" customFormat="1">
      <c r="A182" s="27"/>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c r="BH182" s="22"/>
      <c r="BI182" s="22"/>
      <c r="BJ182" s="22"/>
      <c r="BK182" s="22"/>
      <c r="BL182" s="27"/>
    </row>
    <row r="183" spans="1:64" s="66" customFormat="1">
      <c r="A183" s="27"/>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c r="BG183" s="22"/>
      <c r="BH183" s="22"/>
      <c r="BI183" s="22"/>
      <c r="BJ183" s="22"/>
      <c r="BK183" s="22"/>
      <c r="BL183" s="27"/>
    </row>
    <row r="184" spans="1:64" s="66" customFormat="1">
      <c r="A184" s="27"/>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c r="BG184" s="22"/>
      <c r="BH184" s="22"/>
      <c r="BI184" s="22"/>
      <c r="BJ184" s="22"/>
      <c r="BK184" s="22"/>
      <c r="BL184" s="27"/>
    </row>
    <row r="185" spans="1:64" s="66" customFormat="1">
      <c r="A185" s="27"/>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c r="BH185" s="22"/>
      <c r="BI185" s="22"/>
      <c r="BJ185" s="22"/>
      <c r="BK185" s="22"/>
      <c r="BL185" s="27"/>
    </row>
    <row r="186" spans="1:64" s="66" customFormat="1">
      <c r="A186" s="27"/>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628"/>
      <c r="AM186" s="22"/>
      <c r="AN186" s="22"/>
      <c r="AO186" s="22"/>
      <c r="AP186" s="22"/>
      <c r="AQ186" s="22"/>
      <c r="AR186" s="22"/>
      <c r="AS186" s="22"/>
      <c r="AT186" s="22"/>
      <c r="AU186" s="22"/>
      <c r="AV186" s="22"/>
      <c r="AW186" s="22"/>
      <c r="AX186" s="22"/>
      <c r="AY186" s="22"/>
      <c r="AZ186" s="22"/>
      <c r="BA186" s="22"/>
      <c r="BB186" s="22"/>
      <c r="BC186" s="22"/>
      <c r="BD186" s="22"/>
      <c r="BE186" s="22"/>
      <c r="BF186" s="22"/>
      <c r="BG186" s="22"/>
      <c r="BH186" s="22"/>
      <c r="BI186" s="22"/>
      <c r="BJ186" s="22"/>
      <c r="BK186" s="22"/>
      <c r="BL186" s="27"/>
    </row>
    <row r="187" spans="1:64" s="66" customFormat="1">
      <c r="A187" s="27"/>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628"/>
      <c r="AM187" s="628"/>
      <c r="AN187" s="22"/>
      <c r="AO187" s="22"/>
      <c r="AP187" s="22"/>
      <c r="AQ187" s="22"/>
      <c r="AR187" s="22"/>
      <c r="AS187" s="22"/>
      <c r="AT187" s="22"/>
      <c r="AU187" s="22"/>
      <c r="AV187" s="22"/>
      <c r="AW187" s="22"/>
      <c r="AX187" s="22"/>
      <c r="AY187" s="22"/>
      <c r="AZ187" s="22"/>
      <c r="BA187" s="22"/>
      <c r="BB187" s="22"/>
      <c r="BC187" s="22"/>
      <c r="BD187" s="22"/>
      <c r="BE187" s="22"/>
      <c r="BF187" s="22"/>
      <c r="BG187" s="22"/>
      <c r="BH187" s="22"/>
      <c r="BI187" s="22"/>
      <c r="BJ187" s="22"/>
      <c r="BK187" s="22"/>
      <c r="BL187" s="27"/>
    </row>
    <row r="188" spans="1:64" s="66" customFormat="1">
      <c r="A188" s="27"/>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628"/>
      <c r="AN188" s="22"/>
      <c r="AO188" s="22"/>
      <c r="AP188" s="22"/>
      <c r="AQ188" s="22"/>
      <c r="AR188" s="22"/>
      <c r="AS188" s="22"/>
      <c r="AT188" s="22"/>
      <c r="AU188" s="22"/>
      <c r="AV188" s="22"/>
      <c r="AW188" s="22"/>
      <c r="AX188" s="22"/>
      <c r="AY188" s="22"/>
      <c r="AZ188" s="22"/>
      <c r="BA188" s="22"/>
      <c r="BB188" s="22"/>
      <c r="BC188" s="22"/>
      <c r="BD188" s="22"/>
      <c r="BE188" s="22"/>
      <c r="BF188" s="22"/>
      <c r="BG188" s="22"/>
      <c r="BH188" s="22"/>
      <c r="BI188" s="22"/>
      <c r="BJ188" s="22"/>
      <c r="BK188" s="22"/>
      <c r="BL188" s="27"/>
    </row>
    <row r="189" spans="1:64" s="66" customFormat="1">
      <c r="A189" s="27"/>
      <c r="B189" s="27"/>
      <c r="C189" s="27"/>
      <c r="D189" s="27"/>
      <c r="E189" s="27"/>
      <c r="F189" s="27"/>
      <c r="G189" s="27"/>
      <c r="H189" s="27"/>
      <c r="I189" s="27"/>
      <c r="J189" s="27"/>
      <c r="K189" s="27"/>
      <c r="L189" s="27"/>
      <c r="M189" s="27"/>
      <c r="N189" s="27"/>
      <c r="O189" s="27"/>
      <c r="P189" s="27"/>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628"/>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7"/>
    </row>
    <row r="190" spans="1:64" s="66" customFormat="1">
      <c r="A190" s="27"/>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7"/>
    </row>
  </sheetData>
  <mergeCells count="10">
    <mergeCell ref="S124:T124"/>
    <mergeCell ref="S127:T127"/>
    <mergeCell ref="Q1:T1"/>
    <mergeCell ref="S66:T66"/>
    <mergeCell ref="S13:T13"/>
    <mergeCell ref="S70:T70"/>
    <mergeCell ref="S62:T62"/>
    <mergeCell ref="S26:T26"/>
    <mergeCell ref="S57:T57"/>
    <mergeCell ref="S15:T15"/>
  </mergeCells>
  <phoneticPr fontId="10"/>
  <pageMargins left="0.78740157480314965" right="0.78740157480314965" top="0.98425196850393704" bottom="0.98425196850393704" header="0.51181102362204722" footer="0.51181102362204722"/>
  <pageSetup paperSize="9" scale="20" orientation="portrait" r:id="rId1"/>
  <headerFooter alignWithMargins="0"/>
  <ignoredErrors>
    <ignoredError sqref="AA7:BI7"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B1:X49"/>
  <sheetViews>
    <sheetView zoomScaleNormal="100" zoomScaleSheetLayoutView="50" workbookViewId="0"/>
  </sheetViews>
  <sheetFormatPr defaultColWidth="9" defaultRowHeight="12.75"/>
  <cols>
    <col min="1" max="1" width="2.5" style="329" customWidth="1"/>
    <col min="2" max="2" width="4.5" style="327" hidden="1" customWidth="1"/>
    <col min="3" max="3" width="29.375" style="329" customWidth="1"/>
    <col min="4" max="4" width="10.625" style="329" customWidth="1"/>
    <col min="5" max="5" width="7.625" style="329" customWidth="1"/>
    <col min="6" max="6" width="10.625" style="329" customWidth="1"/>
    <col min="7" max="7" width="7.625" style="329" customWidth="1"/>
    <col min="8" max="8" width="2.875" style="329" customWidth="1"/>
    <col min="9" max="11" width="9" style="329"/>
    <col min="12" max="12" width="9" style="329" customWidth="1"/>
    <col min="13" max="16" width="9" style="329"/>
    <col min="17" max="17" width="9" style="329" customWidth="1"/>
    <col min="18" max="16384" width="9" style="329"/>
  </cols>
  <sheetData>
    <row r="1" spans="2:24" s="102" customFormat="1" ht="24" customHeight="1">
      <c r="C1" s="29" t="s">
        <v>260</v>
      </c>
    </row>
    <row r="2" spans="2:24" s="102" customFormat="1" ht="24" customHeight="1">
      <c r="B2" s="29"/>
      <c r="C2" s="326" t="s">
        <v>548</v>
      </c>
      <c r="R2" s="329"/>
      <c r="S2" s="329"/>
      <c r="T2" s="329"/>
      <c r="U2" s="329"/>
      <c r="V2" s="329"/>
      <c r="W2" s="329"/>
      <c r="X2" s="329"/>
    </row>
    <row r="3" spans="2:24" ht="16.5" thickBot="1">
      <c r="C3" s="30" t="str">
        <f>'0.Contents'!$B2</f>
        <v>＜暫定データ＞</v>
      </c>
      <c r="G3" s="330"/>
      <c r="H3" s="330"/>
    </row>
    <row r="4" spans="2:24" ht="35.25" customHeight="1" thickBot="1">
      <c r="C4" s="331" t="s">
        <v>160</v>
      </c>
      <c r="D4" s="2156" t="s">
        <v>73</v>
      </c>
      <c r="E4" s="2157"/>
      <c r="F4" s="2158" t="s">
        <v>547</v>
      </c>
      <c r="G4" s="2157"/>
      <c r="H4" s="892"/>
      <c r="R4" s="22"/>
    </row>
    <row r="5" spans="2:24" s="21" customFormat="1" ht="30">
      <c r="B5" s="133"/>
      <c r="C5" s="332"/>
      <c r="D5" s="333" t="s">
        <v>261</v>
      </c>
      <c r="E5" s="800" t="s">
        <v>370</v>
      </c>
      <c r="F5" s="333" t="s">
        <v>261</v>
      </c>
      <c r="G5" s="801" t="s">
        <v>370</v>
      </c>
      <c r="H5" s="893"/>
      <c r="P5" s="329"/>
      <c r="S5" s="22"/>
      <c r="T5" s="22"/>
      <c r="U5" s="22"/>
      <c r="V5" s="22"/>
      <c r="W5" s="22"/>
      <c r="X5" s="22"/>
    </row>
    <row r="6" spans="2:24" s="22" customFormat="1" ht="15" customHeight="1">
      <c r="B6" s="27"/>
      <c r="C6" s="335" t="s">
        <v>54</v>
      </c>
      <c r="D6" s="336">
        <f>'2.CO2-sector'!$AX$77*1000</f>
        <v>526342.78776429105</v>
      </c>
      <c r="E6" s="337">
        <f>D6/D14</f>
        <v>0.40051324893922824</v>
      </c>
      <c r="F6" s="336">
        <f>'2.CO2-sector'!$BI$77*1000</f>
        <v>393117.3235907827</v>
      </c>
      <c r="G6" s="338">
        <f>F6/F14</f>
        <v>0.40376076751629303</v>
      </c>
      <c r="H6" s="139"/>
    </row>
    <row r="7" spans="2:24" s="22" customFormat="1" ht="15" customHeight="1">
      <c r="B7" s="27"/>
      <c r="C7" s="335" t="s">
        <v>55</v>
      </c>
      <c r="D7" s="336">
        <f>'2.CO2-sector'!$AX$78*1000</f>
        <v>330131.64956215629</v>
      </c>
      <c r="E7" s="337">
        <f>D7/D14</f>
        <v>0.25120910292214016</v>
      </c>
      <c r="F7" s="336">
        <f>'2.CO2-sector'!$BI$78*1000</f>
        <v>238112.66389243983</v>
      </c>
      <c r="G7" s="338">
        <f>F7/F14</f>
        <v>0.24455943851672782</v>
      </c>
      <c r="H7" s="161"/>
    </row>
    <row r="8" spans="2:24" s="22" customFormat="1" ht="15" customHeight="1">
      <c r="B8" s="27"/>
      <c r="C8" s="335" t="s">
        <v>56</v>
      </c>
      <c r="D8" s="336">
        <f>'2.CO2-sector'!$AX$79*1000</f>
        <v>214847.91333662378</v>
      </c>
      <c r="E8" s="337">
        <f>D8/D14</f>
        <v>0.16348554173938817</v>
      </c>
      <c r="F8" s="336">
        <f>'2.CO2-sector'!$BI$79*1000</f>
        <v>180443.69304580303</v>
      </c>
      <c r="G8" s="338">
        <f>F8/F14</f>
        <v>0.18532911074020156</v>
      </c>
      <c r="H8" s="161"/>
    </row>
    <row r="9" spans="2:24" s="22" customFormat="1" ht="15" customHeight="1">
      <c r="B9" s="27"/>
      <c r="C9" s="335" t="s">
        <v>57</v>
      </c>
      <c r="D9" s="336">
        <f>'2.CO2-sector'!$AX$80*1000</f>
        <v>103731.28174888354</v>
      </c>
      <c r="E9" s="337">
        <f>D9/D14</f>
        <v>7.893288107232696E-2</v>
      </c>
      <c r="F9" s="336">
        <f>'2.CO2-sector'!$BI$80*1000</f>
        <v>49940.340771726012</v>
      </c>
      <c r="G9" s="338">
        <f>F9/F14</f>
        <v>5.1292449123933985E-2</v>
      </c>
      <c r="H9" s="161"/>
    </row>
    <row r="10" spans="2:24" s="22" customFormat="1" ht="15" customHeight="1">
      <c r="B10" s="27"/>
      <c r="C10" s="335" t="s">
        <v>58</v>
      </c>
      <c r="D10" s="336">
        <f>'2.CO2-sector'!$AX$81*1000</f>
        <v>60319.27447058422</v>
      </c>
      <c r="E10" s="337">
        <f>D10/D14</f>
        <v>4.5899115848984644E-2</v>
      </c>
      <c r="F10" s="336">
        <f>'2.CO2-sector'!$BI$81*1000</f>
        <v>46105.250496698536</v>
      </c>
      <c r="G10" s="338">
        <f>F10/F14</f>
        <v>4.7353525805074501E-2</v>
      </c>
      <c r="H10" s="161"/>
    </row>
    <row r="11" spans="2:24" s="22" customFormat="1" ht="15" customHeight="1">
      <c r="B11" s="27"/>
      <c r="C11" s="335" t="s">
        <v>262</v>
      </c>
      <c r="D11" s="336">
        <f>'2.CO2-sector'!$AX$82*1000</f>
        <v>49437.026391933105</v>
      </c>
      <c r="E11" s="337">
        <f>D11/D14</f>
        <v>3.7618420007674729E-2</v>
      </c>
      <c r="F11" s="336">
        <f>'2.CO2-sector'!$BI$82*1000</f>
        <v>37299.728393882549</v>
      </c>
      <c r="G11" s="338">
        <f>F11/F14</f>
        <v>3.8309598841643103E-2</v>
      </c>
      <c r="H11" s="161"/>
    </row>
    <row r="12" spans="2:24" s="22" customFormat="1" ht="15" customHeight="1">
      <c r="B12" s="27"/>
      <c r="C12" s="335" t="s">
        <v>59</v>
      </c>
      <c r="D12" s="336">
        <f>'2.CO2-sector'!$AX$83*1000</f>
        <v>26334.11556792901</v>
      </c>
      <c r="E12" s="337">
        <f>D12/D14</f>
        <v>2.0038580235615635E-2</v>
      </c>
      <c r="F12" s="336">
        <f>'2.CO2-sector'!$BI$83*1000</f>
        <v>26566.059351335971</v>
      </c>
      <c r="G12" s="338">
        <f>F12/F14</f>
        <v>2.7285321378369046E-2</v>
      </c>
      <c r="H12" s="161"/>
    </row>
    <row r="13" spans="2:24" s="22" customFormat="1" ht="15" customHeight="1" thickBot="1">
      <c r="B13" s="27"/>
      <c r="C13" s="339" t="s">
        <v>263</v>
      </c>
      <c r="D13" s="340">
        <f>'2.CO2-sector'!$AX$84*1000</f>
        <v>3026.6787385874004</v>
      </c>
      <c r="E13" s="341">
        <f>D13/D14</f>
        <v>2.3031092346415664E-3</v>
      </c>
      <c r="F13" s="340">
        <f>'2.CO2-sector'!$BI$84*1000</f>
        <v>2054.172443681241</v>
      </c>
      <c r="G13" s="342">
        <f>F13/F14</f>
        <v>2.1097880777569567E-3</v>
      </c>
      <c r="H13" s="161"/>
    </row>
    <row r="14" spans="2:24" ht="16.5" thickTop="1" thickBot="1">
      <c r="C14" s="343" t="s">
        <v>21</v>
      </c>
      <c r="D14" s="344">
        <f>'2.CO2-sector'!$AX$85*1000</f>
        <v>1314170.7275809883</v>
      </c>
      <c r="E14" s="345">
        <f>SUM(E6:E13)</f>
        <v>1</v>
      </c>
      <c r="F14" s="344">
        <f>'2.CO2-sector'!$BI$85*1000</f>
        <v>973639.23198634991</v>
      </c>
      <c r="G14" s="345">
        <f>SUM(G6:G13)</f>
        <v>0.99999999999999989</v>
      </c>
      <c r="H14" s="891"/>
    </row>
    <row r="15" spans="2:24" ht="7.5" customHeight="1">
      <c r="B15" s="346"/>
      <c r="C15" s="22"/>
    </row>
    <row r="16" spans="2:24" ht="6" customHeight="1" thickBot="1"/>
    <row r="17" spans="3:9" ht="35.25" customHeight="1" thickBot="1">
      <c r="C17" s="331" t="s">
        <v>74</v>
      </c>
      <c r="D17" s="2156" t="s">
        <v>73</v>
      </c>
      <c r="E17" s="2157"/>
      <c r="F17" s="2158" t="s">
        <v>547</v>
      </c>
      <c r="G17" s="2157"/>
      <c r="H17" s="892"/>
    </row>
    <row r="18" spans="3:9" ht="30">
      <c r="C18" s="332"/>
      <c r="D18" s="333" t="s">
        <v>261</v>
      </c>
      <c r="E18" s="800" t="s">
        <v>370</v>
      </c>
      <c r="F18" s="333" t="s">
        <v>261</v>
      </c>
      <c r="G18" s="801" t="s">
        <v>370</v>
      </c>
      <c r="H18" s="893"/>
    </row>
    <row r="19" spans="3:9" ht="15" customHeight="1">
      <c r="C19" s="335" t="s">
        <v>158</v>
      </c>
      <c r="D19" s="336">
        <f>('3.Allocated_CO2-sector'!$AX$142+'3.Allocated_CO2-sector'!$AX$143)*1000</f>
        <v>103573.58002498164</v>
      </c>
      <c r="E19" s="337">
        <f>D19/D27</f>
        <v>7.8812880131359259E-2</v>
      </c>
      <c r="F19" s="336">
        <f>('3.Allocated_CO2-sector'!$BI$142+'3.Allocated_CO2-sector'!$BI$143)*1000</f>
        <v>76444.576477376511</v>
      </c>
      <c r="G19" s="338">
        <f>F19/F27</f>
        <v>7.8514273014060526E-2</v>
      </c>
      <c r="H19" s="161"/>
    </row>
    <row r="20" spans="3:9" ht="15" customHeight="1">
      <c r="C20" s="335" t="s">
        <v>55</v>
      </c>
      <c r="D20" s="336">
        <f>'3.Allocated_CO2-sector'!$AX$144*1000</f>
        <v>463283.77058469178</v>
      </c>
      <c r="E20" s="337">
        <f>D20/D27</f>
        <v>0.35252936385020867</v>
      </c>
      <c r="F20" s="336">
        <f>'3.Allocated_CO2-sector'!$BI$144*1000</f>
        <v>336641.42943289719</v>
      </c>
      <c r="G20" s="338">
        <f>F20/F27</f>
        <v>0.34575581834978553</v>
      </c>
      <c r="H20" s="161"/>
    </row>
    <row r="21" spans="3:9" ht="15" customHeight="1">
      <c r="C21" s="335" t="s">
        <v>56</v>
      </c>
      <c r="D21" s="336">
        <f>'3.Allocated_CO2-sector'!$AX$145*1000</f>
        <v>224243.71261025243</v>
      </c>
      <c r="E21" s="337">
        <f>D21/D27</f>
        <v>0.17063514496554097</v>
      </c>
      <c r="F21" s="336">
        <f>'3.Allocated_CO2-sector'!$BI$145*1000</f>
        <v>187125.08998092724</v>
      </c>
      <c r="G21" s="338">
        <f>F21/F27</f>
        <v>0.19219140296880582</v>
      </c>
      <c r="H21" s="161"/>
    </row>
    <row r="22" spans="3:9" ht="15" customHeight="1">
      <c r="C22" s="335" t="s">
        <v>57</v>
      </c>
      <c r="D22" s="336">
        <f>'3.Allocated_CO2-sector'!$AX$146*1000</f>
        <v>234784.22261849727</v>
      </c>
      <c r="E22" s="337">
        <f>D22/D27</f>
        <v>0.178655799958859</v>
      </c>
      <c r="F22" s="336">
        <f>'3.Allocated_CO2-sector'!$BI$146*1000</f>
        <v>160866.75420242554</v>
      </c>
      <c r="G22" s="338">
        <f>F22/F27</f>
        <v>0.16522213661649246</v>
      </c>
      <c r="H22" s="161"/>
    </row>
    <row r="23" spans="3:9" ht="15" customHeight="1">
      <c r="C23" s="335" t="s">
        <v>58</v>
      </c>
      <c r="D23" s="336">
        <f>'3.Allocated_CO2-sector'!$AX$147*1000</f>
        <v>209487.62104411572</v>
      </c>
      <c r="E23" s="337">
        <f>D23/D27</f>
        <v>0.15940670161610002</v>
      </c>
      <c r="F23" s="336">
        <f>'3.Allocated_CO2-sector'!$BI$147*1000</f>
        <v>146641.4217038237</v>
      </c>
      <c r="G23" s="338">
        <f>F23/F27</f>
        <v>0.15061166075308635</v>
      </c>
      <c r="H23" s="161"/>
    </row>
    <row r="24" spans="3:9" ht="15" customHeight="1">
      <c r="C24" s="335" t="s">
        <v>262</v>
      </c>
      <c r="D24" s="336">
        <f>'3.Allocated_CO2-sector'!$AX$148*1000</f>
        <v>49437.026391933105</v>
      </c>
      <c r="E24" s="337">
        <f>D24/D27</f>
        <v>3.7618420007674722E-2</v>
      </c>
      <c r="F24" s="336">
        <f>'3.Allocated_CO2-sector'!$BI$148*1000</f>
        <v>37299.728393882549</v>
      </c>
      <c r="G24" s="338">
        <f>F24/F27</f>
        <v>3.8309598841643089E-2</v>
      </c>
      <c r="H24" s="161"/>
    </row>
    <row r="25" spans="3:9" ht="15" customHeight="1">
      <c r="C25" s="335" t="s">
        <v>59</v>
      </c>
      <c r="D25" s="336">
        <f>'3.Allocated_CO2-sector'!$AX$149*1000</f>
        <v>26334.11556792901</v>
      </c>
      <c r="E25" s="337">
        <f>D25/D27</f>
        <v>2.0038580235615631E-2</v>
      </c>
      <c r="F25" s="336">
        <f>'3.Allocated_CO2-sector'!$BI$149*1000</f>
        <v>26566.059351335971</v>
      </c>
      <c r="G25" s="338">
        <f>F25/F27</f>
        <v>2.7285321378369039E-2</v>
      </c>
      <c r="H25" s="161"/>
    </row>
    <row r="26" spans="3:9" ht="15" customHeight="1" thickBot="1">
      <c r="C26" s="339" t="s">
        <v>263</v>
      </c>
      <c r="D26" s="340">
        <f>'3.Allocated_CO2-sector'!$AX$150*1000</f>
        <v>3026.6787385874004</v>
      </c>
      <c r="E26" s="341">
        <f>D26/D27</f>
        <v>2.303109234641566E-3</v>
      </c>
      <c r="F26" s="340">
        <f>'3.Allocated_CO2-sector'!$BI$150*1000</f>
        <v>2054.172443681241</v>
      </c>
      <c r="G26" s="342">
        <f>F26/F27</f>
        <v>2.1097880777569563E-3</v>
      </c>
      <c r="H26" s="161"/>
    </row>
    <row r="27" spans="3:9" ht="15.75" customHeight="1" thickTop="1" thickBot="1">
      <c r="C27" s="343" t="s">
        <v>21</v>
      </c>
      <c r="D27" s="344">
        <f>'3.Allocated_CO2-sector'!$AX$151*1000</f>
        <v>1314170.7275809885</v>
      </c>
      <c r="E27" s="345">
        <f>SUM(E19:E26)</f>
        <v>0.99999999999999989</v>
      </c>
      <c r="F27" s="344">
        <f>'3.Allocated_CO2-sector'!$BI$151*1000</f>
        <v>973639.23198635015</v>
      </c>
      <c r="G27" s="345">
        <f>SUM(G19:G26)</f>
        <v>0.99999999999999978</v>
      </c>
      <c r="H27" s="891"/>
    </row>
    <row r="28" spans="3:9">
      <c r="C28" s="329" t="s">
        <v>159</v>
      </c>
      <c r="F28" s="330"/>
    </row>
    <row r="30" spans="3:9">
      <c r="C30" s="347"/>
      <c r="D30" s="327"/>
      <c r="E30" s="327"/>
      <c r="F30" s="327"/>
      <c r="G30" s="327"/>
      <c r="H30" s="327"/>
      <c r="I30" s="327"/>
    </row>
    <row r="31" spans="3:9">
      <c r="C31" s="348"/>
      <c r="D31" s="349"/>
      <c r="E31" s="349"/>
      <c r="F31" s="349"/>
      <c r="G31" s="349"/>
      <c r="H31" s="349"/>
      <c r="I31" s="349"/>
    </row>
    <row r="33" spans="15:15" s="329" customFormat="1"/>
    <row r="34" spans="15:15" s="329" customFormat="1" ht="15.75">
      <c r="O34" s="328"/>
    </row>
    <row r="35" spans="15:15" s="329" customFormat="1"/>
    <row r="36" spans="15:15" s="329" customFormat="1"/>
    <row r="37" spans="15:15" s="329" customFormat="1"/>
    <row r="38" spans="15:15" s="329" customFormat="1"/>
    <row r="39" spans="15:15" s="329" customFormat="1"/>
    <row r="40" spans="15:15" s="329" customFormat="1"/>
    <row r="41" spans="15:15" s="329" customFormat="1"/>
    <row r="42" spans="15:15" s="329" customFormat="1"/>
    <row r="43" spans="15:15" s="329" customFormat="1"/>
    <row r="44" spans="15:15" s="329" customFormat="1"/>
    <row r="45" spans="15:15" s="329" customFormat="1"/>
    <row r="46" spans="15:15" s="329" customFormat="1"/>
    <row r="47" spans="15:15" s="329" customFormat="1"/>
    <row r="48" spans="15:15" s="329" customFormat="1"/>
    <row r="49" s="329" customFormat="1"/>
  </sheetData>
  <mergeCells count="4">
    <mergeCell ref="D4:E4"/>
    <mergeCell ref="F4:G4"/>
    <mergeCell ref="D17:E17"/>
    <mergeCell ref="F17:G17"/>
  </mergeCells>
  <phoneticPr fontId="10"/>
  <pageMargins left="0.78740157480314965" right="0.78740157480314965" top="0.98425196850393704" bottom="0.98425196850393704" header="0.51181102362204722" footer="0.51181102362204722"/>
  <pageSetup paperSize="9" scale="36" orientation="landscape" verticalDpi="300" r:id="rId1"/>
  <headerFooter alignWithMargins="0"/>
  <ignoredErrors>
    <ignoredError sqref="D27 F15:G16 F26:G26 F18 G7 G8 G9 G10 G11 G12 G13 G14 F19:G25 G17 F27 F6:F14"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B1:BK24"/>
  <sheetViews>
    <sheetView zoomScaleNormal="100" workbookViewId="0">
      <pane xSplit="23" topLeftCell="AA1" activePane="topRight" state="frozen"/>
      <selection activeCell="BC66" sqref="BC66"/>
      <selection pane="topRight"/>
    </sheetView>
  </sheetViews>
  <sheetFormatPr defaultColWidth="9" defaultRowHeight="15"/>
  <cols>
    <col min="1" max="1" width="1.625" style="22" customWidth="1"/>
    <col min="2" max="21" width="1.625" style="22" hidden="1" customWidth="1"/>
    <col min="22" max="22" width="1.625" style="22" customWidth="1"/>
    <col min="23" max="23" width="23.125" style="22" customWidth="1"/>
    <col min="24" max="26" width="9.375" style="22" hidden="1" customWidth="1"/>
    <col min="27" max="61" width="9.125" style="22" customWidth="1"/>
    <col min="62" max="63" width="20.125" style="22" hidden="1" customWidth="1"/>
    <col min="64" max="16384" width="9" style="22"/>
  </cols>
  <sheetData>
    <row r="1" spans="23:63" ht="60.75">
      <c r="W1" s="304" t="s">
        <v>258</v>
      </c>
    </row>
    <row r="2" spans="23:63" s="21" customFormat="1" ht="25.5" customHeight="1">
      <c r="W2" s="1302" t="str">
        <f>'0.Contents'!$B$2</f>
        <v>＜暫定データ＞</v>
      </c>
    </row>
    <row r="3" spans="23:63" ht="17.25" thickBot="1">
      <c r="W3" s="22" t="s">
        <v>259</v>
      </c>
    </row>
    <row r="4" spans="23:63" ht="15.75" thickBot="1">
      <c r="W4" s="920"/>
      <c r="X4" s="936"/>
      <c r="Y4" s="936"/>
      <c r="Z4" s="936"/>
      <c r="AA4" s="937">
        <v>1990</v>
      </c>
      <c r="AB4" s="937">
        <f t="shared" ref="AB4:BI4" si="0">AA4+1</f>
        <v>1991</v>
      </c>
      <c r="AC4" s="937">
        <f t="shared" si="0"/>
        <v>1992</v>
      </c>
      <c r="AD4" s="937">
        <f t="shared" si="0"/>
        <v>1993</v>
      </c>
      <c r="AE4" s="937">
        <f t="shared" si="0"/>
        <v>1994</v>
      </c>
      <c r="AF4" s="937">
        <f t="shared" si="0"/>
        <v>1995</v>
      </c>
      <c r="AG4" s="937">
        <f t="shared" si="0"/>
        <v>1996</v>
      </c>
      <c r="AH4" s="937">
        <f t="shared" si="0"/>
        <v>1997</v>
      </c>
      <c r="AI4" s="937">
        <f t="shared" si="0"/>
        <v>1998</v>
      </c>
      <c r="AJ4" s="937">
        <f t="shared" si="0"/>
        <v>1999</v>
      </c>
      <c r="AK4" s="937">
        <f t="shared" si="0"/>
        <v>2000</v>
      </c>
      <c r="AL4" s="937">
        <f t="shared" si="0"/>
        <v>2001</v>
      </c>
      <c r="AM4" s="937">
        <f t="shared" si="0"/>
        <v>2002</v>
      </c>
      <c r="AN4" s="937">
        <f t="shared" si="0"/>
        <v>2003</v>
      </c>
      <c r="AO4" s="937">
        <f>AN4+1</f>
        <v>2004</v>
      </c>
      <c r="AP4" s="937">
        <f t="shared" si="0"/>
        <v>2005</v>
      </c>
      <c r="AQ4" s="937">
        <f t="shared" si="0"/>
        <v>2006</v>
      </c>
      <c r="AR4" s="937">
        <f t="shared" si="0"/>
        <v>2007</v>
      </c>
      <c r="AS4" s="937">
        <f t="shared" si="0"/>
        <v>2008</v>
      </c>
      <c r="AT4" s="937">
        <f t="shared" si="0"/>
        <v>2009</v>
      </c>
      <c r="AU4" s="937">
        <f t="shared" si="0"/>
        <v>2010</v>
      </c>
      <c r="AV4" s="937">
        <f t="shared" si="0"/>
        <v>2011</v>
      </c>
      <c r="AW4" s="937">
        <f t="shared" si="0"/>
        <v>2012</v>
      </c>
      <c r="AX4" s="937">
        <f t="shared" si="0"/>
        <v>2013</v>
      </c>
      <c r="AY4" s="937">
        <f t="shared" si="0"/>
        <v>2014</v>
      </c>
      <c r="AZ4" s="937">
        <f t="shared" si="0"/>
        <v>2015</v>
      </c>
      <c r="BA4" s="937">
        <f t="shared" si="0"/>
        <v>2016</v>
      </c>
      <c r="BB4" s="937">
        <f t="shared" si="0"/>
        <v>2017</v>
      </c>
      <c r="BC4" s="937">
        <f t="shared" si="0"/>
        <v>2018</v>
      </c>
      <c r="BD4" s="937">
        <f t="shared" si="0"/>
        <v>2019</v>
      </c>
      <c r="BE4" s="937">
        <f t="shared" si="0"/>
        <v>2020</v>
      </c>
      <c r="BF4" s="937">
        <f t="shared" si="0"/>
        <v>2021</v>
      </c>
      <c r="BG4" s="1145">
        <f t="shared" si="0"/>
        <v>2022</v>
      </c>
      <c r="BH4" s="1145">
        <f t="shared" si="0"/>
        <v>2023</v>
      </c>
      <c r="BI4" s="938">
        <f t="shared" si="0"/>
        <v>2024</v>
      </c>
      <c r="BJ4" s="106" t="s">
        <v>16</v>
      </c>
      <c r="BK4" s="65" t="s">
        <v>1</v>
      </c>
    </row>
    <row r="5" spans="23:63" ht="18" customHeight="1">
      <c r="W5" s="919" t="s">
        <v>60</v>
      </c>
      <c r="X5" s="933"/>
      <c r="Y5" s="933"/>
      <c r="Z5" s="933"/>
      <c r="AA5" s="934">
        <v>125224.35086769791</v>
      </c>
      <c r="AB5" s="934">
        <v>133336.39740021425</v>
      </c>
      <c r="AC5" s="934">
        <v>138568.56345044918</v>
      </c>
      <c r="AD5" s="934">
        <v>145982.76681078706</v>
      </c>
      <c r="AE5" s="934">
        <v>157869.33332369212</v>
      </c>
      <c r="AF5" s="934">
        <v>169209.8815114501</v>
      </c>
      <c r="AG5" s="934">
        <v>177381.5765400253</v>
      </c>
      <c r="AH5" s="934">
        <v>185557.10455546761</v>
      </c>
      <c r="AI5" s="934">
        <v>181894.64906777226</v>
      </c>
      <c r="AJ5" s="934">
        <v>195065.42554864203</v>
      </c>
      <c r="AK5" s="934">
        <v>213859.76225286312</v>
      </c>
      <c r="AL5" s="934">
        <v>226048.86084113325</v>
      </c>
      <c r="AM5" s="934">
        <v>239113.7559609267</v>
      </c>
      <c r="AN5" s="934">
        <v>253666.91405112355</v>
      </c>
      <c r="AO5" s="934">
        <v>262684.55128926213</v>
      </c>
      <c r="AP5" s="934">
        <v>275421.20866641618</v>
      </c>
      <c r="AQ5" s="934">
        <v>268515.1631746862</v>
      </c>
      <c r="AR5" s="934">
        <v>282843.94460207172</v>
      </c>
      <c r="AS5" s="934">
        <v>277790.57827816578</v>
      </c>
      <c r="AT5" s="934">
        <v>269790.30068953754</v>
      </c>
      <c r="AU5" s="934">
        <v>288068.7655805212</v>
      </c>
      <c r="AV5" s="934">
        <v>284348.92793667829</v>
      </c>
      <c r="AW5" s="934">
        <v>303239.93646302586</v>
      </c>
      <c r="AX5" s="934">
        <v>330269.72842046648</v>
      </c>
      <c r="AY5" s="934">
        <v>322041.63949128892</v>
      </c>
      <c r="AZ5" s="934">
        <v>320603.57596816297</v>
      </c>
      <c r="BA5" s="934">
        <v>314866.84433267958</v>
      </c>
      <c r="BB5" s="934">
        <v>319561.57291453291</v>
      </c>
      <c r="BC5" s="934">
        <v>304410.90897608775</v>
      </c>
      <c r="BD5" s="934">
        <v>298479.04983745696</v>
      </c>
      <c r="BE5" s="934">
        <v>285190.80291672435</v>
      </c>
      <c r="BF5" s="934">
        <v>300843.1072326377</v>
      </c>
      <c r="BG5" s="1146">
        <v>292369.5017316736</v>
      </c>
      <c r="BH5" s="1146">
        <v>278521.50759591896</v>
      </c>
      <c r="BI5" s="935">
        <v>284924.48239158426</v>
      </c>
      <c r="BJ5" s="921"/>
      <c r="BK5" s="307"/>
    </row>
    <row r="6" spans="23:63" ht="18" customHeight="1">
      <c r="W6" s="916" t="s">
        <v>61</v>
      </c>
      <c r="X6" s="930"/>
      <c r="Y6" s="930"/>
      <c r="Z6" s="930"/>
      <c r="AA6" s="309">
        <v>184257.75168656121</v>
      </c>
      <c r="AB6" s="309">
        <v>176142.58958791205</v>
      </c>
      <c r="AC6" s="309">
        <v>165616.05124304345</v>
      </c>
      <c r="AD6" s="309">
        <v>163896.45476555158</v>
      </c>
      <c r="AE6" s="309">
        <v>159636.14171615857</v>
      </c>
      <c r="AF6" s="309">
        <v>157991.28980973701</v>
      </c>
      <c r="AG6" s="309">
        <v>158603.01192761771</v>
      </c>
      <c r="AH6" s="309">
        <v>155984.02461480483</v>
      </c>
      <c r="AI6" s="309">
        <v>137746.51456082324</v>
      </c>
      <c r="AJ6" s="309">
        <v>142437.49569823116</v>
      </c>
      <c r="AK6" s="309">
        <v>150219.20500563527</v>
      </c>
      <c r="AL6" s="309">
        <v>147158.35456438598</v>
      </c>
      <c r="AM6" s="309">
        <v>151355.17634815795</v>
      </c>
      <c r="AN6" s="309">
        <v>150421.29892660386</v>
      </c>
      <c r="AO6" s="309">
        <v>149236.46992075775</v>
      </c>
      <c r="AP6" s="309">
        <v>147026.24751978318</v>
      </c>
      <c r="AQ6" s="309">
        <v>150954.30494326868</v>
      </c>
      <c r="AR6" s="309">
        <v>153970.02957959805</v>
      </c>
      <c r="AS6" s="309">
        <v>141005.80643713957</v>
      </c>
      <c r="AT6" s="309">
        <v>134800.9964939474</v>
      </c>
      <c r="AU6" s="309">
        <v>150443.76718806446</v>
      </c>
      <c r="AV6" s="309">
        <v>138896.50141388745</v>
      </c>
      <c r="AW6" s="309">
        <v>139537.80531880388</v>
      </c>
      <c r="AX6" s="309">
        <v>143547.21438315365</v>
      </c>
      <c r="AY6" s="309">
        <v>143101.61397443674</v>
      </c>
      <c r="AZ6" s="309">
        <v>138172.38277199006</v>
      </c>
      <c r="BA6" s="309">
        <v>135384.36937831371</v>
      </c>
      <c r="BB6" s="309">
        <v>132680.58623068113</v>
      </c>
      <c r="BC6" s="309">
        <v>130832.89070752152</v>
      </c>
      <c r="BD6" s="309">
        <v>127766.95211784638</v>
      </c>
      <c r="BE6" s="309">
        <v>108659.1983935037</v>
      </c>
      <c r="BF6" s="309">
        <v>119198.82730057774</v>
      </c>
      <c r="BG6" s="1147">
        <v>109884.05345036862</v>
      </c>
      <c r="BH6" s="1147">
        <v>107460.46157139962</v>
      </c>
      <c r="BI6" s="926">
        <v>104270.27715604487</v>
      </c>
      <c r="BJ6" s="922"/>
      <c r="BK6" s="310"/>
    </row>
    <row r="7" spans="23:63" ht="18" customHeight="1">
      <c r="W7" s="916" t="s">
        <v>62</v>
      </c>
      <c r="X7" s="930"/>
      <c r="Y7" s="930"/>
      <c r="Z7" s="930"/>
      <c r="AA7" s="309">
        <v>61080.855164067922</v>
      </c>
      <c r="AB7" s="309">
        <v>56393.287077834742</v>
      </c>
      <c r="AC7" s="309">
        <v>56878.969434301049</v>
      </c>
      <c r="AD7" s="309">
        <v>44074.703304420822</v>
      </c>
      <c r="AE7" s="309">
        <v>58748.347764844046</v>
      </c>
      <c r="AF7" s="309">
        <v>46957.254268162054</v>
      </c>
      <c r="AG7" s="309">
        <v>46428.835069869514</v>
      </c>
      <c r="AH7" s="309">
        <v>33910.996759942376</v>
      </c>
      <c r="AI7" s="309">
        <v>26938.027641532688</v>
      </c>
      <c r="AJ7" s="309">
        <v>26218.519338170136</v>
      </c>
      <c r="AK7" s="309">
        <v>21291.523854675754</v>
      </c>
      <c r="AL7" s="309">
        <v>13178.34447490083</v>
      </c>
      <c r="AM7" s="309">
        <v>18670.745517089606</v>
      </c>
      <c r="AN7" s="309">
        <v>16526.901453836956</v>
      </c>
      <c r="AO7" s="309">
        <v>17020.86200830101</v>
      </c>
      <c r="AP7" s="309">
        <v>21648.386206714258</v>
      </c>
      <c r="AQ7" s="309">
        <v>17063.564357533756</v>
      </c>
      <c r="AR7" s="309">
        <v>31441.496796094834</v>
      </c>
      <c r="AS7" s="309">
        <v>22211.404840475599</v>
      </c>
      <c r="AT7" s="309">
        <v>10307.191400559523</v>
      </c>
      <c r="AU7" s="309">
        <v>13347.783765216675</v>
      </c>
      <c r="AV7" s="309">
        <v>32012.100521749817</v>
      </c>
      <c r="AW7" s="309">
        <v>37162.556843288083</v>
      </c>
      <c r="AX7" s="309">
        <v>32087.92964262719</v>
      </c>
      <c r="AY7" s="309">
        <v>18820.488484550813</v>
      </c>
      <c r="AZ7" s="309">
        <v>16046.312694324073</v>
      </c>
      <c r="BA7" s="309">
        <v>8118.6804571345365</v>
      </c>
      <c r="BB7" s="309">
        <v>4675.8746679071319</v>
      </c>
      <c r="BC7" s="309">
        <v>1667.9316415857943</v>
      </c>
      <c r="BD7" s="309">
        <v>723.1939306646442</v>
      </c>
      <c r="BE7" s="309">
        <v>890.63115526224556</v>
      </c>
      <c r="BF7" s="309">
        <v>654.5088363398404</v>
      </c>
      <c r="BG7" s="1147">
        <v>554.50460518906687</v>
      </c>
      <c r="BH7" s="1147">
        <v>125.36440271082914</v>
      </c>
      <c r="BI7" s="926">
        <v>64.612769148233596</v>
      </c>
      <c r="BJ7" s="923"/>
      <c r="BK7" s="311"/>
    </row>
    <row r="8" spans="23:63" ht="18" customHeight="1">
      <c r="W8" s="916" t="s">
        <v>63</v>
      </c>
      <c r="X8" s="930"/>
      <c r="Y8" s="930"/>
      <c r="Z8" s="930"/>
      <c r="AA8" s="309">
        <v>582832.26167095767</v>
      </c>
      <c r="AB8" s="309">
        <v>589566.81251702376</v>
      </c>
      <c r="AC8" s="309">
        <v>600897.94129208243</v>
      </c>
      <c r="AD8" s="309">
        <v>600166.64256297587</v>
      </c>
      <c r="AE8" s="309">
        <v>621605.2106955715</v>
      </c>
      <c r="AF8" s="309">
        <v>630055.80352266191</v>
      </c>
      <c r="AG8" s="309">
        <v>627449.06745047169</v>
      </c>
      <c r="AH8" s="309">
        <v>623322.70286138775</v>
      </c>
      <c r="AI8" s="309">
        <v>614499.2160533485</v>
      </c>
      <c r="AJ8" s="309">
        <v>624575.77488296607</v>
      </c>
      <c r="AK8" s="309">
        <v>618857.19121063675</v>
      </c>
      <c r="AL8" s="309">
        <v>605593.4148094455</v>
      </c>
      <c r="AM8" s="309">
        <v>610507.81355790212</v>
      </c>
      <c r="AN8" s="309">
        <v>601901.27532523102</v>
      </c>
      <c r="AO8" s="309">
        <v>590822.56201821624</v>
      </c>
      <c r="AP8" s="309">
        <v>584010.10391346039</v>
      </c>
      <c r="AQ8" s="309">
        <v>553095.77510422876</v>
      </c>
      <c r="AR8" s="309">
        <v>540787.5046125435</v>
      </c>
      <c r="AS8" s="309">
        <v>504624.7624577519</v>
      </c>
      <c r="AT8" s="309">
        <v>473246.92835931724</v>
      </c>
      <c r="AU8" s="309">
        <v>475152.45035308832</v>
      </c>
      <c r="AV8" s="309">
        <v>488061.51993276528</v>
      </c>
      <c r="AW8" s="309">
        <v>493271.05600642029</v>
      </c>
      <c r="AX8" s="309">
        <v>476090.42648243724</v>
      </c>
      <c r="AY8" s="309">
        <v>445708.56636541261</v>
      </c>
      <c r="AZ8" s="309">
        <v>427614.70779533137</v>
      </c>
      <c r="BA8" s="309">
        <v>418926.50743191724</v>
      </c>
      <c r="BB8" s="309">
        <v>409738.08363923989</v>
      </c>
      <c r="BC8" s="309">
        <v>395714.82527732139</v>
      </c>
      <c r="BD8" s="309">
        <v>380202.99372833309</v>
      </c>
      <c r="BE8" s="309">
        <v>353014.77024821873</v>
      </c>
      <c r="BF8" s="309">
        <v>357015.95965241245</v>
      </c>
      <c r="BG8" s="1147">
        <v>358359.64842739375</v>
      </c>
      <c r="BH8" s="1147">
        <v>340618.61801934097</v>
      </c>
      <c r="BI8" s="926">
        <v>329342.85821391188</v>
      </c>
      <c r="BJ8" s="923"/>
      <c r="BK8" s="311"/>
    </row>
    <row r="9" spans="23:63" ht="18" customHeight="1">
      <c r="W9" s="916" t="s">
        <v>64</v>
      </c>
      <c r="X9" s="930"/>
      <c r="Y9" s="930"/>
      <c r="Z9" s="930"/>
      <c r="AA9" s="309">
        <v>80889.761780647154</v>
      </c>
      <c r="AB9" s="309">
        <v>85992.458220133209</v>
      </c>
      <c r="AC9" s="309">
        <v>85243.205428816451</v>
      </c>
      <c r="AD9" s="309">
        <v>85290.376389400757</v>
      </c>
      <c r="AE9" s="309">
        <v>90867.935717931192</v>
      </c>
      <c r="AF9" s="309">
        <v>92389.203951710399</v>
      </c>
      <c r="AG9" s="309">
        <v>96952.839646211651</v>
      </c>
      <c r="AH9" s="309">
        <v>100469.31409845706</v>
      </c>
      <c r="AI9" s="309">
        <v>102649.9148205604</v>
      </c>
      <c r="AJ9" s="309">
        <v>108761.66192064084</v>
      </c>
      <c r="AK9" s="309">
        <v>111946.13369347723</v>
      </c>
      <c r="AL9" s="309">
        <v>110342.91416644132</v>
      </c>
      <c r="AM9" s="309">
        <v>109732.07170577317</v>
      </c>
      <c r="AN9" s="309">
        <v>113239.09505825292</v>
      </c>
      <c r="AO9" s="309">
        <v>108796.75442601541</v>
      </c>
      <c r="AP9" s="309">
        <v>102447.69137999351</v>
      </c>
      <c r="AQ9" s="309">
        <v>111859.25613923463</v>
      </c>
      <c r="AR9" s="309">
        <v>122920.68807540464</v>
      </c>
      <c r="AS9" s="309">
        <v>121613.04261156407</v>
      </c>
      <c r="AT9" s="309">
        <v>122721.64919727498</v>
      </c>
      <c r="AU9" s="309">
        <v>131714.25193935941</v>
      </c>
      <c r="AV9" s="309">
        <v>163925.67869025539</v>
      </c>
      <c r="AW9" s="309">
        <v>173176.59959258584</v>
      </c>
      <c r="AX9" s="309">
        <v>174337.90057961064</v>
      </c>
      <c r="AY9" s="309">
        <v>175139.57433615159</v>
      </c>
      <c r="AZ9" s="309">
        <v>162382.81581893191</v>
      </c>
      <c r="BA9" s="309">
        <v>166765.96965635443</v>
      </c>
      <c r="BB9" s="309">
        <v>159469.90293537171</v>
      </c>
      <c r="BC9" s="309">
        <v>149644.03325595125</v>
      </c>
      <c r="BD9" s="309">
        <v>140866.81401687983</v>
      </c>
      <c r="BE9" s="309">
        <v>142044.67154904496</v>
      </c>
      <c r="BF9" s="309">
        <v>127896.8908292534</v>
      </c>
      <c r="BG9" s="1147">
        <v>121249.10640659895</v>
      </c>
      <c r="BH9" s="1147">
        <v>117049.11634898881</v>
      </c>
      <c r="BI9" s="926">
        <v>113750.51238729298</v>
      </c>
      <c r="BJ9" s="923"/>
      <c r="BK9" s="311"/>
    </row>
    <row r="10" spans="23:63" ht="18" customHeight="1" thickBot="1">
      <c r="W10" s="917" t="s">
        <v>65</v>
      </c>
      <c r="X10" s="931"/>
      <c r="Y10" s="931"/>
      <c r="Z10" s="931"/>
      <c r="AA10" s="313">
        <v>33276.973267912115</v>
      </c>
      <c r="AB10" s="313">
        <v>36379.76869203055</v>
      </c>
      <c r="AC10" s="313">
        <v>38617.432539531241</v>
      </c>
      <c r="AD10" s="313">
        <v>41590.743564937788</v>
      </c>
      <c r="AE10" s="313">
        <v>42177.002160085751</v>
      </c>
      <c r="AF10" s="313">
        <v>45537.795569917711</v>
      </c>
      <c r="AG10" s="313">
        <v>46734.348736427084</v>
      </c>
      <c r="AH10" s="313">
        <v>47852.653736804823</v>
      </c>
      <c r="AI10" s="313">
        <v>49429.487039271087</v>
      </c>
      <c r="AJ10" s="313">
        <v>52419.855541414014</v>
      </c>
      <c r="AK10" s="313">
        <v>54126.426817229898</v>
      </c>
      <c r="AL10" s="313">
        <v>55039.266399344429</v>
      </c>
      <c r="AM10" s="313">
        <v>59612.916655723726</v>
      </c>
      <c r="AN10" s="313">
        <v>61542.765052368813</v>
      </c>
      <c r="AO10" s="313">
        <v>64881.248053028634</v>
      </c>
      <c r="AP10" s="313">
        <v>69967.507448290897</v>
      </c>
      <c r="AQ10" s="313">
        <v>77187.555589610711</v>
      </c>
      <c r="AR10" s="313">
        <v>82502.180600538006</v>
      </c>
      <c r="AS10" s="313">
        <v>79672.667037772873</v>
      </c>
      <c r="AT10" s="313">
        <v>76405.003061459312</v>
      </c>
      <c r="AU10" s="313">
        <v>78217.393179302933</v>
      </c>
      <c r="AV10" s="313">
        <v>80759.958193719169</v>
      </c>
      <c r="AW10" s="313">
        <v>80874.645390724676</v>
      </c>
      <c r="AX10" s="313">
        <v>79039.707374243575</v>
      </c>
      <c r="AY10" s="313">
        <v>80368.575320073622</v>
      </c>
      <c r="AZ10" s="313">
        <v>80984.708542167733</v>
      </c>
      <c r="BA10" s="313">
        <v>82054.688227570485</v>
      </c>
      <c r="BB10" s="313">
        <v>83340.833115868096</v>
      </c>
      <c r="BC10" s="313">
        <v>81699.315914654464</v>
      </c>
      <c r="BD10" s="313">
        <v>80548.490767587748</v>
      </c>
      <c r="BE10" s="313">
        <v>78173.218854232138</v>
      </c>
      <c r="BF10" s="313">
        <v>81403.923492608868</v>
      </c>
      <c r="BG10" s="1148">
        <v>78555.053905627457</v>
      </c>
      <c r="BH10" s="1148">
        <v>77265.260245913552</v>
      </c>
      <c r="BI10" s="927">
        <v>75366.528879467878</v>
      </c>
      <c r="BJ10" s="924"/>
      <c r="BK10" s="314"/>
    </row>
    <row r="11" spans="23:63" ht="18" customHeight="1" thickTop="1" thickBot="1">
      <c r="W11" s="918" t="s">
        <v>21</v>
      </c>
      <c r="X11" s="932"/>
      <c r="Y11" s="932"/>
      <c r="Z11" s="932"/>
      <c r="AA11" s="928">
        <f>SUM(AA5:AA10)</f>
        <v>1067561.954437844</v>
      </c>
      <c r="AB11" s="928">
        <f t="shared" ref="AB11:AX11" si="1">SUM(AB5:AB10)</f>
        <v>1077811.3134951484</v>
      </c>
      <c r="AC11" s="928">
        <f t="shared" si="1"/>
        <v>1085822.1633882239</v>
      </c>
      <c r="AD11" s="928">
        <f t="shared" si="1"/>
        <v>1081001.687398074</v>
      </c>
      <c r="AE11" s="928">
        <f t="shared" si="1"/>
        <v>1130903.9713782833</v>
      </c>
      <c r="AF11" s="928">
        <f t="shared" si="1"/>
        <v>1142141.2286336392</v>
      </c>
      <c r="AG11" s="928">
        <f t="shared" si="1"/>
        <v>1153549.6793706228</v>
      </c>
      <c r="AH11" s="928">
        <f t="shared" si="1"/>
        <v>1147096.7966268645</v>
      </c>
      <c r="AI11" s="928">
        <f t="shared" si="1"/>
        <v>1113157.8091833082</v>
      </c>
      <c r="AJ11" s="928">
        <f t="shared" si="1"/>
        <v>1149478.7329300644</v>
      </c>
      <c r="AK11" s="928">
        <f t="shared" si="1"/>
        <v>1170300.242834518</v>
      </c>
      <c r="AL11" s="928">
        <f t="shared" si="1"/>
        <v>1157361.1552556513</v>
      </c>
      <c r="AM11" s="928">
        <f t="shared" si="1"/>
        <v>1188992.4797455734</v>
      </c>
      <c r="AN11" s="928">
        <f t="shared" si="1"/>
        <v>1197298.2498674172</v>
      </c>
      <c r="AO11" s="928">
        <f t="shared" si="1"/>
        <v>1193442.4477155812</v>
      </c>
      <c r="AP11" s="928">
        <f t="shared" si="1"/>
        <v>1200521.1451346583</v>
      </c>
      <c r="AQ11" s="928">
        <f t="shared" si="1"/>
        <v>1178675.6193085627</v>
      </c>
      <c r="AR11" s="928">
        <f t="shared" si="1"/>
        <v>1214465.8442662507</v>
      </c>
      <c r="AS11" s="928">
        <f t="shared" si="1"/>
        <v>1146918.2616628699</v>
      </c>
      <c r="AT11" s="928">
        <f t="shared" si="1"/>
        <v>1087272.069202096</v>
      </c>
      <c r="AU11" s="928">
        <f t="shared" si="1"/>
        <v>1136944.412005553</v>
      </c>
      <c r="AV11" s="928">
        <f t="shared" si="1"/>
        <v>1188004.6866890553</v>
      </c>
      <c r="AW11" s="928">
        <f t="shared" si="1"/>
        <v>1227262.5996148486</v>
      </c>
      <c r="AX11" s="928">
        <f t="shared" si="1"/>
        <v>1235372.9068825387</v>
      </c>
      <c r="AY11" s="928">
        <f t="shared" ref="AY11:BE11" si="2">SUM(AY5:AY10)</f>
        <v>1185180.4579719144</v>
      </c>
      <c r="AZ11" s="928">
        <f t="shared" si="2"/>
        <v>1145804.5035909079</v>
      </c>
      <c r="BA11" s="928">
        <f t="shared" si="2"/>
        <v>1126117.05948397</v>
      </c>
      <c r="BB11" s="928">
        <f t="shared" si="2"/>
        <v>1109466.8535036009</v>
      </c>
      <c r="BC11" s="928">
        <f t="shared" si="2"/>
        <v>1063969.9057731221</v>
      </c>
      <c r="BD11" s="928">
        <f t="shared" si="2"/>
        <v>1028587.4943987686</v>
      </c>
      <c r="BE11" s="928">
        <f t="shared" si="2"/>
        <v>967973.29311698617</v>
      </c>
      <c r="BF11" s="928">
        <f t="shared" ref="BF11:BG11" si="3">SUM(BF5:BF10)</f>
        <v>987013.21734382992</v>
      </c>
      <c r="BG11" s="1149">
        <f t="shared" si="3"/>
        <v>960971.86852685141</v>
      </c>
      <c r="BH11" s="1149">
        <f t="shared" ref="BH11:BI11" si="4">SUM(BH5:BH10)</f>
        <v>921040.32818427274</v>
      </c>
      <c r="BI11" s="929">
        <f t="shared" si="4"/>
        <v>907719.27179745003</v>
      </c>
      <c r="BJ11" s="925"/>
      <c r="BK11" s="317"/>
    </row>
    <row r="12" spans="23:63">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row>
    <row r="13" spans="23:63">
      <c r="W13" s="22" t="s">
        <v>66</v>
      </c>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row>
    <row r="14" spans="23:63">
      <c r="W14" s="64"/>
      <c r="X14" s="107"/>
      <c r="Y14" s="107"/>
      <c r="Z14" s="107"/>
      <c r="AA14" s="65">
        <v>1990</v>
      </c>
      <c r="AB14" s="65">
        <f t="shared" ref="AB14:AX14" si="5">AA14+1</f>
        <v>1991</v>
      </c>
      <c r="AC14" s="65">
        <f t="shared" si="5"/>
        <v>1992</v>
      </c>
      <c r="AD14" s="65">
        <f t="shared" si="5"/>
        <v>1993</v>
      </c>
      <c r="AE14" s="65">
        <f t="shared" si="5"/>
        <v>1994</v>
      </c>
      <c r="AF14" s="65">
        <f t="shared" si="5"/>
        <v>1995</v>
      </c>
      <c r="AG14" s="65">
        <f t="shared" si="5"/>
        <v>1996</v>
      </c>
      <c r="AH14" s="65">
        <f t="shared" si="5"/>
        <v>1997</v>
      </c>
      <c r="AI14" s="65">
        <f t="shared" si="5"/>
        <v>1998</v>
      </c>
      <c r="AJ14" s="65">
        <f t="shared" si="5"/>
        <v>1999</v>
      </c>
      <c r="AK14" s="65">
        <f t="shared" si="5"/>
        <v>2000</v>
      </c>
      <c r="AL14" s="65">
        <f t="shared" si="5"/>
        <v>2001</v>
      </c>
      <c r="AM14" s="65">
        <f t="shared" si="5"/>
        <v>2002</v>
      </c>
      <c r="AN14" s="65">
        <f t="shared" si="5"/>
        <v>2003</v>
      </c>
      <c r="AO14" s="65">
        <f t="shared" si="5"/>
        <v>2004</v>
      </c>
      <c r="AP14" s="65">
        <f t="shared" si="5"/>
        <v>2005</v>
      </c>
      <c r="AQ14" s="65">
        <f t="shared" si="5"/>
        <v>2006</v>
      </c>
      <c r="AR14" s="65">
        <f t="shared" si="5"/>
        <v>2007</v>
      </c>
      <c r="AS14" s="65">
        <f t="shared" si="5"/>
        <v>2008</v>
      </c>
      <c r="AT14" s="65">
        <f t="shared" si="5"/>
        <v>2009</v>
      </c>
      <c r="AU14" s="65">
        <f t="shared" si="5"/>
        <v>2010</v>
      </c>
      <c r="AV14" s="65">
        <f t="shared" si="5"/>
        <v>2011</v>
      </c>
      <c r="AW14" s="65">
        <f t="shared" si="5"/>
        <v>2012</v>
      </c>
      <c r="AX14" s="65">
        <f t="shared" si="5"/>
        <v>2013</v>
      </c>
      <c r="AY14" s="65">
        <f t="shared" ref="AY14:BI14" si="6">AX14+1</f>
        <v>2014</v>
      </c>
      <c r="AZ14" s="65">
        <f t="shared" si="6"/>
        <v>2015</v>
      </c>
      <c r="BA14" s="65">
        <f t="shared" si="6"/>
        <v>2016</v>
      </c>
      <c r="BB14" s="65">
        <f t="shared" si="6"/>
        <v>2017</v>
      </c>
      <c r="BC14" s="65">
        <f t="shared" si="6"/>
        <v>2018</v>
      </c>
      <c r="BD14" s="65">
        <f t="shared" si="6"/>
        <v>2019</v>
      </c>
      <c r="BE14" s="65">
        <f t="shared" si="6"/>
        <v>2020</v>
      </c>
      <c r="BF14" s="65">
        <f t="shared" si="6"/>
        <v>2021</v>
      </c>
      <c r="BG14" s="65">
        <f t="shared" si="6"/>
        <v>2022</v>
      </c>
      <c r="BH14" s="65">
        <f t="shared" si="6"/>
        <v>2023</v>
      </c>
      <c r="BI14" s="65">
        <f t="shared" si="6"/>
        <v>2024</v>
      </c>
      <c r="BJ14" s="65" t="s">
        <v>16</v>
      </c>
      <c r="BK14" s="65" t="s">
        <v>1</v>
      </c>
    </row>
    <row r="15" spans="23:63" ht="18" customHeight="1">
      <c r="W15" s="305" t="s">
        <v>60</v>
      </c>
      <c r="X15" s="306"/>
      <c r="Y15" s="306"/>
      <c r="Z15" s="306"/>
      <c r="AA15" s="318">
        <f>AA5/AA$11</f>
        <v>0.11729937578530368</v>
      </c>
      <c r="AB15" s="318">
        <f t="shared" ref="AB15:AX20" si="7">AB5/AB$11</f>
        <v>0.1237103338318358</v>
      </c>
      <c r="AC15" s="318">
        <f t="shared" si="7"/>
        <v>0.12761625993897263</v>
      </c>
      <c r="AD15" s="318">
        <f t="shared" si="7"/>
        <v>0.1350439768157638</v>
      </c>
      <c r="AE15" s="318">
        <f t="shared" si="7"/>
        <v>0.1395957015972715</v>
      </c>
      <c r="AF15" s="318">
        <f t="shared" si="7"/>
        <v>0.14815145208782846</v>
      </c>
      <c r="AG15" s="318">
        <f t="shared" si="7"/>
        <v>0.15377021008475747</v>
      </c>
      <c r="AH15" s="318">
        <f t="shared" si="7"/>
        <v>0.16176237707324614</v>
      </c>
      <c r="AI15" s="318">
        <f t="shared" si="7"/>
        <v>0.16340418902619308</v>
      </c>
      <c r="AJ15" s="318">
        <f t="shared" si="7"/>
        <v>0.16969902962137712</v>
      </c>
      <c r="AK15" s="318">
        <f t="shared" si="7"/>
        <v>0.18273922744379298</v>
      </c>
      <c r="AL15" s="318">
        <f t="shared" si="7"/>
        <v>0.19531402087812508</v>
      </c>
      <c r="AM15" s="318">
        <f t="shared" si="7"/>
        <v>0.20110619708216615</v>
      </c>
      <c r="AN15" s="318">
        <f t="shared" si="7"/>
        <v>0.21186610276864043</v>
      </c>
      <c r="AO15" s="318">
        <f t="shared" si="7"/>
        <v>0.22010659315166625</v>
      </c>
      <c r="AP15" s="318">
        <f t="shared" si="7"/>
        <v>0.22941804047568284</v>
      </c>
      <c r="AQ15" s="318">
        <f t="shared" si="7"/>
        <v>0.22781090808699611</v>
      </c>
      <c r="AR15" s="318">
        <f t="shared" si="7"/>
        <v>0.23289575901820345</v>
      </c>
      <c r="AS15" s="318">
        <f t="shared" si="7"/>
        <v>0.24220608177901759</v>
      </c>
      <c r="AT15" s="318">
        <f t="shared" si="7"/>
        <v>0.24813504212200124</v>
      </c>
      <c r="AU15" s="318">
        <f t="shared" si="7"/>
        <v>0.25337102019998692</v>
      </c>
      <c r="AV15" s="318">
        <f t="shared" si="7"/>
        <v>0.23935000520002403</v>
      </c>
      <c r="AW15" s="318">
        <f t="shared" si="7"/>
        <v>0.24708643167174779</v>
      </c>
      <c r="AX15" s="318">
        <f t="shared" si="7"/>
        <v>0.26734415703991887</v>
      </c>
      <c r="AY15" s="318">
        <f t="shared" ref="AY15:AY20" si="8">AY5/AY$11</f>
        <v>0.27172371711424254</v>
      </c>
      <c r="AZ15" s="318">
        <f t="shared" ref="AZ15:BB20" si="9">AZ5/AZ$11</f>
        <v>0.27980652455406091</v>
      </c>
      <c r="BA15" s="318">
        <f>BA5/BA$11</f>
        <v>0.27960400890913029</v>
      </c>
      <c r="BB15" s="318">
        <f t="shared" ref="BB15:BC20" si="10">BB5/BB$11</f>
        <v>0.28803165403759917</v>
      </c>
      <c r="BC15" s="318">
        <f t="shared" si="10"/>
        <v>0.28610857066947859</v>
      </c>
      <c r="BD15" s="318">
        <f t="shared" ref="BD15:BE20" si="11">BD5/BD$11</f>
        <v>0.29018343258385065</v>
      </c>
      <c r="BE15" s="318">
        <f t="shared" si="11"/>
        <v>0.29462672673372725</v>
      </c>
      <c r="BF15" s="318">
        <f>BF5/BF$11</f>
        <v>0.30480149804097084</v>
      </c>
      <c r="BG15" s="318">
        <f>BG5/BG$11</f>
        <v>0.30424355936648756</v>
      </c>
      <c r="BH15" s="318">
        <f>BH5/BH$11</f>
        <v>0.30239881911033445</v>
      </c>
      <c r="BI15" s="318">
        <f>BI5/BI$11</f>
        <v>0.31389052898191938</v>
      </c>
      <c r="BJ15" s="319"/>
      <c r="BK15" s="320"/>
    </row>
    <row r="16" spans="23:63" ht="18" customHeight="1">
      <c r="W16" s="308" t="s">
        <v>61</v>
      </c>
      <c r="X16" s="309"/>
      <c r="Y16" s="309"/>
      <c r="Z16" s="309"/>
      <c r="AA16" s="321">
        <f t="shared" ref="AA16:AA20" si="12">AA6/AA$11</f>
        <v>0.17259677615955088</v>
      </c>
      <c r="AB16" s="321">
        <f t="shared" ref="AB16:AP16" si="13">AB6/AB$11</f>
        <v>0.16342618358376038</v>
      </c>
      <c r="AC16" s="321">
        <f t="shared" si="13"/>
        <v>0.15252594469636852</v>
      </c>
      <c r="AD16" s="321">
        <f t="shared" si="13"/>
        <v>0.15161535516197344</v>
      </c>
      <c r="AE16" s="321">
        <f t="shared" si="13"/>
        <v>0.1411579990488519</v>
      </c>
      <c r="AF16" s="321">
        <f t="shared" si="13"/>
        <v>0.13832903133944685</v>
      </c>
      <c r="AG16" s="321">
        <f t="shared" si="13"/>
        <v>0.13749127130281166</v>
      </c>
      <c r="AH16" s="321">
        <f t="shared" si="13"/>
        <v>0.13598157110497483</v>
      </c>
      <c r="AI16" s="321">
        <f t="shared" si="13"/>
        <v>0.12374392330040239</v>
      </c>
      <c r="AJ16" s="321">
        <f t="shared" si="13"/>
        <v>0.12391485950779849</v>
      </c>
      <c r="AK16" s="321">
        <f t="shared" si="13"/>
        <v>0.12835954356618592</v>
      </c>
      <c r="AL16" s="321">
        <f t="shared" si="13"/>
        <v>0.12714989948999969</v>
      </c>
      <c r="AM16" s="321">
        <f t="shared" si="13"/>
        <v>0.12729700055003351</v>
      </c>
      <c r="AN16" s="321">
        <f t="shared" si="13"/>
        <v>0.12563394203846934</v>
      </c>
      <c r="AO16" s="321">
        <f t="shared" si="13"/>
        <v>0.12504706046480718</v>
      </c>
      <c r="AP16" s="321">
        <f t="shared" si="13"/>
        <v>0.12246868629980837</v>
      </c>
      <c r="AQ16" s="321">
        <f t="shared" si="7"/>
        <v>0.12807111852523242</v>
      </c>
      <c r="AR16" s="321">
        <f t="shared" si="7"/>
        <v>0.1267800410415188</v>
      </c>
      <c r="AS16" s="321">
        <f t="shared" si="7"/>
        <v>0.12294320454249374</v>
      </c>
      <c r="AT16" s="321">
        <f t="shared" si="7"/>
        <v>0.12398092465749835</v>
      </c>
      <c r="AU16" s="321">
        <f t="shared" si="7"/>
        <v>0.13232288720491084</v>
      </c>
      <c r="AV16" s="321">
        <f t="shared" si="7"/>
        <v>0.11691578574575254</v>
      </c>
      <c r="AW16" s="321">
        <f t="shared" si="7"/>
        <v>0.11369840925861749</v>
      </c>
      <c r="AX16" s="321">
        <f t="shared" si="7"/>
        <v>0.11619747655418054</v>
      </c>
      <c r="AY16" s="321">
        <f t="shared" si="8"/>
        <v>0.1207424683826738</v>
      </c>
      <c r="AZ16" s="321">
        <f t="shared" si="9"/>
        <v>0.12058984088381836</v>
      </c>
      <c r="BA16" s="321">
        <f t="shared" si="9"/>
        <v>0.12022228793901055</v>
      </c>
      <c r="BB16" s="321">
        <f t="shared" si="9"/>
        <v>0.11958949995818915</v>
      </c>
      <c r="BC16" s="321">
        <f t="shared" si="10"/>
        <v>0.12296672114278762</v>
      </c>
      <c r="BD16" s="321">
        <f t="shared" si="11"/>
        <v>0.12421592991710334</v>
      </c>
      <c r="BE16" s="321">
        <f t="shared" si="11"/>
        <v>0.11225433507944056</v>
      </c>
      <c r="BF16" s="321">
        <f t="shared" ref="BF16:BG16" si="14">BF6/BF$11</f>
        <v>0.12076720474053629</v>
      </c>
      <c r="BG16" s="321">
        <f t="shared" si="14"/>
        <v>0.11434679520725038</v>
      </c>
      <c r="BH16" s="321">
        <f t="shared" ref="BH16" si="15">BH6/BH$11</f>
        <v>0.11667291679100068</v>
      </c>
      <c r="BI16" s="321">
        <f t="shared" ref="BI16" si="16">BI6/BI$11</f>
        <v>0.11487062178328623</v>
      </c>
      <c r="BJ16" s="311"/>
      <c r="BK16" s="311"/>
    </row>
    <row r="17" spans="23:63" ht="18" customHeight="1">
      <c r="W17" s="308" t="s">
        <v>62</v>
      </c>
      <c r="X17" s="309"/>
      <c r="Y17" s="309"/>
      <c r="Z17" s="309"/>
      <c r="AA17" s="321">
        <f t="shared" si="12"/>
        <v>5.7215279085354662E-2</v>
      </c>
      <c r="AB17" s="321">
        <f t="shared" si="7"/>
        <v>5.2322040390317896E-2</v>
      </c>
      <c r="AC17" s="321">
        <f t="shared" si="7"/>
        <v>5.2383319619130481E-2</v>
      </c>
      <c r="AD17" s="321">
        <f t="shared" si="7"/>
        <v>4.0772094824853417E-2</v>
      </c>
      <c r="AE17" s="321">
        <f t="shared" si="7"/>
        <v>5.1948131098385655E-2</v>
      </c>
      <c r="AF17" s="321">
        <f t="shared" si="7"/>
        <v>4.1113351913876474E-2</v>
      </c>
      <c r="AG17" s="321">
        <f t="shared" si="7"/>
        <v>4.0248665402257411E-2</v>
      </c>
      <c r="AH17" s="321">
        <f t="shared" si="7"/>
        <v>2.956245441505943E-2</v>
      </c>
      <c r="AI17" s="321">
        <f t="shared" si="7"/>
        <v>2.4199648440948678E-2</v>
      </c>
      <c r="AJ17" s="321">
        <f t="shared" si="7"/>
        <v>2.2809051256945091E-2</v>
      </c>
      <c r="AK17" s="321">
        <f t="shared" si="7"/>
        <v>1.8193214933551374E-2</v>
      </c>
      <c r="AL17" s="321">
        <f t="shared" si="7"/>
        <v>1.1386544653807605E-2</v>
      </c>
      <c r="AM17" s="321">
        <f t="shared" si="7"/>
        <v>1.570299714686578E-2</v>
      </c>
      <c r="AN17" s="321">
        <f t="shared" si="7"/>
        <v>1.380349587554067E-2</v>
      </c>
      <c r="AO17" s="321">
        <f t="shared" si="7"/>
        <v>1.4261988117551345E-2</v>
      </c>
      <c r="AP17" s="321">
        <f t="shared" si="7"/>
        <v>1.8032490551664573E-2</v>
      </c>
      <c r="AQ17" s="321">
        <f t="shared" si="7"/>
        <v>1.4476895999209368E-2</v>
      </c>
      <c r="AR17" s="321">
        <f t="shared" si="7"/>
        <v>2.5889156903454114E-2</v>
      </c>
      <c r="AS17" s="321">
        <f t="shared" si="7"/>
        <v>1.9366161986358287E-2</v>
      </c>
      <c r="AT17" s="322">
        <f t="shared" si="7"/>
        <v>9.4798640492287679E-3</v>
      </c>
      <c r="AU17" s="321">
        <f t="shared" si="7"/>
        <v>1.1740049578740074E-2</v>
      </c>
      <c r="AV17" s="321">
        <f t="shared" si="7"/>
        <v>2.6946106257347256E-2</v>
      </c>
      <c r="AW17" s="321">
        <f t="shared" si="7"/>
        <v>3.0280851754914389E-2</v>
      </c>
      <c r="AX17" s="321">
        <f t="shared" si="7"/>
        <v>2.5974286358279478E-2</v>
      </c>
      <c r="AY17" s="321">
        <f t="shared" si="8"/>
        <v>1.5879850496992254E-2</v>
      </c>
      <c r="AZ17" s="321">
        <f t="shared" si="9"/>
        <v>1.4004407072965359E-2</v>
      </c>
      <c r="BA17" s="322">
        <f t="shared" si="9"/>
        <v>7.2094462904725258E-3</v>
      </c>
      <c r="BB17" s="322">
        <f t="shared" si="9"/>
        <v>4.2145239879326918E-3</v>
      </c>
      <c r="BC17" s="321">
        <f t="shared" si="10"/>
        <v>1.5676492657692325E-3</v>
      </c>
      <c r="BD17" s="321">
        <f t="shared" si="11"/>
        <v>7.0309422834988525E-4</v>
      </c>
      <c r="BE17" s="321">
        <f t="shared" si="11"/>
        <v>9.2009889280551327E-4</v>
      </c>
      <c r="BF17" s="321">
        <f t="shared" ref="BF17:BG17" si="17">BF7/BF$11</f>
        <v>6.6312063996589788E-4</v>
      </c>
      <c r="BG17" s="321">
        <f t="shared" si="17"/>
        <v>5.770248051476368E-4</v>
      </c>
      <c r="BH17" s="321">
        <f t="shared" ref="BH17" si="18">BH7/BH$11</f>
        <v>1.3611174111992569E-4</v>
      </c>
      <c r="BI17" s="321">
        <f t="shared" ref="BI17" si="19">BI7/BI$11</f>
        <v>7.1181444699624491E-5</v>
      </c>
      <c r="BJ17" s="310"/>
      <c r="BK17" s="310"/>
    </row>
    <row r="18" spans="23:63" ht="18" customHeight="1">
      <c r="W18" s="308" t="s">
        <v>63</v>
      </c>
      <c r="X18" s="309"/>
      <c r="Y18" s="309"/>
      <c r="Z18" s="309"/>
      <c r="AA18" s="321">
        <f t="shared" si="12"/>
        <v>0.54594701436120874</v>
      </c>
      <c r="AB18" s="321">
        <f t="shared" si="7"/>
        <v>0.54700373352471554</v>
      </c>
      <c r="AC18" s="321">
        <f t="shared" si="7"/>
        <v>0.55340364338947268</v>
      </c>
      <c r="AD18" s="321">
        <f t="shared" si="7"/>
        <v>0.55519491741733729</v>
      </c>
      <c r="AE18" s="321">
        <f t="shared" si="7"/>
        <v>0.54965339801397406</v>
      </c>
      <c r="AF18" s="321">
        <f t="shared" si="7"/>
        <v>0.55164439189049086</v>
      </c>
      <c r="AG18" s="321">
        <f t="shared" si="7"/>
        <v>0.54392895136758057</v>
      </c>
      <c r="AH18" s="321">
        <f t="shared" si="7"/>
        <v>0.54339154698567815</v>
      </c>
      <c r="AI18" s="321">
        <f t="shared" si="7"/>
        <v>0.55203243509937638</v>
      </c>
      <c r="AJ18" s="321">
        <f t="shared" si="7"/>
        <v>0.5433556593873633</v>
      </c>
      <c r="AK18" s="321">
        <f t="shared" si="7"/>
        <v>0.52880207023775183</v>
      </c>
      <c r="AL18" s="321">
        <f t="shared" si="7"/>
        <v>0.5232536205828292</v>
      </c>
      <c r="AM18" s="321">
        <f t="shared" si="7"/>
        <v>0.51346650543033012</v>
      </c>
      <c r="AN18" s="321">
        <f t="shared" si="7"/>
        <v>0.50271624082961996</v>
      </c>
      <c r="AO18" s="321">
        <f t="shared" si="7"/>
        <v>0.49505743921639017</v>
      </c>
      <c r="AP18" s="321">
        <f t="shared" si="7"/>
        <v>0.48646382138313271</v>
      </c>
      <c r="AQ18" s="321">
        <f t="shared" si="7"/>
        <v>0.46925190106900405</v>
      </c>
      <c r="AR18" s="321">
        <f t="shared" si="7"/>
        <v>0.44528836044728248</v>
      </c>
      <c r="AS18" s="321">
        <f t="shared" si="7"/>
        <v>0.43998319612255288</v>
      </c>
      <c r="AT18" s="321">
        <f t="shared" si="7"/>
        <v>0.43526081627997087</v>
      </c>
      <c r="AU18" s="321">
        <f t="shared" si="7"/>
        <v>0.41792056439674696</v>
      </c>
      <c r="AV18" s="321">
        <f t="shared" si="7"/>
        <v>0.41082457451660626</v>
      </c>
      <c r="AW18" s="321">
        <f t="shared" si="7"/>
        <v>0.40192788092884391</v>
      </c>
      <c r="AX18" s="321">
        <f t="shared" si="7"/>
        <v>0.38538195538369913</v>
      </c>
      <c r="AY18" s="321">
        <f t="shared" si="8"/>
        <v>0.37606810285086112</v>
      </c>
      <c r="AZ18" s="321">
        <f t="shared" si="9"/>
        <v>0.37320040762207085</v>
      </c>
      <c r="BA18" s="321">
        <f t="shared" si="9"/>
        <v>0.37200973371621365</v>
      </c>
      <c r="BB18" s="321">
        <f t="shared" si="9"/>
        <v>0.36931079314836873</v>
      </c>
      <c r="BC18" s="321">
        <f t="shared" si="10"/>
        <v>0.37192294925839986</v>
      </c>
      <c r="BD18" s="321">
        <f t="shared" si="11"/>
        <v>0.36963602590810213</v>
      </c>
      <c r="BE18" s="321">
        <f t="shared" si="11"/>
        <v>0.36469474184713324</v>
      </c>
      <c r="BF18" s="321">
        <f t="shared" ref="BF18:BG18" si="20">BF8/BF$11</f>
        <v>0.36171345365889312</v>
      </c>
      <c r="BG18" s="321">
        <f t="shared" si="20"/>
        <v>0.37291377631766803</v>
      </c>
      <c r="BH18" s="321">
        <f t="shared" ref="BH18" si="21">BH8/BH$11</f>
        <v>0.36981943960133884</v>
      </c>
      <c r="BI18" s="321">
        <f t="shared" ref="BI18" si="22">BI8/BI$11</f>
        <v>0.36282457412383989</v>
      </c>
      <c r="BJ18" s="311"/>
      <c r="BK18" s="311"/>
    </row>
    <row r="19" spans="23:63" ht="18" customHeight="1">
      <c r="W19" s="308" t="s">
        <v>64</v>
      </c>
      <c r="X19" s="309"/>
      <c r="Y19" s="309"/>
      <c r="Z19" s="309"/>
      <c r="AA19" s="321">
        <f t="shared" si="12"/>
        <v>7.5770554996259704E-2</v>
      </c>
      <c r="AB19" s="321">
        <f t="shared" si="7"/>
        <v>7.9784334366722429E-2</v>
      </c>
      <c r="AC19" s="321">
        <f t="shared" si="7"/>
        <v>7.8505678280522143E-2</v>
      </c>
      <c r="AD19" s="321">
        <f t="shared" si="7"/>
        <v>7.8899392465048915E-2</v>
      </c>
      <c r="AE19" s="321">
        <f t="shared" si="7"/>
        <v>8.0349824580761148E-2</v>
      </c>
      <c r="AF19" s="321">
        <f t="shared" si="7"/>
        <v>8.0891225739427169E-2</v>
      </c>
      <c r="AG19" s="321">
        <f t="shared" si="7"/>
        <v>8.404738987843953E-2</v>
      </c>
      <c r="AH19" s="321">
        <f t="shared" si="7"/>
        <v>8.7585733299836252E-2</v>
      </c>
      <c r="AI19" s="321">
        <f t="shared" si="7"/>
        <v>9.221506059044017E-2</v>
      </c>
      <c r="AJ19" s="321">
        <f t="shared" si="7"/>
        <v>9.4618246344935222E-2</v>
      </c>
      <c r="AK19" s="321">
        <f t="shared" si="7"/>
        <v>9.5655909138614575E-2</v>
      </c>
      <c r="AL19" s="321">
        <f t="shared" si="7"/>
        <v>9.5340087806962473E-2</v>
      </c>
      <c r="AM19" s="321">
        <f t="shared" si="7"/>
        <v>9.228996278366218E-2</v>
      </c>
      <c r="AN19" s="321">
        <f t="shared" si="7"/>
        <v>9.4578852905524965E-2</v>
      </c>
      <c r="AO19" s="321">
        <f t="shared" si="7"/>
        <v>9.1162129044653886E-2</v>
      </c>
      <c r="AP19" s="321">
        <f t="shared" si="7"/>
        <v>8.5336015775467497E-2</v>
      </c>
      <c r="AQ19" s="321">
        <f t="shared" si="7"/>
        <v>9.4902494211981533E-2</v>
      </c>
      <c r="AR19" s="321">
        <f t="shared" si="7"/>
        <v>0.10121378765466243</v>
      </c>
      <c r="AS19" s="321">
        <f t="shared" si="7"/>
        <v>0.10603462049269517</v>
      </c>
      <c r="AT19" s="321">
        <f t="shared" si="7"/>
        <v>0.11287115035276803</v>
      </c>
      <c r="AU19" s="321">
        <f t="shared" si="7"/>
        <v>0.11584933313231861</v>
      </c>
      <c r="AV19" s="321">
        <f t="shared" si="7"/>
        <v>0.13798403367171294</v>
      </c>
      <c r="AW19" s="321">
        <f t="shared" si="7"/>
        <v>0.14110802337407968</v>
      </c>
      <c r="AX19" s="321">
        <f t="shared" si="7"/>
        <v>0.14112168043214743</v>
      </c>
      <c r="AY19" s="321">
        <f t="shared" si="8"/>
        <v>0.14777460525787872</v>
      </c>
      <c r="AZ19" s="321">
        <f t="shared" si="9"/>
        <v>0.1417194777207022</v>
      </c>
      <c r="BA19" s="321">
        <f t="shared" si="9"/>
        <v>0.14808937334878222</v>
      </c>
      <c r="BB19" s="321">
        <f t="shared" si="9"/>
        <v>0.14373561718565947</v>
      </c>
      <c r="BC19" s="321">
        <f t="shared" si="10"/>
        <v>0.1406468664611468</v>
      </c>
      <c r="BD19" s="321">
        <f t="shared" si="11"/>
        <v>0.13695170783621036</v>
      </c>
      <c r="BE19" s="321">
        <f t="shared" si="11"/>
        <v>0.14674441181289688</v>
      </c>
      <c r="BF19" s="321">
        <f t="shared" ref="BF19:BG19" si="23">BF9/BF$11</f>
        <v>0.12957971441703603</v>
      </c>
      <c r="BG19" s="321">
        <f t="shared" si="23"/>
        <v>0.12617341919953509</v>
      </c>
      <c r="BH19" s="321">
        <f t="shared" ref="BH19" si="24">BH9/BH$11</f>
        <v>0.12708359532935756</v>
      </c>
      <c r="BI19" s="321">
        <f t="shared" ref="BI19" si="25">BI9/BI$11</f>
        <v>0.12531463848073446</v>
      </c>
      <c r="BJ19" s="310"/>
      <c r="BK19" s="310"/>
    </row>
    <row r="20" spans="23:63" ht="18" customHeight="1" thickBot="1">
      <c r="W20" s="312" t="s">
        <v>65</v>
      </c>
      <c r="X20" s="313"/>
      <c r="Y20" s="313"/>
      <c r="Z20" s="313"/>
      <c r="AA20" s="323">
        <f t="shared" si="12"/>
        <v>3.117099961232234E-2</v>
      </c>
      <c r="AB20" s="323">
        <f t="shared" si="7"/>
        <v>3.3753374302648111E-2</v>
      </c>
      <c r="AC20" s="323">
        <f t="shared" si="7"/>
        <v>3.5565154075533456E-2</v>
      </c>
      <c r="AD20" s="323">
        <f t="shared" si="7"/>
        <v>3.8474263315023099E-2</v>
      </c>
      <c r="AE20" s="323">
        <f t="shared" si="7"/>
        <v>3.7294945660755571E-2</v>
      </c>
      <c r="AF20" s="323">
        <f t="shared" si="7"/>
        <v>3.9870547028930267E-2</v>
      </c>
      <c r="AG20" s="323">
        <f t="shared" si="7"/>
        <v>4.0513511964153433E-2</v>
      </c>
      <c r="AH20" s="323">
        <f t="shared" si="7"/>
        <v>4.1716317121205125E-2</v>
      </c>
      <c r="AI20" s="323">
        <f t="shared" si="7"/>
        <v>4.4404743542639367E-2</v>
      </c>
      <c r="AJ20" s="323">
        <f t="shared" si="7"/>
        <v>4.5603153881580594E-2</v>
      </c>
      <c r="AK20" s="323">
        <f t="shared" si="7"/>
        <v>4.6250034680103407E-2</v>
      </c>
      <c r="AL20" s="323">
        <f t="shared" si="7"/>
        <v>4.755582658827591E-2</v>
      </c>
      <c r="AM20" s="323">
        <f t="shared" si="7"/>
        <v>5.0137337006942215E-2</v>
      </c>
      <c r="AN20" s="323">
        <f t="shared" si="7"/>
        <v>5.140136558220456E-2</v>
      </c>
      <c r="AO20" s="323">
        <f t="shared" si="7"/>
        <v>5.4364790004931184E-2</v>
      </c>
      <c r="AP20" s="323">
        <f t="shared" si="7"/>
        <v>5.8280945514244051E-2</v>
      </c>
      <c r="AQ20" s="323">
        <f t="shared" si="7"/>
        <v>6.5486682107576508E-2</v>
      </c>
      <c r="AR20" s="323">
        <f t="shared" si="7"/>
        <v>6.7932894934878738E-2</v>
      </c>
      <c r="AS20" s="323">
        <f t="shared" si="7"/>
        <v>6.9466735076882224E-2</v>
      </c>
      <c r="AT20" s="323">
        <f t="shared" si="7"/>
        <v>7.027220253853278E-2</v>
      </c>
      <c r="AU20" s="323">
        <f t="shared" si="7"/>
        <v>6.8796145487296623E-2</v>
      </c>
      <c r="AV20" s="323">
        <f t="shared" si="7"/>
        <v>6.7979494608557067E-2</v>
      </c>
      <c r="AW20" s="323">
        <f t="shared" si="7"/>
        <v>6.5898403011796766E-2</v>
      </c>
      <c r="AX20" s="323">
        <f t="shared" si="7"/>
        <v>6.3980444231774625E-2</v>
      </c>
      <c r="AY20" s="323">
        <f t="shared" si="8"/>
        <v>6.7811255897351402E-2</v>
      </c>
      <c r="AZ20" s="323">
        <f t="shared" si="9"/>
        <v>7.0679342146382496E-2</v>
      </c>
      <c r="BA20" s="323">
        <f t="shared" si="9"/>
        <v>7.2865149796390694E-2</v>
      </c>
      <c r="BB20" s="323">
        <f t="shared" si="9"/>
        <v>7.5117911682250724E-2</v>
      </c>
      <c r="BC20" s="323">
        <f t="shared" si="10"/>
        <v>7.6787243202417976E-2</v>
      </c>
      <c r="BD20" s="323">
        <f t="shared" si="11"/>
        <v>7.8309809526383611E-2</v>
      </c>
      <c r="BE20" s="323">
        <f t="shared" si="11"/>
        <v>8.0759685633996492E-2</v>
      </c>
      <c r="BF20" s="323">
        <f t="shared" ref="BF20:BG20" si="26">BF10/BF$11</f>
        <v>8.2475008502597882E-2</v>
      </c>
      <c r="BG20" s="323">
        <f t="shared" si="26"/>
        <v>8.1745425103911334E-2</v>
      </c>
      <c r="BH20" s="323">
        <f t="shared" ref="BH20" si="27">BH10/BH$11</f>
        <v>8.3889117426848514E-2</v>
      </c>
      <c r="BI20" s="323">
        <f t="shared" ref="BI20" si="28">BI10/BI$11</f>
        <v>8.3028455185520503E-2</v>
      </c>
      <c r="BJ20" s="314"/>
      <c r="BK20" s="314"/>
    </row>
    <row r="21" spans="23:63" ht="18" customHeight="1" thickTop="1">
      <c r="W21" s="116" t="s">
        <v>21</v>
      </c>
      <c r="X21" s="315"/>
      <c r="Y21" s="315"/>
      <c r="Z21" s="315"/>
      <c r="AA21" s="324">
        <f>SUM(AA15:AA20)</f>
        <v>1</v>
      </c>
      <c r="AB21" s="324">
        <f>SUM(AB15:AB20)</f>
        <v>1.0000000000000002</v>
      </c>
      <c r="AC21" s="324">
        <f t="shared" ref="AC21:AZ21" si="29">SUM(AC15:AC20)</f>
        <v>0.99999999999999978</v>
      </c>
      <c r="AD21" s="324">
        <f t="shared" si="29"/>
        <v>1</v>
      </c>
      <c r="AE21" s="324">
        <f t="shared" si="29"/>
        <v>0.99999999999999978</v>
      </c>
      <c r="AF21" s="324">
        <f t="shared" si="29"/>
        <v>1</v>
      </c>
      <c r="AG21" s="324">
        <f t="shared" si="29"/>
        <v>1.0000000000000002</v>
      </c>
      <c r="AH21" s="324">
        <f t="shared" si="29"/>
        <v>1</v>
      </c>
      <c r="AI21" s="324">
        <f t="shared" si="29"/>
        <v>1</v>
      </c>
      <c r="AJ21" s="324">
        <f t="shared" si="29"/>
        <v>0.99999999999999978</v>
      </c>
      <c r="AK21" s="324">
        <f t="shared" si="29"/>
        <v>1</v>
      </c>
      <c r="AL21" s="324">
        <f t="shared" si="29"/>
        <v>1</v>
      </c>
      <c r="AM21" s="324">
        <f t="shared" si="29"/>
        <v>1</v>
      </c>
      <c r="AN21" s="324">
        <f t="shared" si="29"/>
        <v>0.99999999999999989</v>
      </c>
      <c r="AO21" s="324">
        <f t="shared" si="29"/>
        <v>1</v>
      </c>
      <c r="AP21" s="324">
        <f t="shared" si="29"/>
        <v>0.99999999999999989</v>
      </c>
      <c r="AQ21" s="324">
        <f t="shared" si="29"/>
        <v>1</v>
      </c>
      <c r="AR21" s="324">
        <f t="shared" si="29"/>
        <v>1</v>
      </c>
      <c r="AS21" s="324">
        <f t="shared" si="29"/>
        <v>1</v>
      </c>
      <c r="AT21" s="324">
        <f t="shared" si="29"/>
        <v>1.0000000000000002</v>
      </c>
      <c r="AU21" s="324">
        <f t="shared" si="29"/>
        <v>1</v>
      </c>
      <c r="AV21" s="324">
        <f t="shared" si="29"/>
        <v>1.0000000000000002</v>
      </c>
      <c r="AW21" s="324">
        <f t="shared" si="29"/>
        <v>1</v>
      </c>
      <c r="AX21" s="324">
        <f t="shared" si="29"/>
        <v>1</v>
      </c>
      <c r="AY21" s="324">
        <f t="shared" si="29"/>
        <v>0.99999999999999978</v>
      </c>
      <c r="AZ21" s="324">
        <f t="shared" si="29"/>
        <v>1.0000000000000002</v>
      </c>
      <c r="BA21" s="324">
        <f t="shared" ref="BA21:BF21" si="30">SUM(BA15:BA20)</f>
        <v>1</v>
      </c>
      <c r="BB21" s="324">
        <f t="shared" si="30"/>
        <v>1</v>
      </c>
      <c r="BC21" s="324">
        <f t="shared" si="30"/>
        <v>1</v>
      </c>
      <c r="BD21" s="324">
        <f t="shared" si="30"/>
        <v>1</v>
      </c>
      <c r="BE21" s="324">
        <f t="shared" si="30"/>
        <v>1</v>
      </c>
      <c r="BF21" s="324">
        <f t="shared" si="30"/>
        <v>1</v>
      </c>
      <c r="BG21" s="324">
        <f t="shared" ref="BG21:BH21" si="31">SUM(BG15:BG20)</f>
        <v>1</v>
      </c>
      <c r="BH21" s="324">
        <f t="shared" si="31"/>
        <v>1</v>
      </c>
      <c r="BI21" s="324">
        <f t="shared" ref="BI21" si="32">SUM(BI15:BI20)</f>
        <v>1</v>
      </c>
      <c r="BJ21" s="316"/>
      <c r="BK21" s="325"/>
    </row>
    <row r="22" spans="23:63" ht="18" customHeight="1">
      <c r="W22" s="27"/>
      <c r="X22" s="163"/>
      <c r="Y22" s="163"/>
      <c r="Z22" s="163"/>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79"/>
      <c r="BD22" s="179"/>
      <c r="BE22" s="179"/>
      <c r="BF22" s="179"/>
      <c r="BG22" s="179"/>
      <c r="BH22" s="179"/>
      <c r="BI22" s="179"/>
      <c r="BJ22" s="276"/>
      <c r="BK22" s="149"/>
    </row>
    <row r="23" spans="23:63">
      <c r="W23" s="22" t="s">
        <v>396</v>
      </c>
    </row>
    <row r="24" spans="23:63" ht="162">
      <c r="W24" s="804" t="s">
        <v>397</v>
      </c>
    </row>
  </sheetData>
  <phoneticPr fontId="10"/>
  <pageMargins left="0.78740157480314965" right="0.78740157480314965" top="0.98425196850393704" bottom="0.98425196850393704" header="0.51181102362204722" footer="0.51181102362204722"/>
  <pageSetup paperSize="9" scale="45" orientation="landscape" r:id="rId1"/>
  <headerFooter alignWithMargins="0"/>
  <ignoredErrors>
    <ignoredError sqref="AA11"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CB72"/>
  <sheetViews>
    <sheetView zoomScaleNormal="100" zoomScaleSheetLayoutView="30" workbookViewId="0">
      <pane xSplit="22" ySplit="4" topLeftCell="X5" activePane="bottomRight" state="frozen"/>
      <selection activeCell="BC66" sqref="BC66"/>
      <selection pane="topRight" activeCell="BC66" sqref="BC66"/>
      <selection pane="bottomLeft" activeCell="BC66" sqref="BC66"/>
      <selection pane="bottomRight"/>
    </sheetView>
  </sheetViews>
  <sheetFormatPr defaultColWidth="9.625" defaultRowHeight="15"/>
  <cols>
    <col min="1" max="1" width="1.625" style="1078" customWidth="1"/>
    <col min="2" max="19" width="1.625" style="1078" hidden="1" customWidth="1"/>
    <col min="20" max="20" width="0.25" style="1078" customWidth="1"/>
    <col min="21" max="21" width="1.625" style="1078" customWidth="1"/>
    <col min="22" max="22" width="30.125" style="1078" customWidth="1"/>
    <col min="23" max="23" width="7.5" style="1078" hidden="1" customWidth="1"/>
    <col min="24" max="26" width="7.25" style="21" hidden="1" customWidth="1"/>
    <col min="27" max="61" width="7.25" style="21" customWidth="1"/>
    <col min="62" max="62" width="3.25" style="1078" customWidth="1"/>
    <col min="63" max="63" width="9.375" style="1101" customWidth="1"/>
    <col min="64" max="65" width="9.125" style="1101" customWidth="1"/>
    <col min="66" max="71" width="9.625" style="1101" customWidth="1"/>
    <col min="72" max="72" width="9.125" style="1101" customWidth="1"/>
    <col min="73" max="73" width="9" style="1101" customWidth="1"/>
    <col min="74" max="16384" width="9.625" style="1101"/>
  </cols>
  <sheetData>
    <row r="1" spans="1:73" ht="36.75" customHeight="1">
      <c r="A1" s="260"/>
      <c r="B1" s="133"/>
      <c r="C1" s="133"/>
      <c r="D1" s="133"/>
      <c r="E1" s="133"/>
      <c r="F1" s="133"/>
      <c r="G1" s="133"/>
      <c r="H1" s="133"/>
      <c r="I1" s="133"/>
      <c r="J1" s="133"/>
      <c r="K1" s="133"/>
      <c r="L1" s="133"/>
      <c r="M1" s="133"/>
      <c r="N1" s="133"/>
      <c r="O1" s="133"/>
      <c r="P1" s="133"/>
      <c r="Q1" s="133"/>
      <c r="R1" s="133"/>
      <c r="S1" s="133"/>
      <c r="T1" s="133"/>
      <c r="U1" s="2132" t="s">
        <v>256</v>
      </c>
      <c r="V1" s="2132"/>
    </row>
    <row r="2" spans="1:73">
      <c r="A2" s="133"/>
      <c r="B2" s="133"/>
      <c r="C2" s="133"/>
      <c r="D2" s="133"/>
      <c r="E2" s="133"/>
      <c r="F2" s="133"/>
      <c r="G2" s="133"/>
      <c r="H2" s="133"/>
      <c r="I2" s="133"/>
      <c r="J2" s="133"/>
      <c r="K2" s="133"/>
      <c r="L2" s="133"/>
      <c r="M2" s="133"/>
      <c r="N2" s="133"/>
      <c r="O2" s="133"/>
      <c r="P2" s="133"/>
      <c r="Q2" s="133"/>
      <c r="R2" s="133"/>
      <c r="S2" s="133"/>
      <c r="T2" s="133"/>
      <c r="U2" s="261" t="str">
        <f>'0.Contents'!$B2</f>
        <v>＜暫定データ＞</v>
      </c>
      <c r="V2" s="133"/>
      <c r="X2" s="262"/>
      <c r="Y2" s="262"/>
      <c r="Z2" s="262"/>
      <c r="AA2" s="262"/>
      <c r="AB2" s="262"/>
      <c r="AC2" s="262"/>
      <c r="AD2" s="262"/>
      <c r="AE2" s="262"/>
      <c r="AF2" s="262"/>
      <c r="AG2" s="262"/>
      <c r="AH2" s="262"/>
      <c r="AI2" s="262"/>
      <c r="AJ2" s="262"/>
      <c r="AK2" s="262"/>
      <c r="AL2" s="262"/>
      <c r="AM2" s="262"/>
      <c r="AN2" s="262"/>
      <c r="AO2" s="262"/>
      <c r="AP2" s="262"/>
      <c r="AQ2" s="262"/>
      <c r="AR2" s="262"/>
      <c r="AS2" s="262"/>
      <c r="AT2" s="262"/>
      <c r="AU2" s="262"/>
      <c r="AV2" s="262"/>
      <c r="AW2" s="262"/>
      <c r="AX2" s="262"/>
      <c r="AY2" s="262"/>
      <c r="AZ2" s="262"/>
      <c r="BA2" s="262"/>
      <c r="BB2" s="262"/>
      <c r="BC2" s="262"/>
      <c r="BD2" s="262"/>
      <c r="BE2" s="262"/>
      <c r="BF2" s="262"/>
      <c r="BG2" s="262"/>
      <c r="BH2" s="262"/>
      <c r="BI2" s="262"/>
    </row>
    <row r="3" spans="1:73" ht="17.25" thickBot="1">
      <c r="A3" s="133"/>
      <c r="B3" s="133"/>
      <c r="C3" s="133"/>
      <c r="D3" s="133"/>
      <c r="E3" s="133"/>
      <c r="F3" s="133"/>
      <c r="G3" s="133"/>
      <c r="H3" s="133"/>
      <c r="I3" s="133"/>
      <c r="J3" s="133"/>
      <c r="K3" s="133"/>
      <c r="L3" s="133"/>
      <c r="M3" s="133"/>
      <c r="N3" s="133"/>
      <c r="O3" s="133"/>
      <c r="P3" s="133"/>
      <c r="Q3" s="133"/>
      <c r="R3" s="133"/>
      <c r="S3" s="133"/>
      <c r="T3" s="133"/>
      <c r="U3" s="133" t="s">
        <v>257</v>
      </c>
      <c r="V3" s="133"/>
      <c r="X3" s="262"/>
      <c r="Y3" s="262"/>
      <c r="Z3" s="262"/>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2"/>
      <c r="AY3" s="262"/>
      <c r="AZ3" s="262"/>
      <c r="BA3" s="262"/>
      <c r="BB3" s="262"/>
      <c r="BC3" s="262"/>
      <c r="BD3" s="262"/>
      <c r="BE3" s="262"/>
      <c r="BF3" s="262"/>
      <c r="BG3" s="262"/>
      <c r="BH3" s="262"/>
      <c r="BI3" s="262"/>
      <c r="BK3" s="1078"/>
    </row>
    <row r="4" spans="1:73" ht="15.75" thickBot="1">
      <c r="A4" s="133"/>
      <c r="B4" s="133"/>
      <c r="C4" s="133"/>
      <c r="D4" s="133"/>
      <c r="E4" s="133"/>
      <c r="F4" s="133"/>
      <c r="G4" s="133"/>
      <c r="H4" s="133"/>
      <c r="I4" s="133"/>
      <c r="J4" s="133"/>
      <c r="K4" s="133"/>
      <c r="L4" s="133"/>
      <c r="M4" s="133"/>
      <c r="N4" s="133"/>
      <c r="O4" s="133"/>
      <c r="P4" s="133"/>
      <c r="Q4" s="133"/>
      <c r="R4" s="133"/>
      <c r="S4" s="133"/>
      <c r="T4" s="133"/>
      <c r="U4" s="32"/>
      <c r="V4" s="827"/>
      <c r="W4" s="1102"/>
      <c r="X4" s="264"/>
      <c r="Y4" s="264"/>
      <c r="Z4" s="264"/>
      <c r="AA4" s="264">
        <v>1990</v>
      </c>
      <c r="AB4" s="264">
        <f>AA4+1</f>
        <v>1991</v>
      </c>
      <c r="AC4" s="264">
        <f t="shared" ref="AC4:BI4" si="0">AB4+1</f>
        <v>1992</v>
      </c>
      <c r="AD4" s="264">
        <f t="shared" si="0"/>
        <v>1993</v>
      </c>
      <c r="AE4" s="264">
        <f t="shared" si="0"/>
        <v>1994</v>
      </c>
      <c r="AF4" s="264">
        <f t="shared" si="0"/>
        <v>1995</v>
      </c>
      <c r="AG4" s="264">
        <f t="shared" si="0"/>
        <v>1996</v>
      </c>
      <c r="AH4" s="264">
        <f t="shared" si="0"/>
        <v>1997</v>
      </c>
      <c r="AI4" s="264">
        <f t="shared" si="0"/>
        <v>1998</v>
      </c>
      <c r="AJ4" s="264">
        <f t="shared" si="0"/>
        <v>1999</v>
      </c>
      <c r="AK4" s="264">
        <f t="shared" si="0"/>
        <v>2000</v>
      </c>
      <c r="AL4" s="264">
        <f t="shared" si="0"/>
        <v>2001</v>
      </c>
      <c r="AM4" s="264">
        <f t="shared" si="0"/>
        <v>2002</v>
      </c>
      <c r="AN4" s="264">
        <f t="shared" si="0"/>
        <v>2003</v>
      </c>
      <c r="AO4" s="264">
        <f t="shared" si="0"/>
        <v>2004</v>
      </c>
      <c r="AP4" s="264">
        <f t="shared" si="0"/>
        <v>2005</v>
      </c>
      <c r="AQ4" s="264">
        <f t="shared" si="0"/>
        <v>2006</v>
      </c>
      <c r="AR4" s="264">
        <f t="shared" si="0"/>
        <v>2007</v>
      </c>
      <c r="AS4" s="264">
        <f t="shared" si="0"/>
        <v>2008</v>
      </c>
      <c r="AT4" s="264">
        <f t="shared" si="0"/>
        <v>2009</v>
      </c>
      <c r="AU4" s="264">
        <f t="shared" si="0"/>
        <v>2010</v>
      </c>
      <c r="AV4" s="264">
        <f t="shared" si="0"/>
        <v>2011</v>
      </c>
      <c r="AW4" s="264">
        <f t="shared" si="0"/>
        <v>2012</v>
      </c>
      <c r="AX4" s="264">
        <f t="shared" si="0"/>
        <v>2013</v>
      </c>
      <c r="AY4" s="264">
        <f t="shared" si="0"/>
        <v>2014</v>
      </c>
      <c r="AZ4" s="264">
        <f t="shared" si="0"/>
        <v>2015</v>
      </c>
      <c r="BA4" s="264">
        <f t="shared" si="0"/>
        <v>2016</v>
      </c>
      <c r="BB4" s="264">
        <f t="shared" si="0"/>
        <v>2017</v>
      </c>
      <c r="BC4" s="264">
        <f t="shared" si="0"/>
        <v>2018</v>
      </c>
      <c r="BD4" s="264">
        <f t="shared" si="0"/>
        <v>2019</v>
      </c>
      <c r="BE4" s="264">
        <f t="shared" si="0"/>
        <v>2020</v>
      </c>
      <c r="BF4" s="265">
        <f t="shared" si="0"/>
        <v>2021</v>
      </c>
      <c r="BG4" s="265">
        <f t="shared" si="0"/>
        <v>2022</v>
      </c>
      <c r="BH4" s="265">
        <f t="shared" si="0"/>
        <v>2023</v>
      </c>
      <c r="BI4" s="266">
        <f t="shared" si="0"/>
        <v>2024</v>
      </c>
      <c r="BJ4" s="1076"/>
      <c r="BK4" s="1078"/>
    </row>
    <row r="5" spans="1:73">
      <c r="A5" s="133"/>
      <c r="B5" s="133"/>
      <c r="C5" s="133"/>
      <c r="D5" s="133"/>
      <c r="E5" s="133"/>
      <c r="F5" s="133"/>
      <c r="G5" s="133"/>
      <c r="H5" s="133"/>
      <c r="I5" s="133"/>
      <c r="J5" s="133"/>
      <c r="K5" s="133"/>
      <c r="L5" s="133"/>
      <c r="M5" s="133"/>
      <c r="N5" s="133"/>
      <c r="O5" s="133"/>
      <c r="P5" s="133"/>
      <c r="Q5" s="133"/>
      <c r="R5" s="133"/>
      <c r="S5" s="133"/>
      <c r="T5" s="133"/>
      <c r="U5" s="1191" t="s">
        <v>449</v>
      </c>
      <c r="V5" s="1166"/>
      <c r="W5" s="1103"/>
      <c r="X5" s="236"/>
      <c r="Y5" s="236"/>
      <c r="Z5" s="236"/>
      <c r="AA5" s="236">
        <v>1416.8483456127994</v>
      </c>
      <c r="AB5" s="236">
        <v>1409.9525837497995</v>
      </c>
      <c r="AC5" s="236">
        <v>1397.9970897001006</v>
      </c>
      <c r="AD5" s="236">
        <v>1418.4959889736847</v>
      </c>
      <c r="AE5" s="236">
        <v>1412.0412210562986</v>
      </c>
      <c r="AF5" s="236">
        <v>1448.9241059518254</v>
      </c>
      <c r="AG5" s="236">
        <v>1456.5061192034996</v>
      </c>
      <c r="AH5" s="236">
        <v>1367.558012475007</v>
      </c>
      <c r="AI5" s="236">
        <v>1317.7980708869902</v>
      </c>
      <c r="AJ5" s="236">
        <v>1310.3325154506012</v>
      </c>
      <c r="AK5" s="236">
        <v>1311.6975863055291</v>
      </c>
      <c r="AL5" s="236">
        <v>1256.6548458676341</v>
      </c>
      <c r="AM5" s="236">
        <v>1273.5576582290009</v>
      </c>
      <c r="AN5" s="236">
        <v>1271.930374359433</v>
      </c>
      <c r="AO5" s="236">
        <v>1403.1795610153508</v>
      </c>
      <c r="AP5" s="236">
        <v>1487.1896321366207</v>
      </c>
      <c r="AQ5" s="236">
        <v>1536.7788813858986</v>
      </c>
      <c r="AR5" s="236">
        <v>1549.6393502415938</v>
      </c>
      <c r="AS5" s="236">
        <v>1489.0253746411515</v>
      </c>
      <c r="AT5" s="236">
        <v>1379.028284698554</v>
      </c>
      <c r="AU5" s="236">
        <v>1458.4828980393111</v>
      </c>
      <c r="AV5" s="236">
        <v>1128.4663035924641</v>
      </c>
      <c r="AW5" s="236">
        <v>1145.6539838842211</v>
      </c>
      <c r="AX5" s="236">
        <v>1077.5007139278659</v>
      </c>
      <c r="AY5" s="236">
        <v>1048.6890801495656</v>
      </c>
      <c r="AZ5" s="236">
        <v>1110.0306636929572</v>
      </c>
      <c r="BA5" s="236">
        <v>1210.4488259106506</v>
      </c>
      <c r="BB5" s="236">
        <v>1276.2194429774927</v>
      </c>
      <c r="BC5" s="236">
        <v>1170.7557432475996</v>
      </c>
      <c r="BD5" s="236">
        <v>1067.3572659655142</v>
      </c>
      <c r="BE5" s="236">
        <v>951.60320411373175</v>
      </c>
      <c r="BF5" s="267">
        <v>945.03701501951537</v>
      </c>
      <c r="BG5" s="1171">
        <v>905.28102594172537</v>
      </c>
      <c r="BH5" s="1171">
        <v>878.09448368086692</v>
      </c>
      <c r="BI5" s="268">
        <v>863.59609079434165</v>
      </c>
      <c r="BJ5" s="605"/>
      <c r="BK5" s="1078"/>
      <c r="BN5" s="1104"/>
    </row>
    <row r="6" spans="1:73">
      <c r="A6" s="133"/>
      <c r="B6" s="133"/>
      <c r="C6" s="133"/>
      <c r="D6" s="133"/>
      <c r="E6" s="133"/>
      <c r="F6" s="133"/>
      <c r="G6" s="133"/>
      <c r="H6" s="133"/>
      <c r="I6" s="133"/>
      <c r="J6" s="133"/>
      <c r="K6" s="133"/>
      <c r="L6" s="133"/>
      <c r="M6" s="133"/>
      <c r="N6" s="133"/>
      <c r="O6" s="133"/>
      <c r="P6" s="133"/>
      <c r="Q6" s="133"/>
      <c r="R6" s="133"/>
      <c r="S6" s="133"/>
      <c r="T6" s="133"/>
      <c r="U6" s="1192" t="s">
        <v>450</v>
      </c>
      <c r="V6" s="1193"/>
      <c r="W6" s="1103"/>
      <c r="X6" s="236"/>
      <c r="Y6" s="236"/>
      <c r="Z6" s="236"/>
      <c r="AA6" s="236">
        <v>5783.5562164996709</v>
      </c>
      <c r="AB6" s="236">
        <v>5409.2127311902759</v>
      </c>
      <c r="AC6" s="236">
        <v>4471.0675546984112</v>
      </c>
      <c r="AD6" s="236">
        <v>3837.4991490557218</v>
      </c>
      <c r="AE6" s="236">
        <v>3568.0486865640378</v>
      </c>
      <c r="AF6" s="236">
        <v>3183.3423350686166</v>
      </c>
      <c r="AG6" s="236">
        <v>2807.0671637908167</v>
      </c>
      <c r="AH6" s="236">
        <v>2637.623094416258</v>
      </c>
      <c r="AI6" s="236">
        <v>2452.3078243535847</v>
      </c>
      <c r="AJ6" s="236">
        <v>2384.7139131052836</v>
      </c>
      <c r="AK6" s="236">
        <v>2228.8503173163772</v>
      </c>
      <c r="AL6" s="236">
        <v>1967.7814420583147</v>
      </c>
      <c r="AM6" s="236">
        <v>1331.3531249481232</v>
      </c>
      <c r="AN6" s="236">
        <v>1261.5042925813207</v>
      </c>
      <c r="AO6" s="236">
        <v>1238.3757229665991</v>
      </c>
      <c r="AP6" s="236">
        <v>1240.4511563652711</v>
      </c>
      <c r="AQ6" s="236">
        <v>1249.4836415749087</v>
      </c>
      <c r="AR6" s="236">
        <v>1248.7697656977525</v>
      </c>
      <c r="AS6" s="236">
        <v>1213.2112661107587</v>
      </c>
      <c r="AT6" s="236">
        <v>1175.1056033938135</v>
      </c>
      <c r="AU6" s="236">
        <v>1132.9849716526246</v>
      </c>
      <c r="AV6" s="236">
        <v>1109.7248724922995</v>
      </c>
      <c r="AW6" s="236">
        <v>1084.8700833068544</v>
      </c>
      <c r="AX6" s="236">
        <v>1039.8286389663235</v>
      </c>
      <c r="AY6" s="236">
        <v>1022.8578588671239</v>
      </c>
      <c r="AZ6" s="236">
        <v>996.81687137429356</v>
      </c>
      <c r="BA6" s="236">
        <v>1009.1722539774139</v>
      </c>
      <c r="BB6" s="236">
        <v>1024.8617463624519</v>
      </c>
      <c r="BC6" s="236">
        <v>938.3172597199748</v>
      </c>
      <c r="BD6" s="236">
        <v>892.79434531109723</v>
      </c>
      <c r="BE6" s="236">
        <v>853.9353856352144</v>
      </c>
      <c r="BF6" s="267">
        <v>855.42911472606295</v>
      </c>
      <c r="BG6" s="1171">
        <v>818.587546339509</v>
      </c>
      <c r="BH6" s="1171">
        <v>798.01305786411967</v>
      </c>
      <c r="BI6" s="268">
        <v>767.61173466544165</v>
      </c>
      <c r="BJ6" s="605"/>
      <c r="BK6" s="1078"/>
      <c r="BN6" s="1104"/>
    </row>
    <row r="7" spans="1:73" s="295" customFormat="1" ht="15" customHeight="1">
      <c r="A7" s="27"/>
      <c r="B7" s="27"/>
      <c r="C7" s="27"/>
      <c r="D7" s="27"/>
      <c r="E7" s="27"/>
      <c r="F7" s="27"/>
      <c r="G7" s="27"/>
      <c r="H7" s="27"/>
      <c r="I7" s="27"/>
      <c r="J7" s="27"/>
      <c r="K7" s="27"/>
      <c r="L7" s="27"/>
      <c r="M7" s="27"/>
      <c r="N7" s="27"/>
      <c r="O7" s="27"/>
      <c r="P7" s="27"/>
      <c r="Q7" s="27"/>
      <c r="R7" s="27"/>
      <c r="S7" s="27"/>
      <c r="T7" s="27"/>
      <c r="U7" s="235"/>
      <c r="V7" s="1175" t="s">
        <v>516</v>
      </c>
      <c r="W7" s="1103"/>
      <c r="X7" s="238"/>
      <c r="Y7" s="238"/>
      <c r="Z7" s="238"/>
      <c r="AA7" s="238">
        <v>5482.0829068366993</v>
      </c>
      <c r="AB7" s="238">
        <v>5079.8250992218882</v>
      </c>
      <c r="AC7" s="238">
        <v>4141.1034816325782</v>
      </c>
      <c r="AD7" s="238">
        <v>3497.4315984361674</v>
      </c>
      <c r="AE7" s="238">
        <v>3223.9669688284653</v>
      </c>
      <c r="AF7" s="238">
        <v>2822.2071800557192</v>
      </c>
      <c r="AG7" s="238">
        <v>2447.2993189526683</v>
      </c>
      <c r="AH7" s="238">
        <v>2265.4009800573681</v>
      </c>
      <c r="AI7" s="238">
        <v>2088.6194322881638</v>
      </c>
      <c r="AJ7" s="238">
        <v>2020.2607765327082</v>
      </c>
      <c r="AK7" s="238">
        <v>1847.368804476439</v>
      </c>
      <c r="AL7" s="238">
        <v>1589.7169547367143</v>
      </c>
      <c r="AM7" s="238">
        <v>927.7103434734754</v>
      </c>
      <c r="AN7" s="238">
        <v>846.34032507850634</v>
      </c>
      <c r="AO7" s="238">
        <v>811.55281897120551</v>
      </c>
      <c r="AP7" s="238">
        <v>788.11871282478</v>
      </c>
      <c r="AQ7" s="238">
        <v>771.17023892621489</v>
      </c>
      <c r="AR7" s="238">
        <v>725.07721792666166</v>
      </c>
      <c r="AS7" s="238">
        <v>698.63475772518939</v>
      </c>
      <c r="AT7" s="238">
        <v>685.5504658606817</v>
      </c>
      <c r="AU7" s="238">
        <v>671.6435321785425</v>
      </c>
      <c r="AV7" s="238">
        <v>655.19181279721795</v>
      </c>
      <c r="AW7" s="238">
        <v>646.1762408071146</v>
      </c>
      <c r="AX7" s="238">
        <v>632.5233854243703</v>
      </c>
      <c r="AY7" s="238">
        <v>637.87110215118116</v>
      </c>
      <c r="AZ7" s="238">
        <v>614.65703782866626</v>
      </c>
      <c r="BA7" s="270">
        <v>605.00934907868714</v>
      </c>
      <c r="BB7" s="238">
        <v>621.03291337723203</v>
      </c>
      <c r="BC7" s="271">
        <v>558.57731589411742</v>
      </c>
      <c r="BD7" s="238">
        <v>535.2149424988902</v>
      </c>
      <c r="BE7" s="238">
        <v>525.2411497942561</v>
      </c>
      <c r="BF7" s="271">
        <v>525.81618645764297</v>
      </c>
      <c r="BG7" s="270">
        <v>510.34335396395664</v>
      </c>
      <c r="BH7" s="270">
        <v>507.58946169205996</v>
      </c>
      <c r="BI7" s="272">
        <v>486.36646001671716</v>
      </c>
      <c r="BJ7" s="1105"/>
      <c r="BK7" s="1105"/>
      <c r="BL7" s="1107"/>
    </row>
    <row r="8" spans="1:73" s="295" customFormat="1" ht="15" customHeight="1">
      <c r="A8" s="27"/>
      <c r="B8" s="27"/>
      <c r="C8" s="27"/>
      <c r="D8" s="27"/>
      <c r="E8" s="27"/>
      <c r="F8" s="27"/>
      <c r="G8" s="27"/>
      <c r="H8" s="27"/>
      <c r="I8" s="27"/>
      <c r="J8" s="27"/>
      <c r="K8" s="27"/>
      <c r="L8" s="27"/>
      <c r="M8" s="27"/>
      <c r="N8" s="27"/>
      <c r="O8" s="27"/>
      <c r="P8" s="27"/>
      <c r="Q8" s="27"/>
      <c r="R8" s="27"/>
      <c r="S8" s="27"/>
      <c r="T8" s="27"/>
      <c r="U8" s="240"/>
      <c r="V8" s="1176" t="s">
        <v>517</v>
      </c>
      <c r="W8" s="1103"/>
      <c r="X8" s="243"/>
      <c r="Y8" s="243"/>
      <c r="Z8" s="243"/>
      <c r="AA8" s="243">
        <v>301.47330966297227</v>
      </c>
      <c r="AB8" s="243">
        <v>329.38763196838727</v>
      </c>
      <c r="AC8" s="243">
        <v>329.96407306583234</v>
      </c>
      <c r="AD8" s="243">
        <v>340.06755061955408</v>
      </c>
      <c r="AE8" s="243">
        <v>344.08171773557268</v>
      </c>
      <c r="AF8" s="243">
        <v>361.13515501289737</v>
      </c>
      <c r="AG8" s="243">
        <v>359.76784483814879</v>
      </c>
      <c r="AH8" s="243">
        <v>372.22211435889011</v>
      </c>
      <c r="AI8" s="243">
        <v>363.6883920654206</v>
      </c>
      <c r="AJ8" s="243">
        <v>364.4531365725752</v>
      </c>
      <c r="AK8" s="243">
        <v>381.48151283993815</v>
      </c>
      <c r="AL8" s="243">
        <v>378.06448732160067</v>
      </c>
      <c r="AM8" s="243">
        <v>403.6427814746479</v>
      </c>
      <c r="AN8" s="243">
        <v>415.16396750281427</v>
      </c>
      <c r="AO8" s="243">
        <v>426.82290399539352</v>
      </c>
      <c r="AP8" s="243">
        <v>452.332443540491</v>
      </c>
      <c r="AQ8" s="243">
        <v>478.31340264869391</v>
      </c>
      <c r="AR8" s="243">
        <v>523.69254777109097</v>
      </c>
      <c r="AS8" s="243">
        <v>514.57650838556924</v>
      </c>
      <c r="AT8" s="243">
        <v>489.5551375331317</v>
      </c>
      <c r="AU8" s="243">
        <v>461.34143947408216</v>
      </c>
      <c r="AV8" s="243">
        <v>454.53305969508153</v>
      </c>
      <c r="AW8" s="243">
        <v>438.69384249973984</v>
      </c>
      <c r="AX8" s="243">
        <v>407.30525354195316</v>
      </c>
      <c r="AY8" s="243">
        <v>384.98675671594287</v>
      </c>
      <c r="AZ8" s="243">
        <v>382.15983354562724</v>
      </c>
      <c r="BA8" s="277">
        <v>404.16290489872665</v>
      </c>
      <c r="BB8" s="243">
        <v>403.82883298521983</v>
      </c>
      <c r="BC8" s="278">
        <v>379.73994382585755</v>
      </c>
      <c r="BD8" s="243">
        <v>357.57940281220698</v>
      </c>
      <c r="BE8" s="243">
        <v>328.6942358409583</v>
      </c>
      <c r="BF8" s="278">
        <v>329.61292826842003</v>
      </c>
      <c r="BG8" s="277">
        <v>308.24419237555225</v>
      </c>
      <c r="BH8" s="277">
        <v>290.42359617205977</v>
      </c>
      <c r="BI8" s="279">
        <v>281.24527464872449</v>
      </c>
      <c r="BJ8" s="1105"/>
      <c r="BK8" s="1105"/>
      <c r="BL8" s="1107"/>
    </row>
    <row r="9" spans="1:73">
      <c r="A9" s="133"/>
      <c r="B9" s="133"/>
      <c r="C9" s="133"/>
      <c r="D9" s="133"/>
      <c r="E9" s="133"/>
      <c r="F9" s="133"/>
      <c r="G9" s="133"/>
      <c r="H9" s="133"/>
      <c r="I9" s="133"/>
      <c r="J9" s="133"/>
      <c r="K9" s="133"/>
      <c r="L9" s="133"/>
      <c r="M9" s="133"/>
      <c r="N9" s="133"/>
      <c r="O9" s="133"/>
      <c r="P9" s="133"/>
      <c r="Q9" s="133"/>
      <c r="R9" s="133"/>
      <c r="S9" s="133"/>
      <c r="T9" s="133"/>
      <c r="U9" s="1167" t="s">
        <v>451</v>
      </c>
      <c r="V9" s="898"/>
      <c r="W9" s="1103"/>
      <c r="X9" s="280"/>
      <c r="Y9" s="280"/>
      <c r="Z9" s="280"/>
      <c r="AA9" s="280">
        <v>67.797731632736003</v>
      </c>
      <c r="AB9" s="280">
        <v>65.248243353215997</v>
      </c>
      <c r="AC9" s="280">
        <v>61.478530222144002</v>
      </c>
      <c r="AD9" s="280">
        <v>58.407957913088012</v>
      </c>
      <c r="AE9" s="280">
        <v>62.453988504991997</v>
      </c>
      <c r="AF9" s="280">
        <v>65.444100856063997</v>
      </c>
      <c r="AG9" s="280">
        <v>62.197089710335995</v>
      </c>
      <c r="AH9" s="280">
        <v>61.619331534432</v>
      </c>
      <c r="AI9" s="280">
        <v>58.927204139776009</v>
      </c>
      <c r="AJ9" s="280">
        <v>58.218198536511998</v>
      </c>
      <c r="AK9" s="280">
        <v>60.691840732319989</v>
      </c>
      <c r="AL9" s="280">
        <v>58.004849676704005</v>
      </c>
      <c r="AM9" s="280">
        <v>59.218043575488004</v>
      </c>
      <c r="AN9" s="280">
        <v>56.205930750143999</v>
      </c>
      <c r="AO9" s="280">
        <v>60.115658345343995</v>
      </c>
      <c r="AP9" s="280">
        <v>60.247105414271999</v>
      </c>
      <c r="AQ9" s="280">
        <v>61.13497814905601</v>
      </c>
      <c r="AR9" s="280">
        <v>56.999928091680012</v>
      </c>
      <c r="AS9" s="280">
        <v>55.580512595999991</v>
      </c>
      <c r="AT9" s="280">
        <v>57.409282114464006</v>
      </c>
      <c r="AU9" s="280">
        <v>60.396787449599998</v>
      </c>
      <c r="AV9" s="280">
        <v>60.112645066879992</v>
      </c>
      <c r="AW9" s="280">
        <v>51.675896708799996</v>
      </c>
      <c r="AX9" s="280">
        <v>51.921001798399999</v>
      </c>
      <c r="AY9" s="280">
        <v>48.054982361568001</v>
      </c>
      <c r="AZ9" s="280">
        <v>54.291191961440006</v>
      </c>
      <c r="BA9" s="280">
        <v>48.449983608320004</v>
      </c>
      <c r="BB9" s="280">
        <v>47.808405373215066</v>
      </c>
      <c r="BC9" s="280">
        <v>45.359672954399997</v>
      </c>
      <c r="BD9" s="280">
        <v>46.060420563359997</v>
      </c>
      <c r="BE9" s="280">
        <v>42.673267667519994</v>
      </c>
      <c r="BF9" s="281">
        <v>48.847030721440021</v>
      </c>
      <c r="BG9" s="1172">
        <v>43.479282902720001</v>
      </c>
      <c r="BH9" s="1172">
        <v>35.409804243520007</v>
      </c>
      <c r="BI9" s="282">
        <v>27.725870597599997</v>
      </c>
      <c r="BJ9" s="605"/>
      <c r="BK9" s="1078"/>
      <c r="BN9" s="1104"/>
      <c r="BS9" s="1108"/>
      <c r="BT9" s="1108"/>
      <c r="BU9" s="1108"/>
    </row>
    <row r="10" spans="1:73" s="295" customFormat="1" ht="15" customHeight="1">
      <c r="A10" s="27"/>
      <c r="B10" s="27"/>
      <c r="C10" s="27"/>
      <c r="D10" s="27"/>
      <c r="E10" s="27"/>
      <c r="F10" s="27"/>
      <c r="G10" s="27"/>
      <c r="H10" s="27"/>
      <c r="I10" s="27"/>
      <c r="J10" s="27"/>
      <c r="K10" s="27"/>
      <c r="L10" s="27"/>
      <c r="M10" s="27"/>
      <c r="N10" s="27"/>
      <c r="O10" s="27"/>
      <c r="P10" s="27"/>
      <c r="Q10" s="27"/>
      <c r="R10" s="27"/>
      <c r="S10" s="27"/>
      <c r="T10" s="27"/>
      <c r="U10" s="235"/>
      <c r="V10" s="1168" t="s">
        <v>452</v>
      </c>
      <c r="W10" s="1103"/>
      <c r="X10" s="284"/>
      <c r="Y10" s="284"/>
      <c r="Z10" s="284"/>
      <c r="AA10" s="284">
        <v>41.985849505376002</v>
      </c>
      <c r="AB10" s="284">
        <v>40.795688416895999</v>
      </c>
      <c r="AC10" s="284">
        <v>37.793562286144009</v>
      </c>
      <c r="AD10" s="284">
        <v>36.139749621248001</v>
      </c>
      <c r="AE10" s="284">
        <v>39.184483009951997</v>
      </c>
      <c r="AF10" s="284">
        <v>41.544159582463998</v>
      </c>
      <c r="AG10" s="284">
        <v>37.906594078975992</v>
      </c>
      <c r="AH10" s="284">
        <v>37.184823184991998</v>
      </c>
      <c r="AI10" s="284">
        <v>37.398038868735995</v>
      </c>
      <c r="AJ10" s="284">
        <v>36.772853707072002</v>
      </c>
      <c r="AK10" s="284">
        <v>38.242422103199992</v>
      </c>
      <c r="AL10" s="284">
        <v>36.880304959904002</v>
      </c>
      <c r="AM10" s="284">
        <v>37.032533216448002</v>
      </c>
      <c r="AN10" s="284">
        <v>34.202957095103997</v>
      </c>
      <c r="AO10" s="284">
        <v>37.439074900864</v>
      </c>
      <c r="AP10" s="284">
        <v>37.732814808192003</v>
      </c>
      <c r="AQ10" s="284">
        <v>38.256852765376003</v>
      </c>
      <c r="AR10" s="284">
        <v>33.932382573600002</v>
      </c>
      <c r="AS10" s="284">
        <v>35.548057980959996</v>
      </c>
      <c r="AT10" s="284">
        <v>40.130428031904003</v>
      </c>
      <c r="AU10" s="284">
        <v>40.576025091839995</v>
      </c>
      <c r="AV10" s="284">
        <v>39.998026678399995</v>
      </c>
      <c r="AW10" s="284">
        <v>31.5219737392</v>
      </c>
      <c r="AX10" s="284">
        <v>31.584798882560001</v>
      </c>
      <c r="AY10" s="284">
        <v>28.250540249568001</v>
      </c>
      <c r="AZ10" s="284">
        <v>35.601890088800005</v>
      </c>
      <c r="BA10" s="2019">
        <v>29.973598430720006</v>
      </c>
      <c r="BB10" s="284">
        <v>28.286013595935064</v>
      </c>
      <c r="BC10" s="2020">
        <v>25.435759779359998</v>
      </c>
      <c r="BD10" s="284">
        <v>27.873658139039996</v>
      </c>
      <c r="BE10" s="284">
        <v>26.701363483199994</v>
      </c>
      <c r="BF10" s="2020">
        <v>30.258568846240014</v>
      </c>
      <c r="BG10" s="2019">
        <v>26.303042897599997</v>
      </c>
      <c r="BH10" s="2019">
        <v>19.242201616960003</v>
      </c>
      <c r="BI10" s="2021">
        <v>12.795707479519999</v>
      </c>
      <c r="BJ10" s="1105"/>
      <c r="BK10" s="1105"/>
      <c r="BL10" s="1107"/>
    </row>
    <row r="11" spans="1:73" s="295" customFormat="1" ht="15" customHeight="1">
      <c r="A11" s="27"/>
      <c r="B11" s="27"/>
      <c r="C11" s="27"/>
      <c r="D11" s="27"/>
      <c r="E11" s="27"/>
      <c r="F11" s="27"/>
      <c r="G11" s="27"/>
      <c r="H11" s="27"/>
      <c r="I11" s="27"/>
      <c r="J11" s="27"/>
      <c r="K11" s="27"/>
      <c r="L11" s="27"/>
      <c r="M11" s="27"/>
      <c r="N11" s="27"/>
      <c r="O11" s="27"/>
      <c r="P11" s="27"/>
      <c r="Q11" s="27"/>
      <c r="R11" s="27"/>
      <c r="S11" s="27"/>
      <c r="T11" s="27"/>
      <c r="U11" s="240"/>
      <c r="V11" s="1169" t="s">
        <v>453</v>
      </c>
      <c r="W11" s="1103"/>
      <c r="X11" s="244"/>
      <c r="Y11" s="244"/>
      <c r="Z11" s="244"/>
      <c r="AA11" s="244">
        <v>25.811882127359997</v>
      </c>
      <c r="AB11" s="244">
        <v>24.452554936320002</v>
      </c>
      <c r="AC11" s="244">
        <v>23.684967936</v>
      </c>
      <c r="AD11" s="244">
        <v>22.268208291840004</v>
      </c>
      <c r="AE11" s="244">
        <v>23.269505495040001</v>
      </c>
      <c r="AF11" s="244">
        <v>23.899941273600003</v>
      </c>
      <c r="AG11" s="244">
        <v>24.290495631360002</v>
      </c>
      <c r="AH11" s="244">
        <v>24.434508349440001</v>
      </c>
      <c r="AI11" s="244">
        <v>21.529165271040004</v>
      </c>
      <c r="AJ11" s="244">
        <v>21.44534482944</v>
      </c>
      <c r="AK11" s="244">
        <v>22.44941862912</v>
      </c>
      <c r="AL11" s="244">
        <v>21.124544716800003</v>
      </c>
      <c r="AM11" s="244">
        <v>22.185510359040002</v>
      </c>
      <c r="AN11" s="244">
        <v>22.002973655040002</v>
      </c>
      <c r="AO11" s="244">
        <v>22.676583444480002</v>
      </c>
      <c r="AP11" s="244">
        <v>22.514290606079999</v>
      </c>
      <c r="AQ11" s="244">
        <v>22.878125383680004</v>
      </c>
      <c r="AR11" s="244">
        <v>23.067545518080003</v>
      </c>
      <c r="AS11" s="244">
        <v>20.032454615040002</v>
      </c>
      <c r="AT11" s="244">
        <v>17.278854082560002</v>
      </c>
      <c r="AU11" s="244">
        <v>19.82076235776</v>
      </c>
      <c r="AV11" s="244">
        <v>20.114618388479997</v>
      </c>
      <c r="AW11" s="244">
        <v>20.1539229696</v>
      </c>
      <c r="AX11" s="244">
        <v>20.336202915839998</v>
      </c>
      <c r="AY11" s="244">
        <v>19.804442112</v>
      </c>
      <c r="AZ11" s="244">
        <v>18.689301872640002</v>
      </c>
      <c r="BA11" s="285">
        <v>18.476385177600001</v>
      </c>
      <c r="BB11" s="244">
        <v>19.522391777280003</v>
      </c>
      <c r="BC11" s="2018">
        <v>19.923913175040003</v>
      </c>
      <c r="BD11" s="244">
        <v>18.186762424320001</v>
      </c>
      <c r="BE11" s="244">
        <v>15.97190418432</v>
      </c>
      <c r="BF11" s="2018">
        <v>18.588461875200004</v>
      </c>
      <c r="BG11" s="285">
        <v>17.17624000512</v>
      </c>
      <c r="BH11" s="285">
        <v>16.167602626560004</v>
      </c>
      <c r="BI11" s="286">
        <v>14.930163118079998</v>
      </c>
      <c r="BJ11" s="287"/>
      <c r="BK11" s="1105"/>
      <c r="BL11" s="1107"/>
    </row>
    <row r="12" spans="1:73">
      <c r="A12" s="27"/>
      <c r="B12" s="133"/>
      <c r="C12" s="133"/>
      <c r="D12" s="133"/>
      <c r="E12" s="133"/>
      <c r="F12" s="133"/>
      <c r="G12" s="133"/>
      <c r="H12" s="133"/>
      <c r="I12" s="133"/>
      <c r="J12" s="133"/>
      <c r="K12" s="133"/>
      <c r="L12" s="133"/>
      <c r="M12" s="133"/>
      <c r="N12" s="133"/>
      <c r="O12" s="133"/>
      <c r="P12" s="133"/>
      <c r="Q12" s="133"/>
      <c r="R12" s="133"/>
      <c r="S12" s="133"/>
      <c r="T12" s="133"/>
      <c r="U12" s="1167" t="s">
        <v>458</v>
      </c>
      <c r="V12" s="898"/>
      <c r="W12" s="1103"/>
      <c r="X12" s="236"/>
      <c r="Y12" s="236"/>
      <c r="Z12" s="236"/>
      <c r="AA12" s="236">
        <v>28011.960090478166</v>
      </c>
      <c r="AB12" s="236">
        <v>27834.783441282027</v>
      </c>
      <c r="AC12" s="236">
        <v>28835.51082986929</v>
      </c>
      <c r="AD12" s="236">
        <v>28756.755320324264</v>
      </c>
      <c r="AE12" s="236">
        <v>29354.645475971804</v>
      </c>
      <c r="AF12" s="236">
        <v>28773.963104465107</v>
      </c>
      <c r="AG12" s="236">
        <v>28100.849651298016</v>
      </c>
      <c r="AH12" s="236">
        <v>28249.417031470672</v>
      </c>
      <c r="AI12" s="236">
        <v>27093.08705918309</v>
      </c>
      <c r="AJ12" s="236">
        <v>27188.611438516302</v>
      </c>
      <c r="AK12" s="236">
        <v>27030.255931260854</v>
      </c>
      <c r="AL12" s="236">
        <v>26531.49287496446</v>
      </c>
      <c r="AM12" s="236">
        <v>26695.081051511916</v>
      </c>
      <c r="AN12" s="236">
        <v>26181.967254174746</v>
      </c>
      <c r="AO12" s="236">
        <v>26181.582107282087</v>
      </c>
      <c r="AP12" s="236">
        <v>26523.774121408685</v>
      </c>
      <c r="AQ12" s="236">
        <v>26321.219358862108</v>
      </c>
      <c r="AR12" s="236">
        <v>26082.281134984005</v>
      </c>
      <c r="AS12" s="236">
        <v>25745.428823147889</v>
      </c>
      <c r="AT12" s="236">
        <v>25785.836653389077</v>
      </c>
      <c r="AU12" s="236">
        <v>25689.687226671482</v>
      </c>
      <c r="AV12" s="236">
        <v>25026.618756314962</v>
      </c>
      <c r="AW12" s="236">
        <v>24627.658617616875</v>
      </c>
      <c r="AX12" s="236">
        <v>24963.476852107335</v>
      </c>
      <c r="AY12" s="236">
        <v>24735.164057705373</v>
      </c>
      <c r="AZ12" s="236">
        <v>24552.332796917122</v>
      </c>
      <c r="BA12" s="236">
        <v>24668.050427668819</v>
      </c>
      <c r="BB12" s="236">
        <v>24648.58356713301</v>
      </c>
      <c r="BC12" s="236">
        <v>24543.780393885369</v>
      </c>
      <c r="BD12" s="236">
        <v>24595.589554188693</v>
      </c>
      <c r="BE12" s="236">
        <v>24615.488750136719</v>
      </c>
      <c r="BF12" s="267">
        <v>24746.408858082676</v>
      </c>
      <c r="BG12" s="1171">
        <v>24435.59302096548</v>
      </c>
      <c r="BH12" s="1171">
        <v>24225.622516153577</v>
      </c>
      <c r="BI12" s="268">
        <v>23932.036194346707</v>
      </c>
      <c r="BJ12" s="605"/>
      <c r="BK12" s="1078"/>
      <c r="BN12" s="1104"/>
    </row>
    <row r="13" spans="1:73" s="295" customFormat="1" ht="15" customHeight="1">
      <c r="A13" s="27"/>
      <c r="B13" s="27"/>
      <c r="C13" s="27"/>
      <c r="D13" s="27"/>
      <c r="E13" s="27"/>
      <c r="F13" s="27"/>
      <c r="G13" s="27"/>
      <c r="H13" s="27"/>
      <c r="I13" s="27"/>
      <c r="J13" s="27"/>
      <c r="K13" s="27"/>
      <c r="L13" s="27"/>
      <c r="M13" s="27"/>
      <c r="N13" s="27"/>
      <c r="O13" s="27"/>
      <c r="P13" s="27"/>
      <c r="Q13" s="27"/>
      <c r="R13" s="27"/>
      <c r="S13" s="27"/>
      <c r="T13" s="27"/>
      <c r="U13" s="235"/>
      <c r="V13" s="1168" t="s">
        <v>454</v>
      </c>
      <c r="W13" s="1103"/>
      <c r="X13" s="238"/>
      <c r="Y13" s="238"/>
      <c r="Z13" s="238"/>
      <c r="AA13" s="238">
        <v>10563.042180227101</v>
      </c>
      <c r="AB13" s="238">
        <v>10772.941631777196</v>
      </c>
      <c r="AC13" s="238">
        <v>10845.432763354444</v>
      </c>
      <c r="AD13" s="238">
        <v>10730.4506069567</v>
      </c>
      <c r="AE13" s="238">
        <v>10564.892682861473</v>
      </c>
      <c r="AF13" s="238">
        <v>10446.116368035573</v>
      </c>
      <c r="AG13" s="238">
        <v>10316.032646781321</v>
      </c>
      <c r="AH13" s="238">
        <v>10254.113045763146</v>
      </c>
      <c r="AI13" s="238">
        <v>10172.338228361605</v>
      </c>
      <c r="AJ13" s="238">
        <v>10107.631112629791</v>
      </c>
      <c r="AK13" s="238">
        <v>9973.3029586397533</v>
      </c>
      <c r="AL13" s="238">
        <v>10024.413614943434</v>
      </c>
      <c r="AM13" s="238">
        <v>9956.0281900663776</v>
      </c>
      <c r="AN13" s="238">
        <v>9842.5415555476138</v>
      </c>
      <c r="AO13" s="238">
        <v>9636.7775443019946</v>
      </c>
      <c r="AP13" s="238">
        <v>9613.5968900770768</v>
      </c>
      <c r="AQ13" s="238">
        <v>9584.8169182055717</v>
      </c>
      <c r="AR13" s="238">
        <v>9633.2112753522306</v>
      </c>
      <c r="AS13" s="238">
        <v>9535.3645536034601</v>
      </c>
      <c r="AT13" s="238">
        <v>9424.7293645846021</v>
      </c>
      <c r="AU13" s="238">
        <v>9126.9446653836785</v>
      </c>
      <c r="AV13" s="238">
        <v>9083.9620454757587</v>
      </c>
      <c r="AW13" s="238">
        <v>8871.1081180048332</v>
      </c>
      <c r="AX13" s="238">
        <v>8640.6598379872612</v>
      </c>
      <c r="AY13" s="238">
        <v>8435.3432013262664</v>
      </c>
      <c r="AZ13" s="238">
        <v>8437.5851594766555</v>
      </c>
      <c r="BA13" s="270">
        <v>8388.2859964273775</v>
      </c>
      <c r="BB13" s="238">
        <v>8414.6019171644457</v>
      </c>
      <c r="BC13" s="271">
        <v>8392.4225509035005</v>
      </c>
      <c r="BD13" s="238">
        <v>8516.5709881413459</v>
      </c>
      <c r="BE13" s="238">
        <v>8606.9292261317405</v>
      </c>
      <c r="BF13" s="270">
        <v>8714.0158602024858</v>
      </c>
      <c r="BG13" s="270">
        <v>8746.2383167568332</v>
      </c>
      <c r="BH13" s="270">
        <v>8636.870058135315</v>
      </c>
      <c r="BI13" s="272">
        <v>8446.2942122676486</v>
      </c>
      <c r="BJ13" s="287"/>
      <c r="BK13" s="1105"/>
    </row>
    <row r="14" spans="1:73" s="295" customFormat="1" ht="15" customHeight="1">
      <c r="A14" s="27"/>
      <c r="B14" s="27"/>
      <c r="C14" s="27"/>
      <c r="D14" s="27"/>
      <c r="E14" s="27"/>
      <c r="F14" s="27"/>
      <c r="G14" s="27"/>
      <c r="H14" s="27"/>
      <c r="I14" s="27"/>
      <c r="J14" s="27"/>
      <c r="K14" s="27"/>
      <c r="L14" s="27"/>
      <c r="M14" s="27"/>
      <c r="N14" s="27"/>
      <c r="O14" s="27"/>
      <c r="P14" s="27"/>
      <c r="Q14" s="27"/>
      <c r="R14" s="27"/>
      <c r="S14" s="27"/>
      <c r="T14" s="27"/>
      <c r="U14" s="235"/>
      <c r="V14" s="1170" t="s">
        <v>455</v>
      </c>
      <c r="W14" s="1103"/>
      <c r="X14" s="239"/>
      <c r="Y14" s="239"/>
      <c r="Z14" s="239"/>
      <c r="AA14" s="239">
        <v>3786.2170738754926</v>
      </c>
      <c r="AB14" s="239">
        <v>3805.3669064511532</v>
      </c>
      <c r="AC14" s="239">
        <v>3801.8554382497332</v>
      </c>
      <c r="AD14" s="239">
        <v>3721.7358115099801</v>
      </c>
      <c r="AE14" s="239">
        <v>3620.0142235153935</v>
      </c>
      <c r="AF14" s="239">
        <v>3595.6167027607667</v>
      </c>
      <c r="AG14" s="239">
        <v>3568.4823316074057</v>
      </c>
      <c r="AH14" s="239">
        <v>3531.2812948207138</v>
      </c>
      <c r="AI14" s="239">
        <v>3475.5984221486151</v>
      </c>
      <c r="AJ14" s="239">
        <v>3444.1676235840487</v>
      </c>
      <c r="AK14" s="239">
        <v>3364.2452733568352</v>
      </c>
      <c r="AL14" s="239">
        <v>3340.927731437127</v>
      </c>
      <c r="AM14" s="239">
        <v>3327.6936448189676</v>
      </c>
      <c r="AN14" s="239">
        <v>3276.4337007444569</v>
      </c>
      <c r="AO14" s="239">
        <v>3195.6718107614188</v>
      </c>
      <c r="AP14" s="239">
        <v>3178.8998341821771</v>
      </c>
      <c r="AQ14" s="239">
        <v>3104.315054494964</v>
      </c>
      <c r="AR14" s="239">
        <v>3044.5788088522663</v>
      </c>
      <c r="AS14" s="239">
        <v>2989.6854965712323</v>
      </c>
      <c r="AT14" s="239">
        <v>2945.3870787871874</v>
      </c>
      <c r="AU14" s="239">
        <v>2879.8924516902321</v>
      </c>
      <c r="AV14" s="239">
        <v>2875.8080732521171</v>
      </c>
      <c r="AW14" s="239">
        <v>2829.218342197631</v>
      </c>
      <c r="AX14" s="239">
        <v>2759.7171080276867</v>
      </c>
      <c r="AY14" s="239">
        <v>2711.7422284806257</v>
      </c>
      <c r="AZ14" s="239">
        <v>2708.7541812607087</v>
      </c>
      <c r="BA14" s="273">
        <v>2666.2856590098513</v>
      </c>
      <c r="BB14" s="239">
        <v>2681.5394723691102</v>
      </c>
      <c r="BC14" s="274">
        <v>2683.3638976680591</v>
      </c>
      <c r="BD14" s="239">
        <v>2705.9940457540779</v>
      </c>
      <c r="BE14" s="239">
        <v>2717.7749433256681</v>
      </c>
      <c r="BF14" s="273">
        <v>2756.4235009201916</v>
      </c>
      <c r="BG14" s="273">
        <v>2703.6257136334548</v>
      </c>
      <c r="BH14" s="273">
        <v>2645.6426731657903</v>
      </c>
      <c r="BI14" s="275">
        <v>2620.2992268609955</v>
      </c>
      <c r="BJ14" s="1105"/>
      <c r="BK14" s="1105"/>
    </row>
    <row r="15" spans="1:73" s="295" customFormat="1" ht="15" customHeight="1">
      <c r="A15" s="27"/>
      <c r="B15" s="27"/>
      <c r="C15" s="27"/>
      <c r="D15" s="27"/>
      <c r="E15" s="27"/>
      <c r="F15" s="27"/>
      <c r="G15" s="27"/>
      <c r="H15" s="27"/>
      <c r="I15" s="27"/>
      <c r="J15" s="27"/>
      <c r="K15" s="27"/>
      <c r="L15" s="27"/>
      <c r="M15" s="27"/>
      <c r="N15" s="27"/>
      <c r="O15" s="27"/>
      <c r="P15" s="27"/>
      <c r="Q15" s="27"/>
      <c r="R15" s="27"/>
      <c r="S15" s="27"/>
      <c r="T15" s="27"/>
      <c r="U15" s="235"/>
      <c r="V15" s="1170" t="s">
        <v>456</v>
      </c>
      <c r="W15" s="1103"/>
      <c r="X15" s="239"/>
      <c r="Y15" s="239"/>
      <c r="Z15" s="239"/>
      <c r="AA15" s="239">
        <v>13584.764366957101</v>
      </c>
      <c r="AB15" s="239">
        <v>13188.587258901342</v>
      </c>
      <c r="AC15" s="239">
        <v>14111.684726430112</v>
      </c>
      <c r="AD15" s="239">
        <v>14238.115895682149</v>
      </c>
      <c r="AE15" s="239">
        <v>15094.759159785022</v>
      </c>
      <c r="AF15" s="239">
        <v>14663.15386732317</v>
      </c>
      <c r="AG15" s="239">
        <v>14150.097459898669</v>
      </c>
      <c r="AH15" s="239">
        <v>14399.07864910752</v>
      </c>
      <c r="AI15" s="239">
        <v>13386.596638809238</v>
      </c>
      <c r="AJ15" s="239">
        <v>13578.903738651679</v>
      </c>
      <c r="AK15" s="239">
        <v>13636.491436431661</v>
      </c>
      <c r="AL15" s="239">
        <v>13111.955591121026</v>
      </c>
      <c r="AM15" s="239">
        <v>13358.420116990372</v>
      </c>
      <c r="AN15" s="239">
        <v>13014.371685929143</v>
      </c>
      <c r="AO15" s="239">
        <v>13302.630324241221</v>
      </c>
      <c r="AP15" s="239">
        <v>13682.059637568993</v>
      </c>
      <c r="AQ15" s="239">
        <v>13585.968361751316</v>
      </c>
      <c r="AR15" s="239">
        <v>13358.668977988698</v>
      </c>
      <c r="AS15" s="239">
        <v>13178.136712733207</v>
      </c>
      <c r="AT15" s="239">
        <v>13378.785519196026</v>
      </c>
      <c r="AU15" s="239">
        <v>13648.583329375993</v>
      </c>
      <c r="AV15" s="239">
        <v>13031.693767459192</v>
      </c>
      <c r="AW15" s="239">
        <v>12892.195718380552</v>
      </c>
      <c r="AX15" s="239">
        <v>13527.109300428441</v>
      </c>
      <c r="AY15" s="239">
        <v>13553.577878798871</v>
      </c>
      <c r="AZ15" s="239">
        <v>13373.510706831774</v>
      </c>
      <c r="BA15" s="273">
        <v>13583.066907688251</v>
      </c>
      <c r="BB15" s="239">
        <v>13523.123268899248</v>
      </c>
      <c r="BC15" s="274">
        <v>13439.425915667691</v>
      </c>
      <c r="BD15" s="239">
        <v>13342.228313960222</v>
      </c>
      <c r="BE15" s="239">
        <v>13260.434749399219</v>
      </c>
      <c r="BF15" s="274">
        <v>13244.079441714901</v>
      </c>
      <c r="BG15" s="273">
        <v>12957.300764813839</v>
      </c>
      <c r="BH15" s="273">
        <v>12914.694149228448</v>
      </c>
      <c r="BI15" s="275">
        <v>12839.386545620562</v>
      </c>
      <c r="BJ15" s="1105"/>
      <c r="BK15" s="1105"/>
    </row>
    <row r="16" spans="1:73" s="295" customFormat="1" ht="15" customHeight="1">
      <c r="A16" s="27"/>
      <c r="B16" s="27"/>
      <c r="C16" s="27"/>
      <c r="D16" s="27"/>
      <c r="E16" s="27"/>
      <c r="F16" s="27"/>
      <c r="G16" s="27"/>
      <c r="H16" s="27"/>
      <c r="I16" s="27"/>
      <c r="J16" s="27"/>
      <c r="K16" s="27"/>
      <c r="L16" s="27"/>
      <c r="M16" s="27"/>
      <c r="N16" s="27"/>
      <c r="O16" s="27"/>
      <c r="P16" s="27"/>
      <c r="Q16" s="27"/>
      <c r="R16" s="27"/>
      <c r="S16" s="27"/>
      <c r="T16" s="27"/>
      <c r="U16" s="240"/>
      <c r="V16" s="1169" t="s">
        <v>457</v>
      </c>
      <c r="W16" s="1103"/>
      <c r="X16" s="243"/>
      <c r="Y16" s="243"/>
      <c r="Z16" s="243"/>
      <c r="AA16" s="244">
        <v>77.936469418468775</v>
      </c>
      <c r="AB16" s="244">
        <v>67.887644152335511</v>
      </c>
      <c r="AC16" s="244">
        <v>76.537901835007162</v>
      </c>
      <c r="AD16" s="244">
        <v>66.453006175434481</v>
      </c>
      <c r="AE16" s="244">
        <v>74.9794098099173</v>
      </c>
      <c r="AF16" s="244">
        <v>69.076166345591602</v>
      </c>
      <c r="AG16" s="244">
        <v>66.237213010619683</v>
      </c>
      <c r="AH16" s="244">
        <v>64.944041779289975</v>
      </c>
      <c r="AI16" s="244">
        <v>58.553769863631018</v>
      </c>
      <c r="AJ16" s="244">
        <v>57.908963650782937</v>
      </c>
      <c r="AK16" s="244">
        <v>56.216262832604087</v>
      </c>
      <c r="AL16" s="244">
        <v>54.195937462870234</v>
      </c>
      <c r="AM16" s="244">
        <v>52.939099636199451</v>
      </c>
      <c r="AN16" s="244">
        <v>48.620311953530845</v>
      </c>
      <c r="AO16" s="244">
        <v>46.50242797745382</v>
      </c>
      <c r="AP16" s="244">
        <v>49.217759580439989</v>
      </c>
      <c r="AQ16" s="244">
        <v>46.11902441025736</v>
      </c>
      <c r="AR16" s="244">
        <v>45.822072790812598</v>
      </c>
      <c r="AS16" s="244">
        <v>42.242060239993478</v>
      </c>
      <c r="AT16" s="244">
        <v>36.934690821261476</v>
      </c>
      <c r="AU16" s="244">
        <v>34.266780221578216</v>
      </c>
      <c r="AV16" s="244">
        <v>35.154870127892444</v>
      </c>
      <c r="AW16" s="244">
        <v>35.136439033858579</v>
      </c>
      <c r="AX16" s="244">
        <v>35.99060566394634</v>
      </c>
      <c r="AY16" s="244">
        <v>34.500749099608178</v>
      </c>
      <c r="AZ16" s="244">
        <v>32.482749347982299</v>
      </c>
      <c r="BA16" s="285">
        <v>30.411864543339604</v>
      </c>
      <c r="BB16" s="244">
        <v>29.318908700205291</v>
      </c>
      <c r="BC16" s="2018">
        <v>28.568029646121047</v>
      </c>
      <c r="BD16" s="244">
        <v>30.796206333043656</v>
      </c>
      <c r="BE16" s="244">
        <v>30.349831280090861</v>
      </c>
      <c r="BF16" s="2018">
        <v>31.890055245092853</v>
      </c>
      <c r="BG16" s="285">
        <v>28.428225761351115</v>
      </c>
      <c r="BH16" s="285">
        <v>28.415635624027082</v>
      </c>
      <c r="BI16" s="286">
        <v>26.056209597500342</v>
      </c>
      <c r="BJ16" s="1105"/>
      <c r="BK16" s="1105"/>
    </row>
    <row r="17" spans="1:73" ht="13.35" customHeight="1">
      <c r="U17" s="1167" t="s">
        <v>459</v>
      </c>
      <c r="V17" s="1080"/>
      <c r="W17" s="1103"/>
      <c r="X17" s="236"/>
      <c r="Y17" s="236"/>
      <c r="Z17" s="236"/>
      <c r="AA17" s="236">
        <v>14640.547441723047</v>
      </c>
      <c r="AB17" s="236">
        <v>14473.155359488794</v>
      </c>
      <c r="AC17" s="236">
        <v>14353.841962858476</v>
      </c>
      <c r="AD17" s="236">
        <v>14043.901817366695</v>
      </c>
      <c r="AE17" s="236">
        <v>13754.182869484144</v>
      </c>
      <c r="AF17" s="236">
        <v>13344.9720239087</v>
      </c>
      <c r="AG17" s="236">
        <v>12949.041421824832</v>
      </c>
      <c r="AH17" s="236">
        <v>12509.581072716652</v>
      </c>
      <c r="AI17" s="236">
        <v>11988.461854389003</v>
      </c>
      <c r="AJ17" s="236">
        <v>11517.427567612671</v>
      </c>
      <c r="AK17" s="236">
        <v>11080.823822107743</v>
      </c>
      <c r="AL17" s="236">
        <v>10579.284999920099</v>
      </c>
      <c r="AM17" s="236">
        <v>10112.091227152121</v>
      </c>
      <c r="AN17" s="236">
        <v>9682.7203389321057</v>
      </c>
      <c r="AO17" s="236">
        <v>9222.4170908701599</v>
      </c>
      <c r="AP17" s="236">
        <v>8779.9117836680052</v>
      </c>
      <c r="AQ17" s="236">
        <v>8286.0673473475908</v>
      </c>
      <c r="AR17" s="236">
        <v>7826.6016515846841</v>
      </c>
      <c r="AS17" s="236">
        <v>7366.9840900313011</v>
      </c>
      <c r="AT17" s="236">
        <v>6873.982137217582</v>
      </c>
      <c r="AU17" s="236">
        <v>6435.6961540024067</v>
      </c>
      <c r="AV17" s="236">
        <v>6101.0831423612954</v>
      </c>
      <c r="AW17" s="236">
        <v>5790.8087999044656</v>
      </c>
      <c r="AX17" s="236">
        <v>5507.6929055952123</v>
      </c>
      <c r="AY17" s="236">
        <v>5234.1167645728747</v>
      </c>
      <c r="AZ17" s="236">
        <v>4972.5404780606477</v>
      </c>
      <c r="BA17" s="236">
        <v>4716.6067455254124</v>
      </c>
      <c r="BB17" s="236">
        <v>4462.9313427508323</v>
      </c>
      <c r="BC17" s="236">
        <v>4266.2600302337087</v>
      </c>
      <c r="BD17" s="236">
        <v>4090.726601638446</v>
      </c>
      <c r="BE17" s="236">
        <v>3898.1470771044137</v>
      </c>
      <c r="BF17" s="267">
        <v>3751.8136331079104</v>
      </c>
      <c r="BG17" s="1171">
        <v>3579.7995187272536</v>
      </c>
      <c r="BH17" s="1171">
        <v>3449.8349925143407</v>
      </c>
      <c r="BI17" s="268">
        <v>3358.468823389323</v>
      </c>
      <c r="BJ17" s="605"/>
      <c r="BK17" s="1078"/>
      <c r="BN17" s="1104"/>
    </row>
    <row r="18" spans="1:73" s="295" customFormat="1" ht="16.7" customHeight="1">
      <c r="A18" s="1075"/>
      <c r="B18" s="1075"/>
      <c r="C18" s="1075"/>
      <c r="D18" s="1075"/>
      <c r="E18" s="1075"/>
      <c r="F18" s="1075"/>
      <c r="G18" s="1075"/>
      <c r="H18" s="1075"/>
      <c r="I18" s="1075"/>
      <c r="J18" s="1075"/>
      <c r="K18" s="1075"/>
      <c r="L18" s="1075"/>
      <c r="M18" s="1075"/>
      <c r="N18" s="1075"/>
      <c r="O18" s="1075"/>
      <c r="P18" s="1075"/>
      <c r="Q18" s="1075"/>
      <c r="R18" s="1075"/>
      <c r="S18" s="1075"/>
      <c r="T18" s="1075"/>
      <c r="U18" s="1081"/>
      <c r="V18" s="895" t="s">
        <v>446</v>
      </c>
      <c r="W18" s="1103"/>
      <c r="X18" s="238"/>
      <c r="Y18" s="238"/>
      <c r="Z18" s="238"/>
      <c r="AA18" s="238">
        <v>11188.695885072369</v>
      </c>
      <c r="AB18" s="238">
        <v>11049.094397045879</v>
      </c>
      <c r="AC18" s="238">
        <v>10955.729073030234</v>
      </c>
      <c r="AD18" s="238">
        <v>10703.151451808737</v>
      </c>
      <c r="AE18" s="238">
        <v>10478.841727395915</v>
      </c>
      <c r="AF18" s="238">
        <v>10104.955492056975</v>
      </c>
      <c r="AG18" s="238">
        <v>9751.7021534348933</v>
      </c>
      <c r="AH18" s="238">
        <v>9356.1668476125924</v>
      </c>
      <c r="AI18" s="238">
        <v>8898.5079394192999</v>
      </c>
      <c r="AJ18" s="238">
        <v>8460.1225327575394</v>
      </c>
      <c r="AK18" s="238">
        <v>8051.1044232654258</v>
      </c>
      <c r="AL18" s="238">
        <v>7644.88182985207</v>
      </c>
      <c r="AM18" s="238">
        <v>7241.1217892494515</v>
      </c>
      <c r="AN18" s="238">
        <v>6836.412182461173</v>
      </c>
      <c r="AO18" s="238">
        <v>6421.7746712262197</v>
      </c>
      <c r="AP18" s="238">
        <v>6009.0359645398303</v>
      </c>
      <c r="AQ18" s="238">
        <v>5585.2976416174533</v>
      </c>
      <c r="AR18" s="238">
        <v>5192.9455359785161</v>
      </c>
      <c r="AS18" s="238">
        <v>4755.8790526715284</v>
      </c>
      <c r="AT18" s="238">
        <v>4374.7888652778101</v>
      </c>
      <c r="AU18" s="238">
        <v>4002.7316171805751</v>
      </c>
      <c r="AV18" s="238">
        <v>3703.4119183486046</v>
      </c>
      <c r="AW18" s="238">
        <v>3449.948469265416</v>
      </c>
      <c r="AX18" s="238">
        <v>3208.7986330867052</v>
      </c>
      <c r="AY18" s="238">
        <v>2958.8231461322316</v>
      </c>
      <c r="AZ18" s="238">
        <v>2736.5045477239128</v>
      </c>
      <c r="BA18" s="270">
        <v>2521.0135061481201</v>
      </c>
      <c r="BB18" s="238">
        <v>2346.591901958916</v>
      </c>
      <c r="BC18" s="271">
        <v>2176.2673834459733</v>
      </c>
      <c r="BD18" s="238">
        <v>2027.0629521486176</v>
      </c>
      <c r="BE18" s="238">
        <v>1888.2960807880381</v>
      </c>
      <c r="BF18" s="271">
        <v>1759.8723385788358</v>
      </c>
      <c r="BG18" s="270">
        <v>1634.3163581964986</v>
      </c>
      <c r="BH18" s="270">
        <v>1534.8506449749707</v>
      </c>
      <c r="BI18" s="272">
        <v>1442.3049299346389</v>
      </c>
      <c r="BJ18" s="288"/>
      <c r="BK18" s="1109"/>
    </row>
    <row r="19" spans="1:73" s="295" customFormat="1" ht="15" customHeight="1">
      <c r="A19" s="1075"/>
      <c r="B19" s="1075"/>
      <c r="C19" s="1075"/>
      <c r="D19" s="1075"/>
      <c r="E19" s="1075"/>
      <c r="F19" s="1075"/>
      <c r="G19" s="1075"/>
      <c r="H19" s="1075"/>
      <c r="I19" s="1075"/>
      <c r="J19" s="1075"/>
      <c r="K19" s="1075"/>
      <c r="L19" s="1075"/>
      <c r="M19" s="1075"/>
      <c r="N19" s="1075"/>
      <c r="O19" s="1075"/>
      <c r="P19" s="1075"/>
      <c r="Q19" s="1075"/>
      <c r="R19" s="1075"/>
      <c r="S19" s="1075"/>
      <c r="T19" s="1075"/>
      <c r="U19" s="1081"/>
      <c r="V19" s="896" t="s">
        <v>443</v>
      </c>
      <c r="W19" s="1103"/>
      <c r="X19" s="289"/>
      <c r="Y19" s="289"/>
      <c r="Z19" s="289"/>
      <c r="AA19" s="289">
        <v>60.471456098349925</v>
      </c>
      <c r="AB19" s="289">
        <v>59.787919485866539</v>
      </c>
      <c r="AC19" s="289">
        <v>59.917379543310133</v>
      </c>
      <c r="AD19" s="289">
        <v>60.062843449619393</v>
      </c>
      <c r="AE19" s="289">
        <v>59.755911788135244</v>
      </c>
      <c r="AF19" s="289">
        <v>59.891958351896804</v>
      </c>
      <c r="AG19" s="289">
        <v>60.042155318399999</v>
      </c>
      <c r="AH19" s="289">
        <v>60.3265988064</v>
      </c>
      <c r="AI19" s="289">
        <v>60.017911685280005</v>
      </c>
      <c r="AJ19" s="289">
        <v>60.254123260320007</v>
      </c>
      <c r="AK19" s="289">
        <v>60.564982987680011</v>
      </c>
      <c r="AL19" s="289">
        <v>61.118205112800013</v>
      </c>
      <c r="AM19" s="289">
        <v>77.530655484960008</v>
      </c>
      <c r="AN19" s="289">
        <v>91.147246660959993</v>
      </c>
      <c r="AO19" s="289">
        <v>94.102368156799997</v>
      </c>
      <c r="AP19" s="239">
        <v>106.88330629651199</v>
      </c>
      <c r="AQ19" s="239">
        <v>110.3389171000064</v>
      </c>
      <c r="AR19" s="239">
        <v>106.57965153473282</v>
      </c>
      <c r="AS19" s="239">
        <v>119.78478657221758</v>
      </c>
      <c r="AT19" s="239">
        <v>118.78708705589298</v>
      </c>
      <c r="AU19" s="239">
        <v>103.74785085438322</v>
      </c>
      <c r="AV19" s="239">
        <v>114.6462944563329</v>
      </c>
      <c r="AW19" s="239">
        <v>113.45491728255999</v>
      </c>
      <c r="AX19" s="239">
        <v>112.23647671014402</v>
      </c>
      <c r="AY19" s="239">
        <v>111.87744762510593</v>
      </c>
      <c r="AZ19" s="239">
        <v>114.01015745344</v>
      </c>
      <c r="BA19" s="273">
        <v>115.49715818979236</v>
      </c>
      <c r="BB19" s="239">
        <v>100.42088837145599</v>
      </c>
      <c r="BC19" s="2016">
        <v>99.561636040012814</v>
      </c>
      <c r="BD19" s="289">
        <v>92.203026465689589</v>
      </c>
      <c r="BE19" s="289">
        <v>83.218772496959986</v>
      </c>
      <c r="BF19" s="2016">
        <v>85.657975142118389</v>
      </c>
      <c r="BG19" s="2015">
        <v>77.481844030796793</v>
      </c>
      <c r="BH19" s="2015">
        <v>76.977737213439994</v>
      </c>
      <c r="BI19" s="2017">
        <v>77.155687318796794</v>
      </c>
      <c r="BJ19" s="1105"/>
      <c r="BK19" s="1105"/>
    </row>
    <row r="20" spans="1:73" s="295" customFormat="1" ht="28.5">
      <c r="A20" s="1075"/>
      <c r="B20" s="1075"/>
      <c r="C20" s="1075"/>
      <c r="D20" s="1075"/>
      <c r="E20" s="1075"/>
      <c r="F20" s="1075"/>
      <c r="G20" s="1075"/>
      <c r="H20" s="1075"/>
      <c r="I20" s="1075"/>
      <c r="J20" s="1075"/>
      <c r="K20" s="1075"/>
      <c r="L20" s="1075"/>
      <c r="M20" s="1075"/>
      <c r="N20" s="1075"/>
      <c r="O20" s="1075"/>
      <c r="P20" s="1075"/>
      <c r="Q20" s="1075"/>
      <c r="R20" s="1075"/>
      <c r="S20" s="1075"/>
      <c r="T20" s="1075"/>
      <c r="U20" s="1081"/>
      <c r="V20" s="899" t="s">
        <v>444</v>
      </c>
      <c r="W20" s="1103"/>
      <c r="X20" s="289"/>
      <c r="Y20" s="289"/>
      <c r="Z20" s="289"/>
      <c r="AA20" s="289">
        <v>31.175316848103428</v>
      </c>
      <c r="AB20" s="289">
        <v>30.669880391114781</v>
      </c>
      <c r="AC20" s="289">
        <v>31.108759386552581</v>
      </c>
      <c r="AD20" s="289">
        <v>31.001923587145154</v>
      </c>
      <c r="AE20" s="289">
        <v>32.542501306428434</v>
      </c>
      <c r="AF20" s="289">
        <v>32.962934288199719</v>
      </c>
      <c r="AG20" s="289">
        <v>33.4578195497322</v>
      </c>
      <c r="AH20" s="289">
        <v>27.950644356952985</v>
      </c>
      <c r="AI20" s="289">
        <v>26.64622951271414</v>
      </c>
      <c r="AJ20" s="289">
        <v>26.462810127323817</v>
      </c>
      <c r="AK20" s="289">
        <v>23.027943258244903</v>
      </c>
      <c r="AL20" s="289">
        <v>18.609669482844822</v>
      </c>
      <c r="AM20" s="289">
        <v>27.049195911319806</v>
      </c>
      <c r="AN20" s="289">
        <v>23.311062219995463</v>
      </c>
      <c r="AO20" s="289">
        <v>21.134041249937656</v>
      </c>
      <c r="AP20" s="289">
        <v>19.656528989727516</v>
      </c>
      <c r="AQ20" s="289">
        <v>18.188636117410702</v>
      </c>
      <c r="AR20" s="289">
        <v>16.834531986745393</v>
      </c>
      <c r="AS20" s="289">
        <v>15.936902230580667</v>
      </c>
      <c r="AT20" s="289">
        <v>14.177626252306812</v>
      </c>
      <c r="AU20" s="289">
        <v>12.950956730576319</v>
      </c>
      <c r="AV20" s="289">
        <v>11.972691941047266</v>
      </c>
      <c r="AW20" s="289">
        <v>12.612657437072778</v>
      </c>
      <c r="AX20" s="289">
        <v>13.31066231248886</v>
      </c>
      <c r="AY20" s="289">
        <v>11.504072773697215</v>
      </c>
      <c r="AZ20" s="289">
        <v>11.450912287643265</v>
      </c>
      <c r="BA20" s="2015">
        <v>10.429325145139837</v>
      </c>
      <c r="BB20" s="289">
        <v>11.489766784867136</v>
      </c>
      <c r="BC20" s="2016">
        <v>11.894069722335802</v>
      </c>
      <c r="BD20" s="289">
        <v>11.117697862573118</v>
      </c>
      <c r="BE20" s="289">
        <v>9.9570149207988017</v>
      </c>
      <c r="BF20" s="2016">
        <v>9.4586972683802184</v>
      </c>
      <c r="BG20" s="2015">
        <v>9.7381404394089941</v>
      </c>
      <c r="BH20" s="2015">
        <v>8.8387032067171774</v>
      </c>
      <c r="BI20" s="2017">
        <v>8.8312972464207551</v>
      </c>
      <c r="BJ20" s="1109"/>
      <c r="BK20" s="1109"/>
      <c r="BM20" s="1110"/>
    </row>
    <row r="21" spans="1:73" s="295" customFormat="1" ht="15" customHeight="1">
      <c r="A21" s="1075"/>
      <c r="B21" s="1075"/>
      <c r="C21" s="1075"/>
      <c r="D21" s="1075"/>
      <c r="E21" s="1075"/>
      <c r="F21" s="1075"/>
      <c r="G21" s="1075"/>
      <c r="H21" s="1075"/>
      <c r="I21" s="1075"/>
      <c r="J21" s="1075"/>
      <c r="K21" s="1075"/>
      <c r="L21" s="1075"/>
      <c r="M21" s="1075"/>
      <c r="N21" s="1075"/>
      <c r="O21" s="1075"/>
      <c r="P21" s="1075"/>
      <c r="Q21" s="1075"/>
      <c r="R21" s="1075"/>
      <c r="S21" s="1075"/>
      <c r="T21" s="1075"/>
      <c r="U21" s="1081"/>
      <c r="V21" s="869" t="s">
        <v>445</v>
      </c>
      <c r="W21" s="1111"/>
      <c r="X21" s="239"/>
      <c r="Y21" s="239"/>
      <c r="Z21" s="239"/>
      <c r="AA21" s="239">
        <v>3294.5313338039509</v>
      </c>
      <c r="AB21" s="239">
        <v>3267.3173977946508</v>
      </c>
      <c r="AC21" s="239">
        <v>3240.8554015833233</v>
      </c>
      <c r="AD21" s="239">
        <v>3183.2857310157428</v>
      </c>
      <c r="AE21" s="239">
        <v>3116.5138496773488</v>
      </c>
      <c r="AF21" s="239">
        <v>3080.0309491273401</v>
      </c>
      <c r="AG21" s="239">
        <v>3036.6197448434896</v>
      </c>
      <c r="AH21" s="239">
        <v>2997.6502779814255</v>
      </c>
      <c r="AI21" s="239">
        <v>2939.561042243809</v>
      </c>
      <c r="AJ21" s="239">
        <v>2902.4917370045196</v>
      </c>
      <c r="AK21" s="239">
        <v>2862.8787462090727</v>
      </c>
      <c r="AL21" s="239">
        <v>2789.2636402918038</v>
      </c>
      <c r="AM21" s="239">
        <v>2709.9086493264181</v>
      </c>
      <c r="AN21" s="239">
        <v>2650.6183482006741</v>
      </c>
      <c r="AO21" s="239">
        <v>2599.493273287062</v>
      </c>
      <c r="AP21" s="239">
        <v>2553.1314923819577</v>
      </c>
      <c r="AQ21" s="239">
        <v>2475.776233136532</v>
      </c>
      <c r="AR21" s="239">
        <v>2407.2729326148669</v>
      </c>
      <c r="AS21" s="239">
        <v>2351.6995665603936</v>
      </c>
      <c r="AT21" s="239">
        <v>2237.1315640080611</v>
      </c>
      <c r="AU21" s="239">
        <v>2188.0791731934141</v>
      </c>
      <c r="AV21" s="239">
        <v>2137.0637890202456</v>
      </c>
      <c r="AW21" s="239">
        <v>2078.1529181660117</v>
      </c>
      <c r="AX21" s="239">
        <v>2028.6347720299505</v>
      </c>
      <c r="AY21" s="239">
        <v>1992.8942572945662</v>
      </c>
      <c r="AZ21" s="239">
        <v>1959.4058730568731</v>
      </c>
      <c r="BA21" s="273">
        <v>1919.8882062942121</v>
      </c>
      <c r="BB21" s="239">
        <v>1845.9708121657279</v>
      </c>
      <c r="BC21" s="274">
        <v>1823.9522854043205</v>
      </c>
      <c r="BD21" s="239">
        <v>1793.0753718720853</v>
      </c>
      <c r="BE21" s="239">
        <v>1752.5196495753407</v>
      </c>
      <c r="BF21" s="274">
        <v>1732.7845924465139</v>
      </c>
      <c r="BG21" s="273">
        <v>1695.3022178338781</v>
      </c>
      <c r="BH21" s="273">
        <v>1667.094959384164</v>
      </c>
      <c r="BI21" s="275">
        <v>1667.902770584164</v>
      </c>
      <c r="BJ21" s="1105"/>
      <c r="BK21" s="1105"/>
    </row>
    <row r="22" spans="1:73" s="295" customFormat="1" ht="15" customHeight="1" thickBot="1">
      <c r="A22" s="1075"/>
      <c r="B22" s="1075"/>
      <c r="C22" s="1075"/>
      <c r="D22" s="1075"/>
      <c r="E22" s="1075"/>
      <c r="F22" s="1075"/>
      <c r="G22" s="1075"/>
      <c r="H22" s="1075"/>
      <c r="I22" s="1075"/>
      <c r="J22" s="1075"/>
      <c r="K22" s="1075"/>
      <c r="L22" s="1075"/>
      <c r="M22" s="1075"/>
      <c r="N22" s="1075"/>
      <c r="O22" s="1075"/>
      <c r="P22" s="1075"/>
      <c r="Q22" s="1075"/>
      <c r="R22" s="1075"/>
      <c r="S22" s="1075"/>
      <c r="T22" s="1075"/>
      <c r="U22" s="1082"/>
      <c r="V22" s="900" t="s">
        <v>132</v>
      </c>
      <c r="W22" s="1111"/>
      <c r="X22" s="291"/>
      <c r="Y22" s="291"/>
      <c r="Z22" s="291"/>
      <c r="AA22" s="291">
        <v>65.673449900274875</v>
      </c>
      <c r="AB22" s="291">
        <v>66.285764771283453</v>
      </c>
      <c r="AC22" s="291">
        <v>66.231349315057386</v>
      </c>
      <c r="AD22" s="291">
        <v>66.399867505449734</v>
      </c>
      <c r="AE22" s="291">
        <v>66.52887931631706</v>
      </c>
      <c r="AF22" s="291">
        <v>67.130690084289526</v>
      </c>
      <c r="AG22" s="291">
        <v>67.21954867831559</v>
      </c>
      <c r="AH22" s="291">
        <v>67.486703959281158</v>
      </c>
      <c r="AI22" s="291">
        <v>63.728731527900095</v>
      </c>
      <c r="AJ22" s="291">
        <v>68.096364462967287</v>
      </c>
      <c r="AK22" s="291">
        <v>83.247726387319787</v>
      </c>
      <c r="AL22" s="291">
        <v>65.411655180579871</v>
      </c>
      <c r="AM22" s="291">
        <v>56.480937179971896</v>
      </c>
      <c r="AN22" s="291">
        <v>81.231499389303551</v>
      </c>
      <c r="AO22" s="291">
        <v>85.912736950141166</v>
      </c>
      <c r="AP22" s="291">
        <v>91.204491459978613</v>
      </c>
      <c r="AQ22" s="291">
        <v>96.465919376189447</v>
      </c>
      <c r="AR22" s="292">
        <v>102.96899946982268</v>
      </c>
      <c r="AS22" s="292">
        <v>123.68378199658164</v>
      </c>
      <c r="AT22" s="292">
        <v>129.09699462351043</v>
      </c>
      <c r="AU22" s="292">
        <v>128.1865560434581</v>
      </c>
      <c r="AV22" s="292">
        <v>133.98844859506423</v>
      </c>
      <c r="AW22" s="292">
        <v>136.63983775340475</v>
      </c>
      <c r="AX22" s="292">
        <v>144.71236145592385</v>
      </c>
      <c r="AY22" s="292">
        <v>159.01784074727362</v>
      </c>
      <c r="AZ22" s="292">
        <v>151.16898753877874</v>
      </c>
      <c r="BA22" s="292">
        <v>149.77854974814849</v>
      </c>
      <c r="BB22" s="197">
        <v>158.45797346986492</v>
      </c>
      <c r="BC22" s="293">
        <v>154.5846556210665</v>
      </c>
      <c r="BD22" s="197">
        <v>167.26755328947996</v>
      </c>
      <c r="BE22" s="197">
        <v>164.15555932327581</v>
      </c>
      <c r="BF22" s="293">
        <v>164.04002967206154</v>
      </c>
      <c r="BG22" s="292">
        <v>162.9609582266707</v>
      </c>
      <c r="BH22" s="292">
        <v>162.07294773504881</v>
      </c>
      <c r="BI22" s="294">
        <v>162.2741383053029</v>
      </c>
      <c r="BJ22" s="1105"/>
      <c r="BK22" s="1105"/>
    </row>
    <row r="23" spans="1:73" ht="16.5" thickTop="1" thickBot="1">
      <c r="A23" s="1075"/>
      <c r="U23" s="296" t="s">
        <v>22</v>
      </c>
      <c r="V23" s="1112"/>
      <c r="W23" s="1103"/>
      <c r="X23" s="297"/>
      <c r="Y23" s="297"/>
      <c r="Z23" s="297"/>
      <c r="AA23" s="297">
        <f t="shared" ref="AA23:BH23" si="1">SUM(AA12,AA17,AA5,AA6,AA9)</f>
        <v>49920.709825946426</v>
      </c>
      <c r="AB23" s="297">
        <f t="shared" si="1"/>
        <v>49192.352359064105</v>
      </c>
      <c r="AC23" s="297">
        <f t="shared" si="1"/>
        <v>49119.895967348428</v>
      </c>
      <c r="AD23" s="297">
        <f t="shared" si="1"/>
        <v>48115.060233633449</v>
      </c>
      <c r="AE23" s="297">
        <f t="shared" si="1"/>
        <v>48151.372241581281</v>
      </c>
      <c r="AF23" s="297">
        <f t="shared" si="1"/>
        <v>46816.645670250306</v>
      </c>
      <c r="AG23" s="297">
        <f t="shared" si="1"/>
        <v>45375.6614458275</v>
      </c>
      <c r="AH23" s="297">
        <f t="shared" si="1"/>
        <v>44825.798542613025</v>
      </c>
      <c r="AI23" s="297">
        <f t="shared" si="1"/>
        <v>42910.582012952444</v>
      </c>
      <c r="AJ23" s="297">
        <f t="shared" si="1"/>
        <v>42459.303633221367</v>
      </c>
      <c r="AK23" s="297">
        <f t="shared" si="1"/>
        <v>41712.31949772282</v>
      </c>
      <c r="AL23" s="297">
        <f t="shared" si="1"/>
        <v>40393.219012487214</v>
      </c>
      <c r="AM23" s="297">
        <f t="shared" si="1"/>
        <v>39471.301105416649</v>
      </c>
      <c r="AN23" s="297">
        <f t="shared" si="1"/>
        <v>38454.328190797743</v>
      </c>
      <c r="AO23" s="297">
        <f t="shared" si="1"/>
        <v>38105.670140479539</v>
      </c>
      <c r="AP23" s="297">
        <f t="shared" si="1"/>
        <v>38091.57379899286</v>
      </c>
      <c r="AQ23" s="297">
        <f t="shared" si="1"/>
        <v>37454.684207319566</v>
      </c>
      <c r="AR23" s="297">
        <f t="shared" si="1"/>
        <v>36764.291830599723</v>
      </c>
      <c r="AS23" s="297">
        <f t="shared" si="1"/>
        <v>35870.23006652711</v>
      </c>
      <c r="AT23" s="297">
        <f t="shared" si="1"/>
        <v>35271.361960813498</v>
      </c>
      <c r="AU23" s="297">
        <f t="shared" si="1"/>
        <v>34777.248037815421</v>
      </c>
      <c r="AV23" s="297">
        <f t="shared" si="1"/>
        <v>33426.005719827903</v>
      </c>
      <c r="AW23" s="297">
        <f t="shared" si="1"/>
        <v>32700.667381421215</v>
      </c>
      <c r="AX23" s="297">
        <f t="shared" si="1"/>
        <v>32640.420112395139</v>
      </c>
      <c r="AY23" s="297">
        <f t="shared" si="1"/>
        <v>32088.882743656504</v>
      </c>
      <c r="AZ23" s="297">
        <f t="shared" si="1"/>
        <v>31686.012002006461</v>
      </c>
      <c r="BA23" s="297">
        <f t="shared" si="1"/>
        <v>31652.728236690615</v>
      </c>
      <c r="BB23" s="297">
        <f t="shared" si="1"/>
        <v>31460.404504597002</v>
      </c>
      <c r="BC23" s="297">
        <f t="shared" si="1"/>
        <v>30964.47310004105</v>
      </c>
      <c r="BD23" s="297">
        <f t="shared" si="1"/>
        <v>30692.528187667111</v>
      </c>
      <c r="BE23" s="297">
        <f t="shared" si="1"/>
        <v>30361.847684657601</v>
      </c>
      <c r="BF23" s="298">
        <f t="shared" si="1"/>
        <v>30347.535651657607</v>
      </c>
      <c r="BG23" s="1173">
        <f t="shared" si="1"/>
        <v>29782.740394876688</v>
      </c>
      <c r="BH23" s="1173">
        <f t="shared" si="1"/>
        <v>29386.974854456425</v>
      </c>
      <c r="BI23" s="299">
        <f t="shared" ref="BI23" si="2">SUM(BI12,BI17,BI5,BI6,BI9)</f>
        <v>28949.438713793414</v>
      </c>
      <c r="BJ23" s="605"/>
      <c r="BK23" s="1078"/>
      <c r="BS23" s="295"/>
      <c r="BT23" s="1113"/>
      <c r="BU23" s="1113"/>
    </row>
    <row r="24" spans="1:73">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0"/>
      <c r="AU24" s="230"/>
      <c r="AV24" s="230"/>
      <c r="AW24" s="230"/>
      <c r="AX24" s="230"/>
      <c r="AY24" s="230"/>
      <c r="AZ24" s="230"/>
      <c r="BA24" s="230"/>
      <c r="BB24" s="230"/>
      <c r="BC24" s="230"/>
      <c r="BD24" s="230"/>
      <c r="BE24" s="230"/>
      <c r="BF24" s="230"/>
      <c r="BG24" s="230"/>
      <c r="BH24" s="230"/>
      <c r="BI24" s="230"/>
      <c r="BK24" s="1078"/>
      <c r="BS24" s="295"/>
      <c r="BT24" s="1113"/>
      <c r="BU24" s="1113"/>
    </row>
    <row r="25" spans="1:73">
      <c r="V25" s="21" t="s">
        <v>66</v>
      </c>
      <c r="BS25" s="295"/>
      <c r="BT25" s="1113"/>
      <c r="BU25" s="1113"/>
    </row>
    <row r="26" spans="1:73">
      <c r="V26" s="1114"/>
      <c r="W26" s="1115"/>
      <c r="X26" s="65"/>
      <c r="Y26" s="65"/>
      <c r="Z26" s="65"/>
      <c r="AA26" s="65">
        <v>1990</v>
      </c>
      <c r="AB26" s="65">
        <f t="shared" ref="AB26:AP26" si="3">AA26+1</f>
        <v>1991</v>
      </c>
      <c r="AC26" s="65">
        <f t="shared" si="3"/>
        <v>1992</v>
      </c>
      <c r="AD26" s="65">
        <f t="shared" si="3"/>
        <v>1993</v>
      </c>
      <c r="AE26" s="65">
        <f t="shared" si="3"/>
        <v>1994</v>
      </c>
      <c r="AF26" s="65">
        <f t="shared" si="3"/>
        <v>1995</v>
      </c>
      <c r="AG26" s="65">
        <f t="shared" si="3"/>
        <v>1996</v>
      </c>
      <c r="AH26" s="65">
        <f t="shared" si="3"/>
        <v>1997</v>
      </c>
      <c r="AI26" s="65">
        <f t="shared" si="3"/>
        <v>1998</v>
      </c>
      <c r="AJ26" s="65">
        <f t="shared" si="3"/>
        <v>1999</v>
      </c>
      <c r="AK26" s="65">
        <f t="shared" si="3"/>
        <v>2000</v>
      </c>
      <c r="AL26" s="65">
        <f t="shared" si="3"/>
        <v>2001</v>
      </c>
      <c r="AM26" s="65">
        <f t="shared" si="3"/>
        <v>2002</v>
      </c>
      <c r="AN26" s="65">
        <f t="shared" si="3"/>
        <v>2003</v>
      </c>
      <c r="AO26" s="65">
        <f t="shared" si="3"/>
        <v>2004</v>
      </c>
      <c r="AP26" s="65">
        <f t="shared" si="3"/>
        <v>2005</v>
      </c>
      <c r="AQ26" s="65">
        <f t="shared" ref="AQ26:AZ26" si="4">AP26+1</f>
        <v>2006</v>
      </c>
      <c r="AR26" s="65">
        <f t="shared" si="4"/>
        <v>2007</v>
      </c>
      <c r="AS26" s="65">
        <f t="shared" si="4"/>
        <v>2008</v>
      </c>
      <c r="AT26" s="65">
        <f t="shared" si="4"/>
        <v>2009</v>
      </c>
      <c r="AU26" s="65">
        <f t="shared" si="4"/>
        <v>2010</v>
      </c>
      <c r="AV26" s="65">
        <f t="shared" si="4"/>
        <v>2011</v>
      </c>
      <c r="AW26" s="65">
        <f t="shared" si="4"/>
        <v>2012</v>
      </c>
      <c r="AX26" s="65">
        <f t="shared" si="4"/>
        <v>2013</v>
      </c>
      <c r="AY26" s="65">
        <f t="shared" si="4"/>
        <v>2014</v>
      </c>
      <c r="AZ26" s="65">
        <f t="shared" si="4"/>
        <v>2015</v>
      </c>
      <c r="BA26" s="65">
        <f t="shared" ref="BA26:BI26" si="5">AZ26+1</f>
        <v>2016</v>
      </c>
      <c r="BB26" s="65">
        <f t="shared" si="5"/>
        <v>2017</v>
      </c>
      <c r="BC26" s="65">
        <f t="shared" si="5"/>
        <v>2018</v>
      </c>
      <c r="BD26" s="65">
        <f t="shared" si="5"/>
        <v>2019</v>
      </c>
      <c r="BE26" s="65">
        <f t="shared" si="5"/>
        <v>2020</v>
      </c>
      <c r="BF26" s="65">
        <f t="shared" si="5"/>
        <v>2021</v>
      </c>
      <c r="BG26" s="65">
        <f t="shared" si="5"/>
        <v>2022</v>
      </c>
      <c r="BH26" s="65">
        <f t="shared" si="5"/>
        <v>2023</v>
      </c>
      <c r="BI26" s="65">
        <f t="shared" si="5"/>
        <v>2024</v>
      </c>
      <c r="BJ26" s="1076"/>
      <c r="BS26" s="295"/>
      <c r="BT26" s="1113"/>
      <c r="BU26" s="1113"/>
    </row>
    <row r="27" spans="1:73">
      <c r="V27" s="125" t="s">
        <v>447</v>
      </c>
      <c r="W27" s="1116"/>
      <c r="X27" s="253"/>
      <c r="Y27" s="253"/>
      <c r="Z27" s="253"/>
      <c r="AA27" s="253">
        <f t="shared" ref="AA27:BH27" si="6">AA5/AA$23</f>
        <v>2.8381975147244172E-2</v>
      </c>
      <c r="AB27" s="253">
        <f t="shared" si="6"/>
        <v>2.8662028061969755E-2</v>
      </c>
      <c r="AC27" s="253">
        <f t="shared" si="6"/>
        <v>2.8460913081521877E-2</v>
      </c>
      <c r="AD27" s="253">
        <f t="shared" si="6"/>
        <v>2.9481330420992092E-2</v>
      </c>
      <c r="AE27" s="253">
        <f t="shared" si="6"/>
        <v>2.9325046313777234E-2</v>
      </c>
      <c r="AF27" s="253">
        <f t="shared" si="6"/>
        <v>3.0948908987568625E-2</v>
      </c>
      <c r="AG27" s="253">
        <f t="shared" si="6"/>
        <v>3.2098840497176533E-2</v>
      </c>
      <c r="AH27" s="253">
        <f t="shared" si="6"/>
        <v>3.0508279984682411E-2</v>
      </c>
      <c r="AI27" s="253">
        <f t="shared" si="6"/>
        <v>3.0710328526637472E-2</v>
      </c>
      <c r="AJ27" s="253">
        <f t="shared" si="6"/>
        <v>3.0860904520943668E-2</v>
      </c>
      <c r="AK27" s="253">
        <f t="shared" si="6"/>
        <v>3.1446287382247778E-2</v>
      </c>
      <c r="AL27" s="253">
        <f t="shared" si="6"/>
        <v>3.1110539753693562E-2</v>
      </c>
      <c r="AM27" s="253">
        <f t="shared" si="6"/>
        <v>3.2265408602257364E-2</v>
      </c>
      <c r="AN27" s="253">
        <f t="shared" si="6"/>
        <v>3.3076390466335349E-2</v>
      </c>
      <c r="AO27" s="253">
        <f t="shared" si="6"/>
        <v>3.6823379718619813E-2</v>
      </c>
      <c r="AP27" s="253">
        <f t="shared" si="6"/>
        <v>3.9042483253237018E-2</v>
      </c>
      <c r="AQ27" s="253">
        <f t="shared" si="6"/>
        <v>4.1030352115092032E-2</v>
      </c>
      <c r="AR27" s="253">
        <f t="shared" si="6"/>
        <v>4.2150665036115156E-2</v>
      </c>
      <c r="AS27" s="253">
        <f t="shared" si="6"/>
        <v>4.1511453143163971E-2</v>
      </c>
      <c r="AT27" s="253">
        <f t="shared" si="6"/>
        <v>3.9097676075867303E-2</v>
      </c>
      <c r="AU27" s="253">
        <f t="shared" si="6"/>
        <v>4.1937846733974285E-2</v>
      </c>
      <c r="AV27" s="253">
        <f t="shared" si="6"/>
        <v>3.3760130152884871E-2</v>
      </c>
      <c r="AW27" s="253">
        <f t="shared" si="6"/>
        <v>3.5034574998769628E-2</v>
      </c>
      <c r="AX27" s="253">
        <f t="shared" si="6"/>
        <v>3.3011239139005048E-2</v>
      </c>
      <c r="AY27" s="253">
        <f t="shared" si="6"/>
        <v>3.2680760141356929E-2</v>
      </c>
      <c r="AZ27" s="253">
        <f t="shared" si="6"/>
        <v>3.5032198549399859E-2</v>
      </c>
      <c r="BA27" s="253">
        <f t="shared" si="6"/>
        <v>3.824153219461017E-2</v>
      </c>
      <c r="BB27" s="253">
        <f t="shared" si="6"/>
        <v>4.0565894274849877E-2</v>
      </c>
      <c r="BC27" s="253">
        <f t="shared" si="6"/>
        <v>3.7809645249414804E-2</v>
      </c>
      <c r="BD27" s="253">
        <f t="shared" si="6"/>
        <v>3.4775801440638583E-2</v>
      </c>
      <c r="BE27" s="253">
        <f t="shared" si="6"/>
        <v>3.1342071602401003E-2</v>
      </c>
      <c r="BF27" s="253">
        <f t="shared" si="6"/>
        <v>3.1140486195224117E-2</v>
      </c>
      <c r="BG27" s="253">
        <f t="shared" si="6"/>
        <v>3.0396162809029299E-2</v>
      </c>
      <c r="BH27" s="253">
        <f t="shared" si="6"/>
        <v>2.988039728586446E-2</v>
      </c>
      <c r="BI27" s="253">
        <f t="shared" ref="BI27" si="7">BI5/BI$23</f>
        <v>2.9831185997498035E-2</v>
      </c>
      <c r="BJ27" s="1117"/>
    </row>
    <row r="28" spans="1:73">
      <c r="S28" s="1075"/>
      <c r="V28" s="252" t="s">
        <v>448</v>
      </c>
      <c r="W28" s="1116"/>
      <c r="X28" s="253"/>
      <c r="Y28" s="253"/>
      <c r="Z28" s="253"/>
      <c r="AA28" s="253">
        <f t="shared" ref="AA28:BE28" si="8">AA6/AA$23</f>
        <v>0.11585484735022041</v>
      </c>
      <c r="AB28" s="253">
        <f t="shared" si="8"/>
        <v>0.1099604404299967</v>
      </c>
      <c r="AC28" s="253">
        <f t="shared" si="8"/>
        <v>9.1023555051306979E-2</v>
      </c>
      <c r="AD28" s="253">
        <f t="shared" si="8"/>
        <v>7.9756715058068833E-2</v>
      </c>
      <c r="AE28" s="253">
        <f t="shared" si="8"/>
        <v>7.4100664642799879E-2</v>
      </c>
      <c r="AF28" s="253">
        <f t="shared" si="8"/>
        <v>6.7995950788321324E-2</v>
      </c>
      <c r="AG28" s="253">
        <f t="shared" si="8"/>
        <v>6.1862837352620881E-2</v>
      </c>
      <c r="AH28" s="253">
        <f t="shared" si="8"/>
        <v>5.884163093957686E-2</v>
      </c>
      <c r="AI28" s="253">
        <f t="shared" si="8"/>
        <v>5.714925571537021E-2</v>
      </c>
      <c r="AJ28" s="253">
        <f t="shared" si="8"/>
        <v>5.6164696757754068E-2</v>
      </c>
      <c r="AK28" s="253">
        <f t="shared" si="8"/>
        <v>5.3433861845972284E-2</v>
      </c>
      <c r="AL28" s="253">
        <f t="shared" si="8"/>
        <v>4.8715638173080292E-2</v>
      </c>
      <c r="AM28" s="253">
        <f t="shared" si="8"/>
        <v>3.3729648824913493E-2</v>
      </c>
      <c r="AN28" s="253">
        <f t="shared" si="8"/>
        <v>3.2805261512362169E-2</v>
      </c>
      <c r="AO28" s="253">
        <f t="shared" si="8"/>
        <v>3.2498463310085615E-2</v>
      </c>
      <c r="AP28" s="253">
        <f t="shared" si="8"/>
        <v>3.2564975207143285E-2</v>
      </c>
      <c r="AQ28" s="253">
        <f t="shared" si="8"/>
        <v>3.3359876555326261E-2</v>
      </c>
      <c r="AR28" s="253">
        <f t="shared" si="8"/>
        <v>3.3966920169488324E-2</v>
      </c>
      <c r="AS28" s="253">
        <f t="shared" si="8"/>
        <v>3.3822232638616015E-2</v>
      </c>
      <c r="AT28" s="253">
        <f t="shared" si="8"/>
        <v>3.3316139158429903E-2</v>
      </c>
      <c r="AU28" s="253">
        <f t="shared" si="8"/>
        <v>3.2578338873181137E-2</v>
      </c>
      <c r="AV28" s="253">
        <f t="shared" si="8"/>
        <v>3.3199446017985454E-2</v>
      </c>
      <c r="AW28" s="253">
        <f t="shared" si="8"/>
        <v>3.3175778055319446E-2</v>
      </c>
      <c r="AX28" s="253">
        <f t="shared" si="8"/>
        <v>3.1857085030944518E-2</v>
      </c>
      <c r="AY28" s="253">
        <f t="shared" si="8"/>
        <v>3.1875770404294547E-2</v>
      </c>
      <c r="AZ28" s="253">
        <f t="shared" si="8"/>
        <v>3.1459208918786369E-2</v>
      </c>
      <c r="BA28" s="253">
        <f t="shared" si="8"/>
        <v>3.1882630983057589E-2</v>
      </c>
      <c r="BB28" s="253">
        <f t="shared" si="8"/>
        <v>3.2576241866588168E-2</v>
      </c>
      <c r="BC28" s="253">
        <f t="shared" si="8"/>
        <v>3.0303026849138631E-2</v>
      </c>
      <c r="BD28" s="253">
        <f t="shared" si="8"/>
        <v>2.9088328594248564E-2</v>
      </c>
      <c r="BE28" s="253">
        <f t="shared" si="8"/>
        <v>2.8125277305396785E-2</v>
      </c>
      <c r="BF28" s="253">
        <f t="shared" ref="BF28:BH28" si="9">BF6/BF$23</f>
        <v>2.818776208207004E-2</v>
      </c>
      <c r="BG28" s="253">
        <f>BG6/BG$23</f>
        <v>2.7485299723470871E-2</v>
      </c>
      <c r="BH28" s="253">
        <f t="shared" si="9"/>
        <v>2.7155331973311433E-2</v>
      </c>
      <c r="BI28" s="253">
        <f t="shared" ref="BI28" si="10">BI6/BI$23</f>
        <v>2.6515599913849143E-2</v>
      </c>
      <c r="BJ28" s="1117"/>
    </row>
    <row r="29" spans="1:73">
      <c r="V29" s="125" t="s">
        <v>435</v>
      </c>
      <c r="W29" s="1116"/>
      <c r="X29" s="253"/>
      <c r="Y29" s="253"/>
      <c r="Z29" s="253"/>
      <c r="AA29" s="253">
        <f t="shared" ref="AA29:BE29" si="11">AA9/AA$23</f>
        <v>1.3581083255650734E-3</v>
      </c>
      <c r="AB29" s="253">
        <f t="shared" si="11"/>
        <v>1.3263899818605333E-3</v>
      </c>
      <c r="AC29" s="253">
        <f t="shared" si="11"/>
        <v>1.2516013931098461E-3</v>
      </c>
      <c r="AD29" s="253">
        <f t="shared" si="11"/>
        <v>1.2139225770366928E-3</v>
      </c>
      <c r="AE29" s="253">
        <f t="shared" si="11"/>
        <v>1.2970344477755017E-3</v>
      </c>
      <c r="AF29" s="253">
        <f t="shared" si="11"/>
        <v>1.39788102968792E-3</v>
      </c>
      <c r="AG29" s="253">
        <f t="shared" si="11"/>
        <v>1.3707147781105305E-3</v>
      </c>
      <c r="AH29" s="253">
        <f t="shared" si="11"/>
        <v>1.3746399068798392E-3</v>
      </c>
      <c r="AI29" s="253">
        <f t="shared" si="11"/>
        <v>1.3732557652559685E-3</v>
      </c>
      <c r="AJ29" s="253">
        <f t="shared" si="11"/>
        <v>1.3711529289180434E-3</v>
      </c>
      <c r="AK29" s="253">
        <f t="shared" si="11"/>
        <v>1.4550099697916178E-3</v>
      </c>
      <c r="AL29" s="253">
        <f t="shared" si="11"/>
        <v>1.4360046338166886E-3</v>
      </c>
      <c r="AM29" s="253">
        <f t="shared" si="11"/>
        <v>1.5002810122051312E-3</v>
      </c>
      <c r="AN29" s="253">
        <f t="shared" si="11"/>
        <v>1.4616282066161352E-3</v>
      </c>
      <c r="AO29" s="253">
        <f t="shared" si="11"/>
        <v>1.5776040186072811E-3</v>
      </c>
      <c r="AP29" s="253">
        <f t="shared" si="11"/>
        <v>1.5816386514296485E-3</v>
      </c>
      <c r="AQ29" s="253">
        <f t="shared" si="11"/>
        <v>1.6322385154994507E-3</v>
      </c>
      <c r="AR29" s="253">
        <f t="shared" si="11"/>
        <v>1.5504155051951178E-3</v>
      </c>
      <c r="AS29" s="253">
        <f t="shared" si="11"/>
        <v>1.5494886007956178E-3</v>
      </c>
      <c r="AT29" s="253">
        <f t="shared" si="11"/>
        <v>1.6276457421248931E-3</v>
      </c>
      <c r="AU29" s="253">
        <f t="shared" si="11"/>
        <v>1.7366752936841608E-3</v>
      </c>
      <c r="AV29" s="253">
        <f t="shared" si="11"/>
        <v>1.7983795482695649E-3</v>
      </c>
      <c r="AW29" s="253">
        <f t="shared" si="11"/>
        <v>1.5802703995625332E-3</v>
      </c>
      <c r="AX29" s="253">
        <f t="shared" si="11"/>
        <v>1.590696492864168E-3</v>
      </c>
      <c r="AY29" s="253">
        <f t="shared" si="11"/>
        <v>1.4975586013840807E-3</v>
      </c>
      <c r="AZ29" s="253">
        <f t="shared" si="11"/>
        <v>1.7134119610256449E-3</v>
      </c>
      <c r="BA29" s="253">
        <f t="shared" si="11"/>
        <v>1.5306732249436453E-3</v>
      </c>
      <c r="BB29" s="253">
        <f t="shared" si="11"/>
        <v>1.5196373386181126E-3</v>
      </c>
      <c r="BC29" s="253">
        <f t="shared" si="11"/>
        <v>1.464894067722401E-3</v>
      </c>
      <c r="BD29" s="253">
        <f t="shared" si="11"/>
        <v>1.500704675800152E-3</v>
      </c>
      <c r="BE29" s="253">
        <f t="shared" si="11"/>
        <v>1.4054898144121703E-3</v>
      </c>
      <c r="BF29" s="253">
        <f t="shared" ref="BF29:BH29" si="12">BF9/BF$23</f>
        <v>1.6095880496567424E-3</v>
      </c>
      <c r="BG29" s="253">
        <f>BG9/BG$23</f>
        <v>1.4598818754166568E-3</v>
      </c>
      <c r="BH29" s="253">
        <f t="shared" si="12"/>
        <v>1.2049489414576555E-3</v>
      </c>
      <c r="BI29" s="253">
        <f t="shared" ref="BI29" si="13">BI9/BI$23</f>
        <v>9.5773430606754979E-4</v>
      </c>
      <c r="BJ29" s="1077"/>
    </row>
    <row r="30" spans="1:73">
      <c r="V30" s="124" t="s">
        <v>438</v>
      </c>
      <c r="W30" s="1116"/>
      <c r="X30" s="254"/>
      <c r="Y30" s="254"/>
      <c r="Z30" s="254"/>
      <c r="AA30" s="254">
        <f t="shared" ref="AA30:BE30" si="14">AA12/AA$23</f>
        <v>0.56112904219801119</v>
      </c>
      <c r="AB30" s="254">
        <f t="shared" si="14"/>
        <v>0.56583558432235115</v>
      </c>
      <c r="AC30" s="254">
        <f t="shared" si="14"/>
        <v>0.58704340190453941</v>
      </c>
      <c r="AD30" s="254">
        <f t="shared" si="14"/>
        <v>0.59766641007388122</v>
      </c>
      <c r="AE30" s="254">
        <f t="shared" si="14"/>
        <v>0.60963258385858632</v>
      </c>
      <c r="AF30" s="254">
        <f t="shared" si="14"/>
        <v>0.61460966911496517</v>
      </c>
      <c r="AG30" s="254">
        <f t="shared" si="14"/>
        <v>0.61929344401616471</v>
      </c>
      <c r="AH30" s="254">
        <f t="shared" si="14"/>
        <v>0.63020443472112952</v>
      </c>
      <c r="AI30" s="254">
        <f t="shared" si="14"/>
        <v>0.63138474912796838</v>
      </c>
      <c r="AJ30" s="254">
        <f t="shared" si="14"/>
        <v>0.64034520380694981</v>
      </c>
      <c r="AK30" s="254">
        <f t="shared" si="14"/>
        <v>0.64801613184652807</v>
      </c>
      <c r="AL30" s="254">
        <f t="shared" si="14"/>
        <v>0.65683036716540166</v>
      </c>
      <c r="AM30" s="254">
        <f t="shared" si="14"/>
        <v>0.67631621719833679</v>
      </c>
      <c r="AN30" s="254">
        <f t="shared" si="14"/>
        <v>0.68085878718953108</v>
      </c>
      <c r="AO30" s="254">
        <f t="shared" si="14"/>
        <v>0.68707837995662147</v>
      </c>
      <c r="AP30" s="254">
        <f t="shared" si="14"/>
        <v>0.69631604777931155</v>
      </c>
      <c r="AQ30" s="254">
        <f t="shared" si="14"/>
        <v>0.70274839892304564</v>
      </c>
      <c r="AR30" s="254">
        <f t="shared" si="14"/>
        <v>0.70944603680017448</v>
      </c>
      <c r="AS30" s="254">
        <f t="shared" si="14"/>
        <v>0.71773804559934107</v>
      </c>
      <c r="AT30" s="254">
        <f t="shared" si="14"/>
        <v>0.7310700585374944</v>
      </c>
      <c r="AU30" s="254">
        <f t="shared" si="14"/>
        <v>0.73869235422933754</v>
      </c>
      <c r="AV30" s="254">
        <f t="shared" si="14"/>
        <v>0.74871700095083371</v>
      </c>
      <c r="AW30" s="254">
        <f t="shared" si="14"/>
        <v>0.75312403659409732</v>
      </c>
      <c r="AX30" s="254">
        <f t="shared" si="14"/>
        <v>0.76480255971422073</v>
      </c>
      <c r="AY30" s="254">
        <f t="shared" si="14"/>
        <v>0.77083282254802554</v>
      </c>
      <c r="AZ30" s="254">
        <f t="shared" si="14"/>
        <v>0.77486345695262593</v>
      </c>
      <c r="BA30" s="254">
        <f t="shared" si="14"/>
        <v>0.77933409857146441</v>
      </c>
      <c r="BB30" s="254">
        <f t="shared" si="14"/>
        <v>0.78347955009705461</v>
      </c>
      <c r="BC30" s="254">
        <f t="shared" si="14"/>
        <v>0.79264324358397786</v>
      </c>
      <c r="BD30" s="254">
        <f t="shared" si="14"/>
        <v>0.80135430368592797</v>
      </c>
      <c r="BE30" s="254">
        <f t="shared" si="14"/>
        <v>0.81073750865878225</v>
      </c>
      <c r="BF30" s="254">
        <f t="shared" ref="BF30:BH30" si="15">BF12/BF$23</f>
        <v>0.81543388373055614</v>
      </c>
      <c r="BG30" s="254">
        <f>BG12/BG$23</f>
        <v>0.82046153903181318</v>
      </c>
      <c r="BH30" s="254">
        <f t="shared" si="15"/>
        <v>0.82436598650030324</v>
      </c>
      <c r="BI30" s="254">
        <f t="shared" ref="BI30" si="16">BI12/BI$23</f>
        <v>0.82668394475447682</v>
      </c>
      <c r="BJ30" s="1117"/>
      <c r="BS30" s="295"/>
      <c r="BT30" s="1113"/>
      <c r="BU30" s="1113"/>
    </row>
    <row r="31" spans="1:73" ht="15.75" thickBot="1">
      <c r="V31" s="174" t="s">
        <v>442</v>
      </c>
      <c r="W31" s="1116"/>
      <c r="X31" s="300"/>
      <c r="Y31" s="300"/>
      <c r="Z31" s="300"/>
      <c r="AA31" s="300">
        <f t="shared" ref="AA31:BE31" si="17">AA17/AA$23</f>
        <v>0.29327602697895899</v>
      </c>
      <c r="AB31" s="300">
        <f t="shared" si="17"/>
        <v>0.29421555720382203</v>
      </c>
      <c r="AC31" s="300">
        <f t="shared" si="17"/>
        <v>0.29222052856952174</v>
      </c>
      <c r="AD31" s="300">
        <f t="shared" si="17"/>
        <v>0.29188162187002126</v>
      </c>
      <c r="AE31" s="300">
        <f t="shared" si="17"/>
        <v>0.28564467073706101</v>
      </c>
      <c r="AF31" s="300">
        <f t="shared" si="17"/>
        <v>0.28504759007945712</v>
      </c>
      <c r="AG31" s="300">
        <f t="shared" si="17"/>
        <v>0.28537416335592736</v>
      </c>
      <c r="AH31" s="300">
        <f t="shared" si="17"/>
        <v>0.2790710144477313</v>
      </c>
      <c r="AI31" s="300">
        <f t="shared" si="17"/>
        <v>0.279382410864768</v>
      </c>
      <c r="AJ31" s="300">
        <f t="shared" si="17"/>
        <v>0.27125804198543446</v>
      </c>
      <c r="AK31" s="300">
        <f t="shared" si="17"/>
        <v>0.26564870895546033</v>
      </c>
      <c r="AL31" s="300">
        <f t="shared" si="17"/>
        <v>0.26190745027400775</v>
      </c>
      <c r="AM31" s="300">
        <f t="shared" si="17"/>
        <v>0.25618844436228727</v>
      </c>
      <c r="AN31" s="300">
        <f t="shared" si="17"/>
        <v>0.25179793262515543</v>
      </c>
      <c r="AO31" s="300">
        <f t="shared" si="17"/>
        <v>0.24202217299606585</v>
      </c>
      <c r="AP31" s="300">
        <f t="shared" si="17"/>
        <v>0.23049485510887832</v>
      </c>
      <c r="AQ31" s="300">
        <f t="shared" si="17"/>
        <v>0.22122913389103652</v>
      </c>
      <c r="AR31" s="300">
        <f t="shared" si="17"/>
        <v>0.21288596248902672</v>
      </c>
      <c r="AS31" s="300">
        <f t="shared" si="17"/>
        <v>0.20537878001808307</v>
      </c>
      <c r="AT31" s="300">
        <f t="shared" si="17"/>
        <v>0.19488848048608329</v>
      </c>
      <c r="AU31" s="300">
        <f t="shared" si="17"/>
        <v>0.18505478486982299</v>
      </c>
      <c r="AV31" s="300">
        <f t="shared" si="17"/>
        <v>0.18252504333002631</v>
      </c>
      <c r="AW31" s="300">
        <f t="shared" si="17"/>
        <v>0.17708533995225112</v>
      </c>
      <c r="AX31" s="300">
        <f t="shared" si="17"/>
        <v>0.16873841962296546</v>
      </c>
      <c r="AY31" s="300">
        <f t="shared" si="17"/>
        <v>0.16311308830493892</v>
      </c>
      <c r="AZ31" s="300">
        <f t="shared" si="17"/>
        <v>0.15693172361816218</v>
      </c>
      <c r="BA31" s="300">
        <f t="shared" si="17"/>
        <v>0.14901106502592421</v>
      </c>
      <c r="BB31" s="300">
        <f t="shared" si="17"/>
        <v>0.14185867642288921</v>
      </c>
      <c r="BC31" s="300">
        <f t="shared" si="17"/>
        <v>0.13777919024974633</v>
      </c>
      <c r="BD31" s="300">
        <f t="shared" si="17"/>
        <v>0.13328086160338476</v>
      </c>
      <c r="BE31" s="300">
        <f t="shared" si="17"/>
        <v>0.12838965261900773</v>
      </c>
      <c r="BF31" s="300">
        <f t="shared" ref="BF31:BH31" si="18">BF17/BF$23</f>
        <v>0.1236282799424929</v>
      </c>
      <c r="BG31" s="300">
        <f>BG17/BG$23</f>
        <v>0.12019711656026995</v>
      </c>
      <c r="BH31" s="300">
        <f t="shared" si="18"/>
        <v>0.11739333529906315</v>
      </c>
      <c r="BI31" s="300">
        <f t="shared" ref="BI31" si="19">BI17/BI$23</f>
        <v>0.11601153502810843</v>
      </c>
      <c r="BJ31" s="1117"/>
    </row>
    <row r="32" spans="1:73" ht="15.75" thickTop="1">
      <c r="V32" s="124" t="s">
        <v>22</v>
      </c>
      <c r="W32" s="1116"/>
      <c r="X32" s="301"/>
      <c r="Y32" s="301"/>
      <c r="Z32" s="301"/>
      <c r="AA32" s="301">
        <f>SUM(AA27:AA31)</f>
        <v>0.99999999999999978</v>
      </c>
      <c r="AB32" s="301">
        <f t="shared" ref="AB32:BE32" si="20">SUM(AB27:AB31)</f>
        <v>1.0000000000000002</v>
      </c>
      <c r="AC32" s="301">
        <f t="shared" si="20"/>
        <v>0.99999999999999989</v>
      </c>
      <c r="AD32" s="301">
        <f t="shared" si="20"/>
        <v>1</v>
      </c>
      <c r="AE32" s="301">
        <f t="shared" si="20"/>
        <v>1</v>
      </c>
      <c r="AF32" s="301">
        <f t="shared" si="20"/>
        <v>1.0000000000000002</v>
      </c>
      <c r="AG32" s="301">
        <f t="shared" si="20"/>
        <v>1</v>
      </c>
      <c r="AH32" s="301">
        <f t="shared" si="20"/>
        <v>1</v>
      </c>
      <c r="AI32" s="301">
        <f t="shared" si="20"/>
        <v>1</v>
      </c>
      <c r="AJ32" s="301">
        <f t="shared" si="20"/>
        <v>1</v>
      </c>
      <c r="AK32" s="301">
        <f t="shared" si="20"/>
        <v>1</v>
      </c>
      <c r="AL32" s="301">
        <f t="shared" si="20"/>
        <v>1</v>
      </c>
      <c r="AM32" s="301">
        <f t="shared" si="20"/>
        <v>1</v>
      </c>
      <c r="AN32" s="301">
        <f t="shared" si="20"/>
        <v>1.0000000000000002</v>
      </c>
      <c r="AO32" s="301">
        <f t="shared" si="20"/>
        <v>1</v>
      </c>
      <c r="AP32" s="301">
        <f t="shared" si="20"/>
        <v>0.99999999999999989</v>
      </c>
      <c r="AQ32" s="301">
        <f t="shared" si="20"/>
        <v>0.99999999999999989</v>
      </c>
      <c r="AR32" s="301">
        <f t="shared" si="20"/>
        <v>0.99999999999999978</v>
      </c>
      <c r="AS32" s="301">
        <f t="shared" si="20"/>
        <v>0.99999999999999978</v>
      </c>
      <c r="AT32" s="301">
        <f t="shared" si="20"/>
        <v>0.99999999999999978</v>
      </c>
      <c r="AU32" s="301">
        <f t="shared" si="20"/>
        <v>1.0000000000000002</v>
      </c>
      <c r="AV32" s="301">
        <f t="shared" si="20"/>
        <v>0.99999999999999989</v>
      </c>
      <c r="AW32" s="301">
        <f t="shared" si="20"/>
        <v>1</v>
      </c>
      <c r="AX32" s="301">
        <f t="shared" si="20"/>
        <v>0.99999999999999989</v>
      </c>
      <c r="AY32" s="301">
        <f t="shared" si="20"/>
        <v>1</v>
      </c>
      <c r="AZ32" s="301">
        <f t="shared" si="20"/>
        <v>1</v>
      </c>
      <c r="BA32" s="301">
        <f t="shared" si="20"/>
        <v>1</v>
      </c>
      <c r="BB32" s="301">
        <f t="shared" si="20"/>
        <v>1</v>
      </c>
      <c r="BC32" s="301">
        <f t="shared" si="20"/>
        <v>1</v>
      </c>
      <c r="BD32" s="301">
        <f t="shared" si="20"/>
        <v>1</v>
      </c>
      <c r="BE32" s="301">
        <f t="shared" si="20"/>
        <v>0.99999999999999989</v>
      </c>
      <c r="BF32" s="301">
        <f t="shared" ref="BF32:BG32" si="21">SUM(BF27:BF31)</f>
        <v>1</v>
      </c>
      <c r="BG32" s="301">
        <f t="shared" si="21"/>
        <v>1</v>
      </c>
      <c r="BH32" s="301">
        <f t="shared" ref="BH32:BI32" si="22">SUM(BH27:BH31)</f>
        <v>0.99999999999999989</v>
      </c>
      <c r="BI32" s="301">
        <f t="shared" si="22"/>
        <v>1</v>
      </c>
      <c r="BJ32" s="1117"/>
    </row>
    <row r="33" spans="20:80">
      <c r="V33" s="1101"/>
    </row>
    <row r="34" spans="20:80">
      <c r="V34" s="133" t="s">
        <v>33</v>
      </c>
      <c r="W34" s="1118"/>
      <c r="X34" s="302"/>
      <c r="Y34" s="302"/>
      <c r="Z34" s="302"/>
      <c r="AA34" s="302"/>
      <c r="AB34" s="302"/>
      <c r="AC34" s="302"/>
      <c r="AD34" s="302"/>
      <c r="AE34" s="302"/>
      <c r="AF34" s="302"/>
      <c r="AG34" s="302"/>
      <c r="AH34" s="302"/>
      <c r="AI34" s="302"/>
      <c r="AJ34" s="302"/>
      <c r="AK34" s="302"/>
      <c r="AL34" s="302"/>
      <c r="AM34" s="302"/>
      <c r="AN34" s="302"/>
      <c r="AO34" s="302"/>
      <c r="AP34" s="302"/>
    </row>
    <row r="35" spans="20:80">
      <c r="V35" s="1114"/>
      <c r="W35" s="1115"/>
      <c r="X35" s="65"/>
      <c r="Y35" s="65"/>
      <c r="Z35" s="65"/>
      <c r="AA35" s="65">
        <v>1990</v>
      </c>
      <c r="AB35" s="65">
        <f t="shared" ref="AB35:AP35" si="23">AA35+1</f>
        <v>1991</v>
      </c>
      <c r="AC35" s="65">
        <f t="shared" si="23"/>
        <v>1992</v>
      </c>
      <c r="AD35" s="65">
        <f t="shared" si="23"/>
        <v>1993</v>
      </c>
      <c r="AE35" s="65">
        <f t="shared" si="23"/>
        <v>1994</v>
      </c>
      <c r="AF35" s="65">
        <f t="shared" si="23"/>
        <v>1995</v>
      </c>
      <c r="AG35" s="65">
        <f t="shared" si="23"/>
        <v>1996</v>
      </c>
      <c r="AH35" s="65">
        <f t="shared" si="23"/>
        <v>1997</v>
      </c>
      <c r="AI35" s="65">
        <f t="shared" si="23"/>
        <v>1998</v>
      </c>
      <c r="AJ35" s="65">
        <f t="shared" si="23"/>
        <v>1999</v>
      </c>
      <c r="AK35" s="65">
        <f t="shared" si="23"/>
        <v>2000</v>
      </c>
      <c r="AL35" s="65">
        <f t="shared" si="23"/>
        <v>2001</v>
      </c>
      <c r="AM35" s="65">
        <f t="shared" si="23"/>
        <v>2002</v>
      </c>
      <c r="AN35" s="65">
        <f t="shared" si="23"/>
        <v>2003</v>
      </c>
      <c r="AO35" s="65">
        <f t="shared" si="23"/>
        <v>2004</v>
      </c>
      <c r="AP35" s="65">
        <f t="shared" si="23"/>
        <v>2005</v>
      </c>
      <c r="AQ35" s="65">
        <f t="shared" ref="AQ35:AZ35" si="24">AP35+1</f>
        <v>2006</v>
      </c>
      <c r="AR35" s="65">
        <f t="shared" si="24"/>
        <v>2007</v>
      </c>
      <c r="AS35" s="65">
        <f t="shared" si="24"/>
        <v>2008</v>
      </c>
      <c r="AT35" s="65">
        <f t="shared" si="24"/>
        <v>2009</v>
      </c>
      <c r="AU35" s="65">
        <f t="shared" si="24"/>
        <v>2010</v>
      </c>
      <c r="AV35" s="65">
        <f t="shared" si="24"/>
        <v>2011</v>
      </c>
      <c r="AW35" s="65">
        <f t="shared" si="24"/>
        <v>2012</v>
      </c>
      <c r="AX35" s="65">
        <f t="shared" si="24"/>
        <v>2013</v>
      </c>
      <c r="AY35" s="65">
        <f t="shared" si="24"/>
        <v>2014</v>
      </c>
      <c r="AZ35" s="65">
        <f t="shared" si="24"/>
        <v>2015</v>
      </c>
      <c r="BA35" s="65">
        <f t="shared" ref="BA35:BI35" si="25">AZ35+1</f>
        <v>2016</v>
      </c>
      <c r="BB35" s="65">
        <f t="shared" si="25"/>
        <v>2017</v>
      </c>
      <c r="BC35" s="65">
        <f t="shared" si="25"/>
        <v>2018</v>
      </c>
      <c r="BD35" s="65">
        <f t="shared" si="25"/>
        <v>2019</v>
      </c>
      <c r="BE35" s="65">
        <f t="shared" si="25"/>
        <v>2020</v>
      </c>
      <c r="BF35" s="65">
        <f t="shared" si="25"/>
        <v>2021</v>
      </c>
      <c r="BG35" s="65">
        <f t="shared" si="25"/>
        <v>2022</v>
      </c>
      <c r="BH35" s="65">
        <f t="shared" si="25"/>
        <v>2023</v>
      </c>
      <c r="BI35" s="65">
        <f t="shared" si="25"/>
        <v>2024</v>
      </c>
      <c r="BJ35" s="1076"/>
    </row>
    <row r="36" spans="20:80">
      <c r="V36" s="117" t="s">
        <v>447</v>
      </c>
      <c r="W36" s="1119"/>
      <c r="X36" s="136"/>
      <c r="Y36" s="136"/>
      <c r="Z36" s="136"/>
      <c r="AA36" s="136"/>
      <c r="AB36" s="154">
        <f>AB$5/AA$5-1</f>
        <v>-4.8669724493467514E-3</v>
      </c>
      <c r="AC36" s="154">
        <f t="shared" ref="AC36:BI36" si="26">AC$5/AB$5-1</f>
        <v>-8.4793589426269689E-3</v>
      </c>
      <c r="AD36" s="154">
        <f t="shared" si="26"/>
        <v>1.4663048603328344E-2</v>
      </c>
      <c r="AE36" s="154">
        <f t="shared" si="26"/>
        <v>-4.5504308560339046E-3</v>
      </c>
      <c r="AF36" s="154">
        <f t="shared" si="26"/>
        <v>2.6120260758348168E-2</v>
      </c>
      <c r="AG36" s="154">
        <f t="shared" si="26"/>
        <v>5.232857415049752E-3</v>
      </c>
      <c r="AH36" s="154">
        <f t="shared" si="26"/>
        <v>-6.106950431292002E-2</v>
      </c>
      <c r="AI36" s="154">
        <f t="shared" si="26"/>
        <v>-3.6385982264811711E-2</v>
      </c>
      <c r="AJ36" s="154">
        <f t="shared" si="26"/>
        <v>-5.6651740515631932E-3</v>
      </c>
      <c r="AK36" s="154">
        <f t="shared" si="26"/>
        <v>1.0417743884332253E-3</v>
      </c>
      <c r="AL36" s="154">
        <f t="shared" si="26"/>
        <v>-4.1962980653891369E-2</v>
      </c>
      <c r="AM36" s="154">
        <f t="shared" si="26"/>
        <v>1.3450640338474651E-2</v>
      </c>
      <c r="AN36" s="154">
        <f t="shared" si="26"/>
        <v>-1.2777465229417695E-3</v>
      </c>
      <c r="AO36" s="154">
        <f t="shared" si="26"/>
        <v>0.10318897111173819</v>
      </c>
      <c r="AP36" s="154">
        <f t="shared" si="26"/>
        <v>5.9871219233324391E-2</v>
      </c>
      <c r="AQ36" s="154">
        <f t="shared" si="26"/>
        <v>3.3344267723298904E-2</v>
      </c>
      <c r="AR36" s="154">
        <f t="shared" si="26"/>
        <v>8.3684575650189164E-3</v>
      </c>
      <c r="AS36" s="154">
        <f t="shared" si="26"/>
        <v>-3.9114891855961398E-2</v>
      </c>
      <c r="AT36" s="154">
        <f t="shared" si="26"/>
        <v>-7.3871870698715481E-2</v>
      </c>
      <c r="AU36" s="154">
        <f t="shared" si="26"/>
        <v>5.7616376851998607E-2</v>
      </c>
      <c r="AV36" s="154">
        <f t="shared" si="26"/>
        <v>-0.22627388698935014</v>
      </c>
      <c r="AW36" s="154">
        <f t="shared" si="26"/>
        <v>1.5231008880850272E-2</v>
      </c>
      <c r="AX36" s="154">
        <f t="shared" si="26"/>
        <v>-5.9488528748696479E-2</v>
      </c>
      <c r="AY36" s="154">
        <f t="shared" si="26"/>
        <v>-2.6739317576200849E-2</v>
      </c>
      <c r="AZ36" s="154">
        <f t="shared" si="26"/>
        <v>5.8493584709247592E-2</v>
      </c>
      <c r="BA36" s="154">
        <f t="shared" si="26"/>
        <v>9.0464313736714708E-2</v>
      </c>
      <c r="BB36" s="154">
        <f t="shared" si="26"/>
        <v>5.433572709475043E-2</v>
      </c>
      <c r="BC36" s="154">
        <f t="shared" si="26"/>
        <v>-8.2637590510171388E-2</v>
      </c>
      <c r="BD36" s="154">
        <f t="shared" si="26"/>
        <v>-8.8317719454670263E-2</v>
      </c>
      <c r="BE36" s="154">
        <f t="shared" si="26"/>
        <v>-0.10844921896612869</v>
      </c>
      <c r="BF36" s="154">
        <f t="shared" si="26"/>
        <v>-6.9001334440984552E-3</v>
      </c>
      <c r="BG36" s="154">
        <f>BG$5/BF$5-1</f>
        <v>-4.206818192932793E-2</v>
      </c>
      <c r="BH36" s="154">
        <f t="shared" si="26"/>
        <v>-3.0031052769030953E-2</v>
      </c>
      <c r="BI36" s="154">
        <f t="shared" si="26"/>
        <v>-1.6511199143114719E-2</v>
      </c>
      <c r="BJ36" s="1120"/>
      <c r="BK36" s="1078"/>
      <c r="BL36" s="1078"/>
      <c r="BM36" s="1078"/>
      <c r="BN36" s="1078"/>
      <c r="BO36" s="1078"/>
      <c r="BP36" s="1078"/>
      <c r="BQ36" s="1078"/>
      <c r="BR36" s="1078"/>
      <c r="BS36" s="1078"/>
      <c r="BT36" s="1078"/>
      <c r="BU36" s="1078"/>
      <c r="BV36" s="1078"/>
      <c r="BW36" s="1078"/>
      <c r="BX36" s="1078"/>
      <c r="BY36" s="1078"/>
      <c r="BZ36" s="1078"/>
      <c r="CA36" s="1078"/>
      <c r="CB36" s="1078"/>
    </row>
    <row r="37" spans="20:80">
      <c r="V37" s="1414" t="s">
        <v>448</v>
      </c>
      <c r="W37" s="1119"/>
      <c r="X37" s="136"/>
      <c r="Y37" s="136"/>
      <c r="Z37" s="136"/>
      <c r="AA37" s="136"/>
      <c r="AB37" s="154">
        <f>AB$6/AA$6-1</f>
        <v>-6.4725485721301657E-2</v>
      </c>
      <c r="AC37" s="154">
        <f t="shared" ref="AC37:BI37" si="27">AC$6/AB$6-1</f>
        <v>-0.17343469800741773</v>
      </c>
      <c r="AD37" s="154">
        <f t="shared" si="27"/>
        <v>-0.14170405566270305</v>
      </c>
      <c r="AE37" s="154">
        <f t="shared" si="27"/>
        <v>-7.0215119802172876E-2</v>
      </c>
      <c r="AF37" s="154">
        <f t="shared" si="27"/>
        <v>-0.10781981561632947</v>
      </c>
      <c r="AG37" s="154">
        <f t="shared" si="27"/>
        <v>-0.11820129023908121</v>
      </c>
      <c r="AH37" s="154">
        <f t="shared" si="27"/>
        <v>-6.0363382665105991E-2</v>
      </c>
      <c r="AI37" s="154">
        <f t="shared" si="27"/>
        <v>-7.025843474565352E-2</v>
      </c>
      <c r="AJ37" s="154">
        <f t="shared" si="27"/>
        <v>-2.7563387669783501E-2</v>
      </c>
      <c r="AK37" s="154">
        <f t="shared" si="27"/>
        <v>-6.5359452524829997E-2</v>
      </c>
      <c r="AL37" s="154">
        <f t="shared" si="27"/>
        <v>-0.11713163204804156</v>
      </c>
      <c r="AM37" s="154">
        <f t="shared" si="27"/>
        <v>-0.32342429067960032</v>
      </c>
      <c r="AN37" s="154">
        <f t="shared" si="27"/>
        <v>-5.2464542320073249E-2</v>
      </c>
      <c r="AO37" s="154">
        <f t="shared" si="27"/>
        <v>-1.8334118837911584E-2</v>
      </c>
      <c r="AP37" s="154">
        <f t="shared" si="27"/>
        <v>1.6759319164463271E-3</v>
      </c>
      <c r="AQ37" s="154">
        <f t="shared" si="27"/>
        <v>7.2816129545190122E-3</v>
      </c>
      <c r="AR37" s="154">
        <f t="shared" si="27"/>
        <v>-5.7133671334530511E-4</v>
      </c>
      <c r="AS37" s="154">
        <f t="shared" si="27"/>
        <v>-2.8474824234013596E-2</v>
      </c>
      <c r="AT37" s="154">
        <f t="shared" si="27"/>
        <v>-3.1408925865898163E-2</v>
      </c>
      <c r="AU37" s="154">
        <f t="shared" si="27"/>
        <v>-3.5844124663809374E-2</v>
      </c>
      <c r="AV37" s="154">
        <f t="shared" si="27"/>
        <v>-2.0529927353225896E-2</v>
      </c>
      <c r="AW37" s="154">
        <f t="shared" si="27"/>
        <v>-2.2397253410770479E-2</v>
      </c>
      <c r="AX37" s="154">
        <f t="shared" si="27"/>
        <v>-4.1517823224728967E-2</v>
      </c>
      <c r="AY37" s="154">
        <f t="shared" si="27"/>
        <v>-1.6320746960835741E-2</v>
      </c>
      <c r="AZ37" s="154">
        <f t="shared" si="27"/>
        <v>-2.5459048163028575E-2</v>
      </c>
      <c r="BA37" s="154">
        <f t="shared" si="27"/>
        <v>1.2394836963469658E-2</v>
      </c>
      <c r="BB37" s="154">
        <f t="shared" si="27"/>
        <v>1.5546892339936447E-2</v>
      </c>
      <c r="BC37" s="154">
        <f t="shared" si="27"/>
        <v>-8.4445035586165562E-2</v>
      </c>
      <c r="BD37" s="154">
        <f t="shared" si="27"/>
        <v>-4.8515482303355562E-2</v>
      </c>
      <c r="BE37" s="154">
        <f t="shared" si="27"/>
        <v>-4.3525096098522287E-2</v>
      </c>
      <c r="BF37" s="154">
        <f t="shared" si="27"/>
        <v>1.74922964427493E-3</v>
      </c>
      <c r="BG37" s="154">
        <f>BG$6/BF$6-1</f>
        <v>-4.3067938362551295E-2</v>
      </c>
      <c r="BH37" s="154">
        <f t="shared" si="27"/>
        <v>-2.5134133260874325E-2</v>
      </c>
      <c r="BI37" s="154">
        <f t="shared" si="27"/>
        <v>-3.8096272860555835E-2</v>
      </c>
      <c r="BJ37" s="1120"/>
      <c r="BK37" s="1078"/>
      <c r="BL37" s="1078"/>
      <c r="BM37" s="1078"/>
      <c r="BN37" s="1078"/>
      <c r="BO37" s="1078"/>
      <c r="BP37" s="1078"/>
      <c r="BQ37" s="1078"/>
      <c r="BR37" s="1078"/>
      <c r="BS37" s="1078"/>
      <c r="BT37" s="1078"/>
      <c r="BU37" s="1078"/>
      <c r="BV37" s="1078"/>
      <c r="BW37" s="1078"/>
      <c r="BX37" s="1078"/>
      <c r="BY37" s="1078"/>
      <c r="BZ37" s="1078"/>
      <c r="CA37" s="1078"/>
      <c r="CB37" s="1078"/>
    </row>
    <row r="38" spans="20:80">
      <c r="V38" s="117" t="s">
        <v>435</v>
      </c>
      <c r="W38" s="1119"/>
      <c r="X38" s="136"/>
      <c r="Y38" s="136"/>
      <c r="Z38" s="136"/>
      <c r="AA38" s="136"/>
      <c r="AB38" s="154">
        <f>AB$9/AA$9-1</f>
        <v>-3.7604330087778193E-2</v>
      </c>
      <c r="AC38" s="154">
        <f t="shared" ref="AC38:BI38" si="28">AC$9/AB$9-1</f>
        <v>-5.7774936723812842E-2</v>
      </c>
      <c r="AD38" s="154">
        <f t="shared" si="28"/>
        <v>-4.9945441082617115E-2</v>
      </c>
      <c r="AE38" s="154">
        <f t="shared" si="28"/>
        <v>6.9271906371466407E-2</v>
      </c>
      <c r="AF38" s="154">
        <f t="shared" si="28"/>
        <v>4.7877043927034402E-2</v>
      </c>
      <c r="AG38" s="154">
        <f t="shared" si="28"/>
        <v>-4.9615031809656762E-2</v>
      </c>
      <c r="AH38" s="154">
        <f t="shared" si="28"/>
        <v>-9.289151286575148E-3</v>
      </c>
      <c r="AI38" s="154">
        <f t="shared" si="28"/>
        <v>-4.3689655950773676E-2</v>
      </c>
      <c r="AJ38" s="154">
        <f t="shared" si="28"/>
        <v>-1.2031889406838969E-2</v>
      </c>
      <c r="AK38" s="154">
        <f t="shared" si="28"/>
        <v>4.2489157308030157E-2</v>
      </c>
      <c r="AL38" s="154">
        <f t="shared" si="28"/>
        <v>-4.4272690088061339E-2</v>
      </c>
      <c r="AM38" s="154">
        <f t="shared" si="28"/>
        <v>2.0915387343400704E-2</v>
      </c>
      <c r="AN38" s="154">
        <f t="shared" si="28"/>
        <v>-5.0864781128817982E-2</v>
      </c>
      <c r="AO38" s="154">
        <f t="shared" si="28"/>
        <v>6.9560765972903615E-2</v>
      </c>
      <c r="AP38" s="154">
        <f t="shared" si="28"/>
        <v>2.1865695651686057E-3</v>
      </c>
      <c r="AQ38" s="154">
        <f t="shared" si="28"/>
        <v>1.4737184943223625E-2</v>
      </c>
      <c r="AR38" s="154">
        <f t="shared" si="28"/>
        <v>-6.7638039344581791E-2</v>
      </c>
      <c r="AS38" s="154">
        <f t="shared" si="28"/>
        <v>-2.4902057655178056E-2</v>
      </c>
      <c r="AT38" s="154">
        <f t="shared" si="28"/>
        <v>3.2903070393698108E-2</v>
      </c>
      <c r="AU38" s="154">
        <f t="shared" si="28"/>
        <v>5.2038716129204188E-2</v>
      </c>
      <c r="AV38" s="154">
        <f t="shared" si="28"/>
        <v>-4.7045943123567024E-3</v>
      </c>
      <c r="AW38" s="154">
        <f t="shared" si="28"/>
        <v>-0.14034897896596399</v>
      </c>
      <c r="AX38" s="154">
        <f t="shared" si="28"/>
        <v>4.7431221364420129E-3</v>
      </c>
      <c r="AY38" s="154">
        <f t="shared" si="28"/>
        <v>-7.4459646442167293E-2</v>
      </c>
      <c r="AZ38" s="154">
        <f t="shared" si="28"/>
        <v>0.12977238349502374</v>
      </c>
      <c r="BA38" s="154">
        <f t="shared" si="28"/>
        <v>-0.10759035014867024</v>
      </c>
      <c r="BB38" s="154">
        <f t="shared" si="28"/>
        <v>-1.3242073316094283E-2</v>
      </c>
      <c r="BC38" s="154">
        <f t="shared" si="28"/>
        <v>-5.121970498072681E-2</v>
      </c>
      <c r="BD38" s="154">
        <f t="shared" si="28"/>
        <v>1.5448691829512473E-2</v>
      </c>
      <c r="BE38" s="154">
        <f t="shared" si="28"/>
        <v>-7.3537168232771344E-2</v>
      </c>
      <c r="BF38" s="154">
        <f t="shared" si="28"/>
        <v>0.14467518873927432</v>
      </c>
      <c r="BG38" s="154">
        <f>BG$9/BF$9-1</f>
        <v>-0.10988892752418622</v>
      </c>
      <c r="BH38" s="154">
        <f t="shared" si="28"/>
        <v>-0.18559364645581999</v>
      </c>
      <c r="BI38" s="154">
        <f t="shared" si="28"/>
        <v>-0.2170001729768436</v>
      </c>
      <c r="BJ38" s="1120"/>
      <c r="BK38" s="1078"/>
      <c r="BL38" s="1078"/>
      <c r="BM38" s="1078"/>
      <c r="BN38" s="1078"/>
      <c r="BO38" s="1078"/>
      <c r="BP38" s="1078"/>
      <c r="BQ38" s="1078"/>
      <c r="BR38" s="1078"/>
      <c r="BS38" s="1078"/>
      <c r="BT38" s="1078"/>
      <c r="BU38" s="1078"/>
      <c r="BV38" s="1078"/>
      <c r="BW38" s="1078"/>
      <c r="BX38" s="1078"/>
      <c r="BY38" s="1078"/>
      <c r="BZ38" s="1078"/>
      <c r="CA38" s="1078"/>
      <c r="CB38" s="1078"/>
    </row>
    <row r="39" spans="20:80">
      <c r="V39" s="113" t="s">
        <v>438</v>
      </c>
      <c r="W39" s="1119"/>
      <c r="X39" s="1915"/>
      <c r="Y39" s="1915"/>
      <c r="Z39" s="1915"/>
      <c r="AA39" s="1915"/>
      <c r="AB39" s="1918">
        <f>AB$12/AA$12-1</f>
        <v>-6.3250357570073801E-3</v>
      </c>
      <c r="AC39" s="1918">
        <f t="shared" ref="AC39:BI39" si="29">AC$12/AB$12-1</f>
        <v>3.5952404325268583E-2</v>
      </c>
      <c r="AD39" s="1918">
        <f t="shared" si="29"/>
        <v>-2.7311986948900246E-3</v>
      </c>
      <c r="AE39" s="1918">
        <f t="shared" si="29"/>
        <v>2.0791294045088948E-2</v>
      </c>
      <c r="AF39" s="1918">
        <f t="shared" si="29"/>
        <v>-1.9781617597187884E-2</v>
      </c>
      <c r="AG39" s="1918">
        <f t="shared" si="29"/>
        <v>-2.3393143680740969E-2</v>
      </c>
      <c r="AH39" s="1918">
        <f t="shared" si="29"/>
        <v>5.2869355203213342E-3</v>
      </c>
      <c r="AI39" s="1918">
        <f t="shared" si="29"/>
        <v>-4.0932879110368803E-2</v>
      </c>
      <c r="AJ39" s="1918">
        <f t="shared" si="29"/>
        <v>3.5257842387819149E-3</v>
      </c>
      <c r="AK39" s="1918">
        <f t="shared" si="29"/>
        <v>-5.8243322802103981E-3</v>
      </c>
      <c r="AL39" s="1918">
        <f t="shared" si="29"/>
        <v>-1.8452028629132089E-2</v>
      </c>
      <c r="AM39" s="1918">
        <f t="shared" si="29"/>
        <v>6.1658112236051554E-3</v>
      </c>
      <c r="AN39" s="1918">
        <f t="shared" si="29"/>
        <v>-1.9221286361597589E-2</v>
      </c>
      <c r="AO39" s="1918">
        <f t="shared" si="29"/>
        <v>-1.4710387837513217E-5</v>
      </c>
      <c r="AP39" s="1918">
        <f t="shared" si="29"/>
        <v>1.3069951721191853E-2</v>
      </c>
      <c r="AQ39" s="1918">
        <f t="shared" si="29"/>
        <v>-7.6367247594332222E-3</v>
      </c>
      <c r="AR39" s="1918">
        <f t="shared" si="29"/>
        <v>-9.0777794379672816E-3</v>
      </c>
      <c r="AS39" s="1918">
        <f t="shared" si="29"/>
        <v>-1.2914986618417279E-2</v>
      </c>
      <c r="AT39" s="1918">
        <f t="shared" si="29"/>
        <v>1.5695147483756333E-3</v>
      </c>
      <c r="AU39" s="1918">
        <f t="shared" si="29"/>
        <v>-3.7287689366075627E-3</v>
      </c>
      <c r="AV39" s="1918">
        <f t="shared" si="29"/>
        <v>-2.5810686775046054E-2</v>
      </c>
      <c r="AW39" s="1918">
        <f t="shared" si="29"/>
        <v>-1.5941431904276659E-2</v>
      </c>
      <c r="AX39" s="1918">
        <f t="shared" si="29"/>
        <v>1.3635816530696898E-2</v>
      </c>
      <c r="AY39" s="1918">
        <f t="shared" si="29"/>
        <v>-9.1458732192862824E-3</v>
      </c>
      <c r="AZ39" s="1918">
        <f t="shared" si="29"/>
        <v>-7.3915523811250994E-3</v>
      </c>
      <c r="BA39" s="1918">
        <f t="shared" si="29"/>
        <v>4.7131012645049708E-3</v>
      </c>
      <c r="BB39" s="1918">
        <f t="shared" si="29"/>
        <v>-7.8915277852575905E-4</v>
      </c>
      <c r="BC39" s="1918">
        <f t="shared" si="29"/>
        <v>-4.2518943517463326E-3</v>
      </c>
      <c r="BD39" s="1918">
        <f t="shared" si="29"/>
        <v>2.1108875434785457E-3</v>
      </c>
      <c r="BE39" s="1918">
        <f t="shared" si="29"/>
        <v>8.0905545704390569E-4</v>
      </c>
      <c r="BF39" s="1918">
        <f t="shared" si="29"/>
        <v>5.3186068850747947E-3</v>
      </c>
      <c r="BG39" s="1918">
        <f>BG$12/BF$12-1</f>
        <v>-1.2560038060458911E-2</v>
      </c>
      <c r="BH39" s="1918">
        <f t="shared" si="29"/>
        <v>-8.5928139592008623E-3</v>
      </c>
      <c r="BI39" s="1918">
        <f t="shared" si="29"/>
        <v>-1.2118834990147653E-2</v>
      </c>
      <c r="BJ39" s="1120"/>
    </row>
    <row r="40" spans="20:80" ht="15.75" thickBot="1">
      <c r="V40" s="664" t="s">
        <v>442</v>
      </c>
      <c r="W40" s="1916"/>
      <c r="X40" s="627"/>
      <c r="Y40" s="627"/>
      <c r="Z40" s="627"/>
      <c r="AA40" s="627"/>
      <c r="AB40" s="1919">
        <f>AB$17/AA$17-1</f>
        <v>-1.1433457860818397E-2</v>
      </c>
      <c r="AC40" s="1919">
        <f t="shared" ref="AC40:BI40" si="30">AC$17/AB$17-1</f>
        <v>-8.2437722574499883E-3</v>
      </c>
      <c r="AD40" s="1919">
        <f t="shared" si="30"/>
        <v>-2.1592835304566682E-2</v>
      </c>
      <c r="AE40" s="1919">
        <f t="shared" si="30"/>
        <v>-2.0629519605746882E-2</v>
      </c>
      <c r="AF40" s="1919">
        <f t="shared" si="30"/>
        <v>-2.9751738031878583E-2</v>
      </c>
      <c r="AG40" s="1919">
        <f t="shared" si="30"/>
        <v>-2.9668897122790749E-2</v>
      </c>
      <c r="AH40" s="1919">
        <f t="shared" si="30"/>
        <v>-3.3937674210192559E-2</v>
      </c>
      <c r="AI40" s="1919">
        <f t="shared" si="30"/>
        <v>-4.1657607500878546E-2</v>
      </c>
      <c r="AJ40" s="1919">
        <f t="shared" si="30"/>
        <v>-3.9290635654305017E-2</v>
      </c>
      <c r="AK40" s="1919">
        <f t="shared" si="30"/>
        <v>-3.7908095617867787E-2</v>
      </c>
      <c r="AL40" s="1919">
        <f t="shared" si="30"/>
        <v>-4.526187134092019E-2</v>
      </c>
      <c r="AM40" s="1919">
        <f t="shared" si="30"/>
        <v>-4.416118601318586E-2</v>
      </c>
      <c r="AN40" s="1919">
        <f t="shared" si="30"/>
        <v>-4.2461136729770144E-2</v>
      </c>
      <c r="AO40" s="1919">
        <f t="shared" si="30"/>
        <v>-4.7538628809836281E-2</v>
      </c>
      <c r="AP40" s="1919">
        <f t="shared" si="30"/>
        <v>-4.7981489325636506E-2</v>
      </c>
      <c r="AQ40" s="1919">
        <f t="shared" si="30"/>
        <v>-5.6247084081077148E-2</v>
      </c>
      <c r="AR40" s="1919">
        <f t="shared" si="30"/>
        <v>-5.5450393594735137E-2</v>
      </c>
      <c r="AS40" s="1919">
        <f t="shared" si="30"/>
        <v>-5.8725048496664267E-2</v>
      </c>
      <c r="AT40" s="1919">
        <f t="shared" si="30"/>
        <v>-6.6920458465605903E-2</v>
      </c>
      <c r="AU40" s="1919">
        <f t="shared" si="30"/>
        <v>-6.3760128331171728E-2</v>
      </c>
      <c r="AV40" s="1919">
        <f t="shared" si="30"/>
        <v>-5.1993289247040164E-2</v>
      </c>
      <c r="AW40" s="1919">
        <f t="shared" si="30"/>
        <v>-5.0855616161418982E-2</v>
      </c>
      <c r="AX40" s="1919">
        <f t="shared" si="30"/>
        <v>-4.8890561593731729E-2</v>
      </c>
      <c r="AY40" s="1919">
        <f t="shared" si="30"/>
        <v>-4.9671640324102762E-2</v>
      </c>
      <c r="AZ40" s="1919">
        <f t="shared" si="30"/>
        <v>-4.9975248600242606E-2</v>
      </c>
      <c r="BA40" s="1919">
        <f t="shared" si="30"/>
        <v>-5.1469411594423642E-2</v>
      </c>
      <c r="BB40" s="1919">
        <f t="shared" si="30"/>
        <v>-5.3783454178205292E-2</v>
      </c>
      <c r="BC40" s="1919">
        <f t="shared" si="30"/>
        <v>-4.4067743241575585E-2</v>
      </c>
      <c r="BD40" s="1919">
        <f t="shared" si="30"/>
        <v>-4.1144568627160538E-2</v>
      </c>
      <c r="BE40" s="1919">
        <f t="shared" si="30"/>
        <v>-4.7077094924138696E-2</v>
      </c>
      <c r="BF40" s="1919">
        <f t="shared" si="30"/>
        <v>-3.7539231101870407E-2</v>
      </c>
      <c r="BG40" s="1919">
        <f>BG$17/BF$17-1</f>
        <v>-4.5848256657184838E-2</v>
      </c>
      <c r="BH40" s="1919">
        <f t="shared" si="30"/>
        <v>-3.6304973374352567E-2</v>
      </c>
      <c r="BI40" s="1919">
        <f t="shared" si="30"/>
        <v>-2.648421426626768E-2</v>
      </c>
      <c r="BJ40" s="1121"/>
    </row>
    <row r="41" spans="20:80" ht="15.75" thickTop="1">
      <c r="T41" s="1075"/>
      <c r="V41" s="116" t="s">
        <v>22</v>
      </c>
      <c r="W41" s="1119"/>
      <c r="X41" s="259"/>
      <c r="Y41" s="259"/>
      <c r="Z41" s="259"/>
      <c r="AA41" s="259"/>
      <c r="AB41" s="1920">
        <f>AB$23/AA$23-1</f>
        <v>-1.4590286665029595E-2</v>
      </c>
      <c r="AC41" s="1920">
        <f t="shared" ref="AC41:BI41" si="31">AC$23/AB$23-1</f>
        <v>-1.4729198389783482E-3</v>
      </c>
      <c r="AD41" s="1920">
        <f t="shared" si="31"/>
        <v>-2.0456796862577398E-2</v>
      </c>
      <c r="AE41" s="1920">
        <f t="shared" si="31"/>
        <v>7.5469110443826537E-4</v>
      </c>
      <c r="AF41" s="1920">
        <f t="shared" si="31"/>
        <v>-2.7719388029784242E-2</v>
      </c>
      <c r="AG41" s="1920">
        <f t="shared" si="31"/>
        <v>-3.0779313720429191E-2</v>
      </c>
      <c r="AH41" s="1920">
        <f t="shared" si="31"/>
        <v>-1.2118014056300641E-2</v>
      </c>
      <c r="AI41" s="1920">
        <f t="shared" si="31"/>
        <v>-4.2725764892730389E-2</v>
      </c>
      <c r="AJ41" s="1920">
        <f t="shared" si="31"/>
        <v>-1.0516715424527701E-2</v>
      </c>
      <c r="AK41" s="1920">
        <f t="shared" si="31"/>
        <v>-1.7592943632596114E-2</v>
      </c>
      <c r="AL41" s="1920">
        <f t="shared" si="31"/>
        <v>-3.1623762502768993E-2</v>
      </c>
      <c r="AM41" s="1920">
        <f t="shared" si="31"/>
        <v>-2.2823581026943263E-2</v>
      </c>
      <c r="AN41" s="1920">
        <f t="shared" si="31"/>
        <v>-2.5764869313602334E-2</v>
      </c>
      <c r="AO41" s="1920">
        <f t="shared" si="31"/>
        <v>-9.0668090361188947E-3</v>
      </c>
      <c r="AP41" s="1920">
        <f t="shared" si="31"/>
        <v>-3.6992766259480447E-4</v>
      </c>
      <c r="AQ41" s="1920">
        <f t="shared" si="31"/>
        <v>-1.6719960037202108E-2</v>
      </c>
      <c r="AR41" s="1920">
        <f t="shared" si="31"/>
        <v>-1.8432737889295114E-2</v>
      </c>
      <c r="AS41" s="1920">
        <f t="shared" si="31"/>
        <v>-2.4318753865631759E-2</v>
      </c>
      <c r="AT41" s="1920">
        <f t="shared" si="31"/>
        <v>-1.6695407434045295E-2</v>
      </c>
      <c r="AU41" s="1920">
        <f t="shared" si="31"/>
        <v>-1.4008926662572252E-2</v>
      </c>
      <c r="AV41" s="1920">
        <f t="shared" si="31"/>
        <v>-3.8854204809944393E-2</v>
      </c>
      <c r="AW41" s="1920">
        <f t="shared" si="31"/>
        <v>-2.1699820926447844E-2</v>
      </c>
      <c r="AX41" s="1920">
        <f t="shared" si="31"/>
        <v>-1.8423865275699614E-3</v>
      </c>
      <c r="AY41" s="1920">
        <f t="shared" si="31"/>
        <v>-1.689737346637854E-2</v>
      </c>
      <c r="AZ41" s="1920">
        <f t="shared" si="31"/>
        <v>-1.2554838536087298E-2</v>
      </c>
      <c r="BA41" s="1920">
        <f t="shared" si="31"/>
        <v>-1.0504245631711706E-3</v>
      </c>
      <c r="BB41" s="1920">
        <f t="shared" si="31"/>
        <v>-6.0760554558035862E-3</v>
      </c>
      <c r="BC41" s="1920">
        <f t="shared" si="31"/>
        <v>-1.5763669042573314E-2</v>
      </c>
      <c r="BD41" s="1920">
        <f t="shared" si="31"/>
        <v>-8.7824815069622586E-3</v>
      </c>
      <c r="BE41" s="1920">
        <f t="shared" si="31"/>
        <v>-1.0773974075631298E-2</v>
      </c>
      <c r="BF41" s="1920">
        <f t="shared" si="31"/>
        <v>-4.7138214869668627E-4</v>
      </c>
      <c r="BG41" s="1920">
        <f>BG$23/BF$23-1</f>
        <v>-1.8610910067423214E-2</v>
      </c>
      <c r="BH41" s="1920">
        <f t="shared" si="31"/>
        <v>-1.3288419237886706E-2</v>
      </c>
      <c r="BI41" s="1920">
        <f t="shared" si="31"/>
        <v>-1.4888777862640756E-2</v>
      </c>
      <c r="BJ41" s="1121"/>
      <c r="BK41" s="1078"/>
      <c r="BL41" s="1078"/>
      <c r="BM41" s="1078"/>
      <c r="BN41" s="1078"/>
      <c r="BO41" s="1078"/>
      <c r="BP41" s="1078"/>
      <c r="BQ41" s="1078"/>
      <c r="BR41" s="1078"/>
      <c r="BS41" s="1078"/>
      <c r="BT41" s="1078"/>
      <c r="BU41" s="1078"/>
      <c r="BV41" s="1078"/>
      <c r="BW41" s="1078"/>
      <c r="BX41" s="1078"/>
      <c r="BY41" s="1078"/>
      <c r="BZ41" s="1078"/>
      <c r="CA41" s="1078"/>
      <c r="CB41" s="1078"/>
    </row>
    <row r="42" spans="20:80">
      <c r="T42" s="1075"/>
      <c r="V42" s="1101"/>
      <c r="W42" s="1118"/>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BB42" s="302"/>
    </row>
    <row r="43" spans="20:80">
      <c r="T43" s="1075"/>
      <c r="V43" s="133" t="s">
        <v>255</v>
      </c>
    </row>
    <row r="44" spans="20:80">
      <c r="T44" s="1075"/>
      <c r="V44" s="1114"/>
      <c r="W44" s="1115"/>
      <c r="X44" s="65"/>
      <c r="Y44" s="65"/>
      <c r="Z44" s="65"/>
      <c r="AA44" s="65">
        <v>1990</v>
      </c>
      <c r="AB44" s="65">
        <f t="shared" ref="AB44:AZ44" si="32">AA44+1</f>
        <v>1991</v>
      </c>
      <c r="AC44" s="65">
        <f t="shared" si="32"/>
        <v>1992</v>
      </c>
      <c r="AD44" s="65">
        <f t="shared" si="32"/>
        <v>1993</v>
      </c>
      <c r="AE44" s="65">
        <f t="shared" si="32"/>
        <v>1994</v>
      </c>
      <c r="AF44" s="65">
        <f t="shared" si="32"/>
        <v>1995</v>
      </c>
      <c r="AG44" s="65">
        <f t="shared" si="32"/>
        <v>1996</v>
      </c>
      <c r="AH44" s="65">
        <f t="shared" si="32"/>
        <v>1997</v>
      </c>
      <c r="AI44" s="65">
        <f t="shared" si="32"/>
        <v>1998</v>
      </c>
      <c r="AJ44" s="65">
        <f t="shared" si="32"/>
        <v>1999</v>
      </c>
      <c r="AK44" s="65">
        <f t="shared" si="32"/>
        <v>2000</v>
      </c>
      <c r="AL44" s="65">
        <f t="shared" si="32"/>
        <v>2001</v>
      </c>
      <c r="AM44" s="65">
        <f t="shared" si="32"/>
        <v>2002</v>
      </c>
      <c r="AN44" s="65">
        <f t="shared" si="32"/>
        <v>2003</v>
      </c>
      <c r="AO44" s="65">
        <f t="shared" si="32"/>
        <v>2004</v>
      </c>
      <c r="AP44" s="65">
        <f t="shared" si="32"/>
        <v>2005</v>
      </c>
      <c r="AQ44" s="65">
        <f t="shared" si="32"/>
        <v>2006</v>
      </c>
      <c r="AR44" s="65">
        <f t="shared" si="32"/>
        <v>2007</v>
      </c>
      <c r="AS44" s="65">
        <f t="shared" si="32"/>
        <v>2008</v>
      </c>
      <c r="AT44" s="65">
        <f t="shared" si="32"/>
        <v>2009</v>
      </c>
      <c r="AU44" s="65">
        <f t="shared" si="32"/>
        <v>2010</v>
      </c>
      <c r="AV44" s="65">
        <f t="shared" si="32"/>
        <v>2011</v>
      </c>
      <c r="AW44" s="65">
        <f t="shared" si="32"/>
        <v>2012</v>
      </c>
      <c r="AX44" s="65">
        <f t="shared" si="32"/>
        <v>2013</v>
      </c>
      <c r="AY44" s="65">
        <f t="shared" si="32"/>
        <v>2014</v>
      </c>
      <c r="AZ44" s="65">
        <f t="shared" si="32"/>
        <v>2015</v>
      </c>
      <c r="BA44" s="65">
        <f t="shared" ref="BA44:BI44" si="33">AZ44+1</f>
        <v>2016</v>
      </c>
      <c r="BB44" s="65">
        <f t="shared" si="33"/>
        <v>2017</v>
      </c>
      <c r="BC44" s="65">
        <f t="shared" si="33"/>
        <v>2018</v>
      </c>
      <c r="BD44" s="65">
        <f t="shared" si="33"/>
        <v>2019</v>
      </c>
      <c r="BE44" s="65">
        <f t="shared" si="33"/>
        <v>2020</v>
      </c>
      <c r="BF44" s="65">
        <f t="shared" si="33"/>
        <v>2021</v>
      </c>
      <c r="BG44" s="65">
        <f t="shared" si="33"/>
        <v>2022</v>
      </c>
      <c r="BH44" s="65">
        <f t="shared" si="33"/>
        <v>2023</v>
      </c>
      <c r="BI44" s="65">
        <f t="shared" si="33"/>
        <v>2024</v>
      </c>
      <c r="BJ44" s="1076"/>
    </row>
    <row r="45" spans="20:80">
      <c r="T45" s="1075"/>
      <c r="V45" s="117" t="s">
        <v>447</v>
      </c>
      <c r="W45" s="1123"/>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54">
        <f>AY$5/$AX$5-1</f>
        <v>-2.6739317576200849E-2</v>
      </c>
      <c r="AZ45" s="154">
        <f>AZ$5/$AX$5-1</f>
        <v>3.0190188595335732E-2</v>
      </c>
      <c r="BA45" s="154">
        <f t="shared" ref="BA45:BI45" si="34">BA$5/$AX$5-1</f>
        <v>0.12338563702490957</v>
      </c>
      <c r="BB45" s="154">
        <f t="shared" si="34"/>
        <v>0.1844256124204573</v>
      </c>
      <c r="BC45" s="154">
        <f t="shared" si="34"/>
        <v>8.6547533671496701E-2</v>
      </c>
      <c r="BD45" s="154">
        <f t="shared" si="34"/>
        <v>-9.413866581466368E-3</v>
      </c>
      <c r="BE45" s="154">
        <f t="shared" si="34"/>
        <v>-0.11684215906938367</v>
      </c>
      <c r="BF45" s="154">
        <f t="shared" si="34"/>
        <v>-0.12293606602400675</v>
      </c>
      <c r="BG45" s="154">
        <f>BG$5/$AX$5-1</f>
        <v>-0.15983255116216089</v>
      </c>
      <c r="BH45" s="154">
        <f t="shared" si="34"/>
        <v>-0.18506366415303221</v>
      </c>
      <c r="BI45" s="154">
        <f t="shared" si="34"/>
        <v>-0.1985192402831617</v>
      </c>
      <c r="BJ45" s="1120"/>
    </row>
    <row r="46" spans="20:80">
      <c r="T46" s="1075"/>
      <c r="V46" s="1414" t="s">
        <v>448</v>
      </c>
      <c r="W46" s="1123"/>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54">
        <f>AY$6/$AX$6-1</f>
        <v>-1.6320746960835741E-2</v>
      </c>
      <c r="AZ46" s="154">
        <f>AZ$6/$AX$6-1</f>
        <v>-4.1364284440931764E-2</v>
      </c>
      <c r="BA46" s="154">
        <f t="shared" ref="BA46:BI46" si="35">BA$6/$AX$6-1</f>
        <v>-2.948215103921803E-2</v>
      </c>
      <c r="BB46" s="154">
        <f t="shared" si="35"/>
        <v>-1.4393614527437926E-2</v>
      </c>
      <c r="BC46" s="154">
        <f t="shared" si="35"/>
        <v>-9.7623180822620448E-2</v>
      </c>
      <c r="BD46" s="154">
        <f t="shared" si="35"/>
        <v>-0.14140242742437892</v>
      </c>
      <c r="BE46" s="154">
        <f t="shared" si="35"/>
        <v>-0.17877296928069086</v>
      </c>
      <c r="BF46" s="154">
        <f t="shared" si="35"/>
        <v>-0.1773364546138767</v>
      </c>
      <c r="BG46" s="154">
        <f>BG$6/$AX$6-1</f>
        <v>-0.21276687747968415</v>
      </c>
      <c r="BH46" s="154">
        <f t="shared" si="35"/>
        <v>-0.23255329968848404</v>
      </c>
      <c r="BI46" s="154">
        <f t="shared" si="35"/>
        <v>-0.26179015858948473</v>
      </c>
      <c r="BJ46" s="1120"/>
    </row>
    <row r="47" spans="20:80">
      <c r="T47" s="1075"/>
      <c r="V47" s="117" t="s">
        <v>435</v>
      </c>
      <c r="W47" s="1123"/>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54">
        <f>AY$9/$AX$9-1</f>
        <v>-7.4459646442167293E-2</v>
      </c>
      <c r="AZ47" s="154">
        <f>AZ$9/$AX$9-1</f>
        <v>4.5649931259859722E-2</v>
      </c>
      <c r="BA47" s="154">
        <f t="shared" ref="BA47:BI47" si="36">BA$9/$AX$9-1</f>
        <v>-6.6851910977321682E-2</v>
      </c>
      <c r="BB47" s="154">
        <f t="shared" si="36"/>
        <v>-7.9208726386933215E-2</v>
      </c>
      <c r="BC47" s="154">
        <f t="shared" si="36"/>
        <v>-0.12637138377022217</v>
      </c>
      <c r="BD47" s="154">
        <f t="shared" si="36"/>
        <v>-0.11287496450464485</v>
      </c>
      <c r="BE47" s="154">
        <f t="shared" si="36"/>
        <v>-0.17811162748337006</v>
      </c>
      <c r="BF47" s="154">
        <f t="shared" si="36"/>
        <v>-5.9204772066911548E-2</v>
      </c>
      <c r="BG47" s="154">
        <f>BG$9/$AX$9-1</f>
        <v>-0.16258775068435094</v>
      </c>
      <c r="BH47" s="154">
        <f t="shared" si="36"/>
        <v>-0.3180061436216125</v>
      </c>
      <c r="BI47" s="154">
        <f t="shared" si="36"/>
        <v>-0.46599892842486723</v>
      </c>
      <c r="BJ47" s="1120"/>
    </row>
    <row r="48" spans="20:80">
      <c r="T48" s="1075"/>
      <c r="V48" s="113" t="s">
        <v>438</v>
      </c>
      <c r="W48" s="1123"/>
      <c r="X48" s="1915"/>
      <c r="Y48" s="1915"/>
      <c r="Z48" s="1915"/>
      <c r="AA48" s="1915"/>
      <c r="AB48" s="1915"/>
      <c r="AC48" s="1915"/>
      <c r="AD48" s="1915"/>
      <c r="AE48" s="1915"/>
      <c r="AF48" s="1915"/>
      <c r="AG48" s="1915"/>
      <c r="AH48" s="1915"/>
      <c r="AI48" s="1915"/>
      <c r="AJ48" s="1915"/>
      <c r="AK48" s="1915"/>
      <c r="AL48" s="1915"/>
      <c r="AM48" s="1915"/>
      <c r="AN48" s="1915"/>
      <c r="AO48" s="1915"/>
      <c r="AP48" s="1915"/>
      <c r="AQ48" s="1915"/>
      <c r="AR48" s="1915"/>
      <c r="AS48" s="1915"/>
      <c r="AT48" s="1915"/>
      <c r="AU48" s="1915"/>
      <c r="AV48" s="1915"/>
      <c r="AW48" s="1915"/>
      <c r="AX48" s="1915"/>
      <c r="AY48" s="1918">
        <f>AY$12/$AX$12-1</f>
        <v>-9.1458732192862824E-3</v>
      </c>
      <c r="AZ48" s="1918">
        <f>AZ$12/$AX$12-1</f>
        <v>-1.6469823399439809E-2</v>
      </c>
      <c r="BA48" s="1918">
        <f t="shared" ref="BA48:BI48" si="37">BA$12/$AX$12-1</f>
        <v>-1.1834346080424996E-2</v>
      </c>
      <c r="BB48" s="1918">
        <f t="shared" si="37"/>
        <v>-1.2614159751859311E-2</v>
      </c>
      <c r="BC48" s="1918">
        <f t="shared" si="37"/>
        <v>-1.6812420029004738E-2</v>
      </c>
      <c r="BD48" s="1918">
        <f t="shared" si="37"/>
        <v>-1.4737021613541179E-2</v>
      </c>
      <c r="BE48" s="1918">
        <f t="shared" si="37"/>
        <v>-1.3939889224254376E-2</v>
      </c>
      <c r="BF48" s="1918">
        <f t="shared" si="37"/>
        <v>-8.6954231299849472E-3</v>
      </c>
      <c r="BG48" s="1918">
        <f>BG$12/$AX$12-1</f>
        <v>-2.1146246344979525E-2</v>
      </c>
      <c r="BH48" s="1918">
        <f t="shared" si="37"/>
        <v>-2.955735454340247E-2</v>
      </c>
      <c r="BI48" s="1918">
        <f t="shared" si="37"/>
        <v>-4.1317988831093277E-2</v>
      </c>
      <c r="BJ48" s="1120"/>
    </row>
    <row r="49" spans="20:80" ht="15.75" thickBot="1">
      <c r="T49" s="1075"/>
      <c r="V49" s="664" t="s">
        <v>442</v>
      </c>
      <c r="W49" s="1917"/>
      <c r="X49" s="627"/>
      <c r="Y49" s="627"/>
      <c r="Z49" s="627"/>
      <c r="AA49" s="627"/>
      <c r="AB49" s="627"/>
      <c r="AC49" s="627"/>
      <c r="AD49" s="627"/>
      <c r="AE49" s="627"/>
      <c r="AF49" s="627"/>
      <c r="AG49" s="627"/>
      <c r="AH49" s="627"/>
      <c r="AI49" s="627"/>
      <c r="AJ49" s="627"/>
      <c r="AK49" s="627"/>
      <c r="AL49" s="627"/>
      <c r="AM49" s="627"/>
      <c r="AN49" s="627"/>
      <c r="AO49" s="627"/>
      <c r="AP49" s="627"/>
      <c r="AQ49" s="627"/>
      <c r="AR49" s="627"/>
      <c r="AS49" s="627"/>
      <c r="AT49" s="627"/>
      <c r="AU49" s="627"/>
      <c r="AV49" s="627"/>
      <c r="AW49" s="627"/>
      <c r="AX49" s="627"/>
      <c r="AY49" s="1919">
        <f>AY$17/$AX$17-1</f>
        <v>-4.9671640324102762E-2</v>
      </c>
      <c r="AZ49" s="1919">
        <f>AZ$17/$AX$17-1</f>
        <v>-9.7164536350766495E-2</v>
      </c>
      <c r="BA49" s="1919">
        <f t="shared" ref="BA49:BI49" si="38">BA$17/$AX$17-1</f>
        <v>-0.14363294643137114</v>
      </c>
      <c r="BB49" s="1919">
        <f t="shared" si="38"/>
        <v>-0.18969132461670413</v>
      </c>
      <c r="BC49" s="1919">
        <f t="shared" si="38"/>
        <v>-0.22539979926991638</v>
      </c>
      <c r="BD49" s="1919">
        <f t="shared" si="38"/>
        <v>-0.25727039038746768</v>
      </c>
      <c r="BE49" s="1919">
        <f t="shared" si="38"/>
        <v>-0.29223594272216524</v>
      </c>
      <c r="BF49" s="1919">
        <f t="shared" si="38"/>
        <v>-0.31880486123391538</v>
      </c>
      <c r="BG49" s="1919">
        <f>BG$17/$AX$17-1</f>
        <v>-0.35003647078968947</v>
      </c>
      <c r="BH49" s="1919">
        <f t="shared" si="38"/>
        <v>-0.37363337941197006</v>
      </c>
      <c r="BI49" s="1919">
        <f t="shared" si="38"/>
        <v>-0.39022220720086143</v>
      </c>
      <c r="BJ49" s="1120"/>
    </row>
    <row r="50" spans="20:80" ht="15.75" thickTop="1">
      <c r="T50" s="1075"/>
      <c r="V50" s="116" t="s">
        <v>22</v>
      </c>
      <c r="W50" s="1123"/>
      <c r="X50" s="259"/>
      <c r="Y50" s="259"/>
      <c r="Z50" s="259"/>
      <c r="AA50" s="259"/>
      <c r="AB50" s="259"/>
      <c r="AC50" s="259"/>
      <c r="AD50" s="259"/>
      <c r="AE50" s="259"/>
      <c r="AF50" s="259"/>
      <c r="AG50" s="259"/>
      <c r="AH50" s="259"/>
      <c r="AI50" s="259"/>
      <c r="AJ50" s="259"/>
      <c r="AK50" s="259"/>
      <c r="AL50" s="259"/>
      <c r="AM50" s="259"/>
      <c r="AN50" s="259"/>
      <c r="AO50" s="259"/>
      <c r="AP50" s="259"/>
      <c r="AQ50" s="259"/>
      <c r="AR50" s="259"/>
      <c r="AS50" s="259"/>
      <c r="AT50" s="259"/>
      <c r="AU50" s="259"/>
      <c r="AV50" s="259"/>
      <c r="AW50" s="259"/>
      <c r="AX50" s="259"/>
      <c r="AY50" s="1920">
        <f>AY$23/$AX$23-1</f>
        <v>-1.689737346637854E-2</v>
      </c>
      <c r="AZ50" s="1920">
        <f>AZ$23/$AX$23-1</f>
        <v>-2.9240068206911496E-2</v>
      </c>
      <c r="BA50" s="1920">
        <f t="shared" ref="BA50:BI50" si="39">BA$23/$AX$23-1</f>
        <v>-3.0259778284209338E-2</v>
      </c>
      <c r="BB50" s="1920">
        <f t="shared" si="39"/>
        <v>-3.615197364907774E-2</v>
      </c>
      <c r="BC50" s="1920">
        <f t="shared" si="39"/>
        <v>-5.1345754943811217E-2</v>
      </c>
      <c r="BD50" s="1920">
        <f t="shared" si="39"/>
        <v>-5.9677293307518475E-2</v>
      </c>
      <c r="BE50" s="1920">
        <f t="shared" si="39"/>
        <v>-6.9808305772150692E-2</v>
      </c>
      <c r="BF50" s="1920">
        <f t="shared" si="39"/>
        <v>-7.0246781531675628E-2</v>
      </c>
      <c r="BG50" s="1920">
        <f>BG$23/$AX$23-1</f>
        <v>-8.7550335065486817E-2</v>
      </c>
      <c r="BH50" s="1920">
        <f t="shared" si="39"/>
        <v>-9.9675348746605885E-2</v>
      </c>
      <c r="BI50" s="1920">
        <f t="shared" si="39"/>
        <v>-0.1130800824833772</v>
      </c>
      <c r="BJ50" s="1120"/>
    </row>
    <row r="51" spans="20:80">
      <c r="T51" s="1075"/>
      <c r="W51" s="1118"/>
      <c r="X51" s="302"/>
      <c r="Y51" s="302"/>
      <c r="Z51" s="302"/>
      <c r="AA51" s="302"/>
      <c r="AB51" s="302"/>
      <c r="AC51" s="302"/>
      <c r="AD51" s="302"/>
      <c r="AE51" s="302"/>
      <c r="AF51" s="302"/>
      <c r="AG51" s="302"/>
      <c r="AH51" s="302"/>
      <c r="AI51" s="302"/>
      <c r="AJ51" s="302"/>
      <c r="AK51" s="302"/>
      <c r="AL51" s="302"/>
      <c r="AM51" s="302"/>
      <c r="AN51" s="302"/>
      <c r="AO51" s="302"/>
      <c r="AP51" s="302"/>
    </row>
    <row r="52" spans="20:80">
      <c r="T52" s="1075"/>
      <c r="BK52" s="1078"/>
      <c r="BL52" s="1078"/>
      <c r="BM52" s="1078"/>
      <c r="BN52" s="1078"/>
      <c r="BO52" s="1078"/>
      <c r="BP52" s="1078"/>
      <c r="BQ52" s="1078"/>
      <c r="BR52" s="1078"/>
      <c r="BS52" s="1078"/>
      <c r="BT52" s="1078"/>
      <c r="BU52" s="1078"/>
      <c r="BV52" s="1078"/>
      <c r="BW52" s="1078"/>
      <c r="BX52" s="1078"/>
      <c r="BY52" s="1078"/>
      <c r="BZ52" s="1078"/>
      <c r="CA52" s="1078"/>
      <c r="CB52" s="1078"/>
    </row>
    <row r="53" spans="20:80">
      <c r="T53" s="1075"/>
      <c r="BK53" s="1078"/>
      <c r="BL53" s="1078"/>
      <c r="BM53" s="1078"/>
      <c r="BN53" s="1078"/>
      <c r="BO53" s="1078"/>
      <c r="BP53" s="1078"/>
      <c r="BQ53" s="1078"/>
      <c r="BR53" s="1078"/>
      <c r="BS53" s="1078"/>
      <c r="BT53" s="1078"/>
      <c r="BU53" s="1078"/>
      <c r="BV53" s="1078"/>
      <c r="BW53" s="1078"/>
      <c r="BX53" s="1078"/>
      <c r="BY53" s="1078"/>
      <c r="BZ53" s="1078"/>
      <c r="CA53" s="1078"/>
      <c r="CB53" s="1078"/>
    </row>
    <row r="54" spans="20:80">
      <c r="BK54" s="1078"/>
      <c r="BL54" s="1078"/>
      <c r="BM54" s="1078"/>
      <c r="BN54" s="1078"/>
      <c r="BO54" s="1078"/>
      <c r="BP54" s="1078"/>
      <c r="BQ54" s="1078"/>
      <c r="BR54" s="1078"/>
      <c r="BS54" s="1078"/>
      <c r="BT54" s="1078"/>
      <c r="BU54" s="1078"/>
      <c r="BV54" s="1078"/>
      <c r="BW54" s="1078"/>
      <c r="BX54" s="1078"/>
      <c r="BY54" s="1078"/>
      <c r="BZ54" s="1078"/>
      <c r="CA54" s="1078"/>
      <c r="CB54" s="1078"/>
    </row>
    <row r="55" spans="20:80">
      <c r="BK55" s="1078"/>
      <c r="BL55" s="1078"/>
      <c r="BM55" s="1078"/>
      <c r="BN55" s="1078"/>
      <c r="BO55" s="1078"/>
      <c r="BP55" s="1078"/>
      <c r="BQ55" s="1078"/>
      <c r="BR55" s="1078"/>
      <c r="BS55" s="1078"/>
      <c r="BT55" s="1078"/>
      <c r="BU55" s="1078"/>
      <c r="BV55" s="1078"/>
      <c r="BW55" s="1078"/>
      <c r="BX55" s="1078"/>
      <c r="BY55" s="1078"/>
      <c r="BZ55" s="1078"/>
      <c r="CA55" s="1078"/>
      <c r="CB55" s="1078"/>
    </row>
    <row r="56" spans="20:80">
      <c r="BK56" s="1078"/>
      <c r="BL56" s="1078"/>
      <c r="BM56" s="1078"/>
      <c r="BN56" s="1078"/>
      <c r="BO56" s="1078"/>
      <c r="BP56" s="1078"/>
      <c r="BQ56" s="1078"/>
      <c r="BR56" s="1078"/>
      <c r="BS56" s="1078"/>
      <c r="BT56" s="1078"/>
      <c r="BU56" s="1078"/>
      <c r="BV56" s="1078"/>
      <c r="BW56" s="1078"/>
      <c r="BX56" s="1078"/>
      <c r="BY56" s="1078"/>
      <c r="BZ56" s="1078"/>
      <c r="CA56" s="1078"/>
      <c r="CB56" s="1078"/>
    </row>
    <row r="57" spans="20:80">
      <c r="BK57" s="1078"/>
      <c r="BL57" s="1078"/>
      <c r="BM57" s="1078"/>
      <c r="BN57" s="1078"/>
      <c r="BO57" s="1078"/>
      <c r="BP57" s="1078"/>
      <c r="BQ57" s="1078"/>
      <c r="BR57" s="1078"/>
      <c r="BS57" s="1078"/>
      <c r="BT57" s="1078"/>
      <c r="BU57" s="1078"/>
      <c r="BV57" s="1078"/>
      <c r="BW57" s="1078"/>
      <c r="BX57" s="1078"/>
      <c r="BY57" s="1078"/>
      <c r="BZ57" s="1078"/>
      <c r="CA57" s="1078"/>
      <c r="CB57" s="1078"/>
    </row>
    <row r="58" spans="20:80">
      <c r="BK58" s="1078"/>
      <c r="BL58" s="1078"/>
      <c r="BM58" s="1078"/>
      <c r="BN58" s="1078"/>
      <c r="BO58" s="1078"/>
      <c r="BP58" s="1078"/>
      <c r="BQ58" s="1078"/>
      <c r="BR58" s="1078"/>
      <c r="BS58" s="1078"/>
      <c r="BT58" s="1078"/>
      <c r="BU58" s="1078"/>
      <c r="BV58" s="1078"/>
      <c r="BW58" s="1078"/>
      <c r="BX58" s="1078"/>
      <c r="BY58" s="1078"/>
      <c r="BZ58" s="1078"/>
      <c r="CA58" s="1078"/>
      <c r="CB58" s="1078"/>
    </row>
    <row r="59" spans="20:80">
      <c r="BK59" s="1078"/>
      <c r="BL59" s="1078"/>
      <c r="BM59" s="1078"/>
      <c r="BN59" s="1078"/>
      <c r="BO59" s="1078"/>
      <c r="BP59" s="1078"/>
      <c r="BQ59" s="1078"/>
      <c r="BR59" s="1078"/>
      <c r="BS59" s="1078"/>
      <c r="BT59" s="1078"/>
      <c r="BU59" s="1078"/>
      <c r="BV59" s="1078"/>
      <c r="BW59" s="1078"/>
      <c r="BX59" s="1078"/>
      <c r="BY59" s="1078"/>
      <c r="BZ59" s="1078"/>
      <c r="CA59" s="1078"/>
      <c r="CB59" s="1078"/>
    </row>
    <row r="60" spans="20:80">
      <c r="BK60" s="1078"/>
      <c r="BL60" s="1078"/>
      <c r="BM60" s="1078"/>
      <c r="BN60" s="1078"/>
      <c r="BO60" s="1078"/>
      <c r="BP60" s="1078"/>
      <c r="BQ60" s="1078"/>
      <c r="BR60" s="1078"/>
      <c r="BS60" s="1078"/>
      <c r="BT60" s="1078"/>
      <c r="BU60" s="1078"/>
      <c r="BV60" s="1078"/>
      <c r="BW60" s="1078"/>
      <c r="BX60" s="1078"/>
      <c r="BY60" s="1078"/>
      <c r="BZ60" s="1078"/>
      <c r="CA60" s="1078"/>
      <c r="CB60" s="1078"/>
    </row>
    <row r="61" spans="20:80">
      <c r="BK61" s="1078"/>
      <c r="BL61" s="1078"/>
      <c r="BM61" s="1078"/>
      <c r="BN61" s="1078"/>
      <c r="BO61" s="1078"/>
      <c r="BP61" s="1078"/>
      <c r="BQ61" s="1078"/>
      <c r="BR61" s="1078"/>
      <c r="BS61" s="1078"/>
      <c r="BT61" s="1078"/>
      <c r="BU61" s="1078"/>
      <c r="BV61" s="1078"/>
      <c r="BW61" s="1078"/>
      <c r="BX61" s="1078"/>
      <c r="BY61" s="1078"/>
      <c r="BZ61" s="1078"/>
      <c r="CA61" s="1078"/>
      <c r="CB61" s="1078"/>
    </row>
    <row r="62" spans="20:80">
      <c r="BK62" s="1078"/>
      <c r="BL62" s="1078"/>
      <c r="BM62" s="1078"/>
      <c r="BN62" s="1078"/>
      <c r="BO62" s="1078"/>
      <c r="BP62" s="1078"/>
      <c r="BQ62" s="1078"/>
      <c r="BR62" s="1078"/>
      <c r="BS62" s="1078"/>
      <c r="BT62" s="1078"/>
      <c r="BU62" s="1078"/>
      <c r="BV62" s="1078"/>
      <c r="BW62" s="1078"/>
      <c r="BX62" s="1078"/>
      <c r="BY62" s="1078"/>
      <c r="BZ62" s="1078"/>
      <c r="CA62" s="1078"/>
      <c r="CB62" s="1078"/>
    </row>
    <row r="63" spans="20:80">
      <c r="BK63" s="1078"/>
      <c r="BL63" s="1078"/>
      <c r="BM63" s="1078"/>
      <c r="BN63" s="1078"/>
      <c r="BO63" s="1078"/>
      <c r="BP63" s="1078"/>
      <c r="BQ63" s="1078"/>
      <c r="BR63" s="1078"/>
      <c r="BS63" s="1078"/>
      <c r="BT63" s="1078"/>
      <c r="BU63" s="1078"/>
      <c r="BV63" s="1078"/>
      <c r="BW63" s="1078"/>
      <c r="BX63" s="1078"/>
      <c r="BY63" s="1078"/>
      <c r="BZ63" s="1078"/>
      <c r="CA63" s="1078"/>
      <c r="CB63" s="1078"/>
    </row>
    <row r="64" spans="20:80">
      <c r="BK64" s="1078"/>
      <c r="BL64" s="1078"/>
      <c r="BM64" s="1078"/>
      <c r="BN64" s="1078"/>
      <c r="BO64" s="1078"/>
      <c r="BP64" s="1078"/>
      <c r="BQ64" s="1078"/>
      <c r="BR64" s="1078"/>
      <c r="BS64" s="1078"/>
      <c r="BT64" s="1078"/>
      <c r="BU64" s="1078"/>
      <c r="BV64" s="1078"/>
      <c r="BW64" s="1078"/>
      <c r="BX64" s="1078"/>
      <c r="BY64" s="1078"/>
      <c r="BZ64" s="1078"/>
      <c r="CA64" s="1078"/>
      <c r="CB64" s="1078"/>
    </row>
    <row r="65" spans="63:80">
      <c r="BK65" s="1078"/>
      <c r="BL65" s="1078"/>
      <c r="BM65" s="1078"/>
      <c r="BN65" s="1078"/>
      <c r="BO65" s="1078"/>
      <c r="BP65" s="1078"/>
      <c r="BQ65" s="1078"/>
      <c r="BR65" s="1078"/>
      <c r="BS65" s="1078"/>
      <c r="BT65" s="1078"/>
      <c r="BU65" s="1078"/>
      <c r="BV65" s="1078"/>
      <c r="BW65" s="1078"/>
      <c r="BX65" s="1078"/>
      <c r="BY65" s="1078"/>
      <c r="BZ65" s="1078"/>
      <c r="CA65" s="1078"/>
      <c r="CB65" s="1078"/>
    </row>
    <row r="66" spans="63:80">
      <c r="BK66" s="1078"/>
      <c r="BL66" s="1078"/>
      <c r="BM66" s="1078"/>
      <c r="BN66" s="1078"/>
      <c r="BO66" s="1078"/>
      <c r="BP66" s="1078"/>
      <c r="BQ66" s="1078"/>
      <c r="BR66" s="1078"/>
      <c r="BS66" s="1078"/>
      <c r="BT66" s="1078"/>
      <c r="BU66" s="1078"/>
      <c r="BV66" s="1078"/>
      <c r="BW66" s="1078"/>
      <c r="BX66" s="1078"/>
      <c r="BY66" s="1078"/>
      <c r="BZ66" s="1078"/>
      <c r="CA66" s="1078"/>
      <c r="CB66" s="1078"/>
    </row>
    <row r="67" spans="63:80">
      <c r="BK67" s="1078"/>
      <c r="BL67" s="1078"/>
      <c r="BM67" s="1078"/>
      <c r="BN67" s="1078"/>
      <c r="BO67" s="1078"/>
      <c r="BP67" s="1078"/>
      <c r="BQ67" s="1078"/>
      <c r="BR67" s="1078"/>
      <c r="BS67" s="1078"/>
      <c r="BT67" s="1078"/>
      <c r="BU67" s="1078"/>
      <c r="BV67" s="1078"/>
      <c r="BW67" s="1078"/>
      <c r="BX67" s="1078"/>
      <c r="BY67" s="1078"/>
      <c r="BZ67" s="1078"/>
      <c r="CA67" s="1078"/>
      <c r="CB67" s="1078"/>
    </row>
    <row r="68" spans="63:80">
      <c r="BK68" s="1078"/>
      <c r="BL68" s="1078"/>
      <c r="BM68" s="1078"/>
      <c r="BN68" s="1078"/>
      <c r="BO68" s="1078"/>
      <c r="BP68" s="1078"/>
      <c r="BQ68" s="1078"/>
      <c r="BR68" s="1078"/>
      <c r="BS68" s="1078"/>
      <c r="BT68" s="1078"/>
      <c r="BU68" s="1078"/>
      <c r="BV68" s="1078"/>
      <c r="BW68" s="1078"/>
      <c r="BX68" s="1078"/>
      <c r="BY68" s="1078"/>
      <c r="BZ68" s="1078"/>
      <c r="CA68" s="1078"/>
      <c r="CB68" s="1078"/>
    </row>
    <row r="69" spans="63:80">
      <c r="BK69" s="1078"/>
      <c r="BL69" s="1078"/>
      <c r="BM69" s="1078"/>
      <c r="BN69" s="1078"/>
      <c r="BO69" s="1078"/>
      <c r="BP69" s="1078"/>
      <c r="BQ69" s="1078"/>
      <c r="BR69" s="1078"/>
      <c r="BS69" s="1078"/>
      <c r="BT69" s="1078"/>
      <c r="BU69" s="1078"/>
      <c r="BV69" s="1078"/>
      <c r="BW69" s="1078"/>
      <c r="BX69" s="1078"/>
      <c r="BY69" s="1078"/>
      <c r="BZ69" s="1078"/>
      <c r="CA69" s="1078"/>
      <c r="CB69" s="1078"/>
    </row>
    <row r="70" spans="63:80">
      <c r="BK70" s="1078"/>
      <c r="BL70" s="1078"/>
      <c r="BM70" s="1078"/>
      <c r="BN70" s="1078"/>
      <c r="BO70" s="1078"/>
      <c r="BP70" s="1078"/>
      <c r="BQ70" s="1078"/>
      <c r="BR70" s="1078"/>
      <c r="BS70" s="1078"/>
      <c r="BT70" s="1078"/>
      <c r="BU70" s="1078"/>
      <c r="BV70" s="1078"/>
      <c r="BW70" s="1078"/>
      <c r="BX70" s="1078"/>
      <c r="BY70" s="1078"/>
      <c r="BZ70" s="1078"/>
      <c r="CA70" s="1078"/>
      <c r="CB70" s="1078"/>
    </row>
    <row r="71" spans="63:80">
      <c r="BK71" s="1078"/>
      <c r="BL71" s="1078"/>
      <c r="BM71" s="1078"/>
      <c r="BN71" s="1078"/>
      <c r="BO71" s="1078"/>
      <c r="BP71" s="1078"/>
      <c r="BQ71" s="1078"/>
      <c r="BR71" s="1078"/>
      <c r="BS71" s="1078"/>
      <c r="BT71" s="1078"/>
      <c r="BU71" s="1078"/>
      <c r="BV71" s="1078"/>
      <c r="BW71" s="1078"/>
      <c r="BX71" s="1078"/>
      <c r="BY71" s="1078"/>
      <c r="BZ71" s="1078"/>
      <c r="CA71" s="1078"/>
      <c r="CB71" s="1078"/>
    </row>
    <row r="72" spans="63:80">
      <c r="BK72" s="1078"/>
      <c r="BL72" s="1078"/>
      <c r="BM72" s="1078"/>
      <c r="BN72" s="1078"/>
      <c r="BO72" s="1078"/>
      <c r="BP72" s="1078"/>
      <c r="BQ72" s="1078"/>
      <c r="BR72" s="1078"/>
      <c r="BS72" s="1078"/>
      <c r="BT72" s="1078"/>
      <c r="BU72" s="1078"/>
      <c r="BV72" s="1078"/>
      <c r="BW72" s="1078"/>
      <c r="BX72" s="1078"/>
      <c r="BY72" s="1078"/>
      <c r="BZ72" s="1078"/>
      <c r="CA72" s="1078"/>
      <c r="CB72" s="1078"/>
    </row>
  </sheetData>
  <mergeCells count="1">
    <mergeCell ref="U1:V1"/>
  </mergeCells>
  <phoneticPr fontId="10"/>
  <pageMargins left="0.43307086614173229" right="0.51181102362204722" top="0.55118110236220474" bottom="0.59055118110236227" header="0.51181102362204722" footer="0.51181102362204722"/>
  <pageSetup paperSize="9" scale="34" orientation="landscape" r:id="rId1"/>
  <headerFooter alignWithMargins="0"/>
  <colBreaks count="2" manualBreakCount="2">
    <brk id="44" max="72" man="1"/>
    <brk id="81" max="7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pageSetUpPr fitToPage="1"/>
  </sheetPr>
  <dimension ref="A1:BK72"/>
  <sheetViews>
    <sheetView zoomScaleNormal="100" workbookViewId="0">
      <pane xSplit="22" ySplit="4" topLeftCell="X5" activePane="bottomRight" state="frozen"/>
      <selection activeCell="BC66" sqref="BC66"/>
      <selection pane="topRight" activeCell="BC66" sqref="BC66"/>
      <selection pane="bottomLeft" activeCell="BC66" sqref="BC66"/>
      <selection pane="bottomRight"/>
    </sheetView>
  </sheetViews>
  <sheetFormatPr defaultColWidth="9.625" defaultRowHeight="15"/>
  <cols>
    <col min="1" max="1" width="2" style="1078" customWidth="1"/>
    <col min="2" max="19" width="1.625" style="1101" hidden="1" customWidth="1"/>
    <col min="20" max="20" width="0.75" style="1101" hidden="1" customWidth="1"/>
    <col min="21" max="21" width="1.625" style="1101" customWidth="1"/>
    <col min="22" max="22" width="31.125" style="1101" customWidth="1"/>
    <col min="23" max="23" width="10.625" style="1078" hidden="1" customWidth="1"/>
    <col min="24" max="26" width="7.25" style="21" hidden="1" customWidth="1"/>
    <col min="27" max="61" width="7.25" style="21" customWidth="1"/>
    <col min="62" max="62" width="8.625" style="1078" customWidth="1"/>
    <col min="63" max="63" width="4.375" style="1101" customWidth="1"/>
    <col min="64" max="65" width="9" style="1101" customWidth="1"/>
    <col min="66" max="16384" width="9.625" style="1101"/>
  </cols>
  <sheetData>
    <row r="1" spans="1:63" ht="40.5" customHeight="1">
      <c r="A1" s="133"/>
      <c r="B1" s="21"/>
      <c r="C1" s="21"/>
      <c r="D1" s="21"/>
      <c r="E1" s="21"/>
      <c r="F1" s="21"/>
      <c r="G1" s="21"/>
      <c r="H1" s="21"/>
      <c r="I1" s="21"/>
      <c r="J1" s="21"/>
      <c r="K1" s="21"/>
      <c r="L1" s="21"/>
      <c r="M1" s="21"/>
      <c r="N1" s="21"/>
      <c r="O1" s="21"/>
      <c r="P1" s="21"/>
      <c r="Q1" s="21"/>
      <c r="R1" s="21"/>
      <c r="S1" s="21"/>
      <c r="T1" s="21"/>
      <c r="U1" s="2160" t="s">
        <v>254</v>
      </c>
      <c r="V1" s="2160"/>
      <c r="AC1" s="20"/>
      <c r="AD1" s="20"/>
      <c r="AE1" s="20"/>
      <c r="AF1" s="20"/>
      <c r="AG1" s="20"/>
    </row>
    <row r="2" spans="1:63" ht="14.25" customHeight="1">
      <c r="A2" s="133"/>
      <c r="B2" s="21"/>
      <c r="C2" s="21"/>
      <c r="D2" s="21"/>
      <c r="E2" s="21"/>
      <c r="F2" s="21"/>
      <c r="G2" s="21"/>
      <c r="H2" s="21"/>
      <c r="I2" s="21"/>
      <c r="J2" s="21"/>
      <c r="K2" s="21"/>
      <c r="L2" s="21"/>
      <c r="M2" s="21"/>
      <c r="N2" s="21"/>
      <c r="O2" s="21"/>
      <c r="P2" s="21"/>
      <c r="Q2" s="21"/>
      <c r="R2" s="21"/>
      <c r="S2" s="21"/>
      <c r="T2" s="21"/>
      <c r="U2" s="2159" t="str">
        <f>'0.Contents'!$B2</f>
        <v>＜暫定データ＞</v>
      </c>
      <c r="V2" s="215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row>
    <row r="3" spans="1:63" ht="17.25" thickBot="1">
      <c r="A3" s="133"/>
      <c r="B3" s="21"/>
      <c r="C3" s="21"/>
      <c r="D3" s="21"/>
      <c r="E3" s="21"/>
      <c r="F3" s="21"/>
      <c r="G3" s="21"/>
      <c r="H3" s="21"/>
      <c r="I3" s="21"/>
      <c r="J3" s="21"/>
      <c r="K3" s="21"/>
      <c r="L3" s="21"/>
      <c r="M3" s="21"/>
      <c r="N3" s="21"/>
      <c r="O3" s="21"/>
      <c r="P3" s="21"/>
      <c r="Q3" s="21"/>
      <c r="R3" s="21"/>
      <c r="S3" s="21"/>
      <c r="T3" s="21"/>
      <c r="U3" s="133" t="s">
        <v>252</v>
      </c>
      <c r="V3" s="133"/>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230"/>
      <c r="BC3" s="230"/>
      <c r="BD3" s="230"/>
      <c r="BE3" s="230"/>
      <c r="BF3" s="230"/>
      <c r="BG3" s="230"/>
      <c r="BH3" s="230"/>
      <c r="BI3" s="230"/>
    </row>
    <row r="4" spans="1:63" ht="15.75" thickBot="1">
      <c r="A4" s="133"/>
      <c r="B4" s="21"/>
      <c r="C4" s="21"/>
      <c r="D4" s="21"/>
      <c r="E4" s="21"/>
      <c r="F4" s="21"/>
      <c r="G4" s="21"/>
      <c r="H4" s="21"/>
      <c r="I4" s="21"/>
      <c r="J4" s="21"/>
      <c r="K4" s="21"/>
      <c r="L4" s="21"/>
      <c r="M4" s="21"/>
      <c r="N4" s="21"/>
      <c r="O4" s="21"/>
      <c r="P4" s="21"/>
      <c r="Q4" s="21"/>
      <c r="R4" s="21"/>
      <c r="S4" s="21"/>
      <c r="T4" s="21"/>
      <c r="U4" s="939"/>
      <c r="V4" s="833"/>
      <c r="W4" s="1124"/>
      <c r="X4" s="264"/>
      <c r="Y4" s="264"/>
      <c r="Z4" s="264"/>
      <c r="AA4" s="264">
        <v>1990</v>
      </c>
      <c r="AB4" s="264">
        <f>AA4+1</f>
        <v>1991</v>
      </c>
      <c r="AC4" s="264">
        <f t="shared" ref="AC4:BI4" si="0">AB4+1</f>
        <v>1992</v>
      </c>
      <c r="AD4" s="264">
        <f t="shared" si="0"/>
        <v>1993</v>
      </c>
      <c r="AE4" s="264">
        <f t="shared" si="0"/>
        <v>1994</v>
      </c>
      <c r="AF4" s="264">
        <f t="shared" si="0"/>
        <v>1995</v>
      </c>
      <c r="AG4" s="264">
        <f t="shared" si="0"/>
        <v>1996</v>
      </c>
      <c r="AH4" s="264">
        <f t="shared" si="0"/>
        <v>1997</v>
      </c>
      <c r="AI4" s="264">
        <f t="shared" si="0"/>
        <v>1998</v>
      </c>
      <c r="AJ4" s="264">
        <f t="shared" si="0"/>
        <v>1999</v>
      </c>
      <c r="AK4" s="264">
        <f t="shared" si="0"/>
        <v>2000</v>
      </c>
      <c r="AL4" s="264">
        <f t="shared" si="0"/>
        <v>2001</v>
      </c>
      <c r="AM4" s="264">
        <f t="shared" si="0"/>
        <v>2002</v>
      </c>
      <c r="AN4" s="264">
        <f t="shared" si="0"/>
        <v>2003</v>
      </c>
      <c r="AO4" s="264">
        <f t="shared" si="0"/>
        <v>2004</v>
      </c>
      <c r="AP4" s="264">
        <f t="shared" si="0"/>
        <v>2005</v>
      </c>
      <c r="AQ4" s="264">
        <f t="shared" si="0"/>
        <v>2006</v>
      </c>
      <c r="AR4" s="264">
        <f t="shared" si="0"/>
        <v>2007</v>
      </c>
      <c r="AS4" s="264">
        <f t="shared" si="0"/>
        <v>2008</v>
      </c>
      <c r="AT4" s="264">
        <f t="shared" si="0"/>
        <v>2009</v>
      </c>
      <c r="AU4" s="264">
        <f t="shared" si="0"/>
        <v>2010</v>
      </c>
      <c r="AV4" s="264">
        <f t="shared" si="0"/>
        <v>2011</v>
      </c>
      <c r="AW4" s="264">
        <f t="shared" si="0"/>
        <v>2012</v>
      </c>
      <c r="AX4" s="264">
        <f t="shared" si="0"/>
        <v>2013</v>
      </c>
      <c r="AY4" s="264">
        <f t="shared" si="0"/>
        <v>2014</v>
      </c>
      <c r="AZ4" s="264">
        <f t="shared" si="0"/>
        <v>2015</v>
      </c>
      <c r="BA4" s="264">
        <f t="shared" si="0"/>
        <v>2016</v>
      </c>
      <c r="BB4" s="264">
        <f t="shared" si="0"/>
        <v>2017</v>
      </c>
      <c r="BC4" s="264">
        <f t="shared" si="0"/>
        <v>2018</v>
      </c>
      <c r="BD4" s="264">
        <f t="shared" si="0"/>
        <v>2019</v>
      </c>
      <c r="BE4" s="264">
        <f t="shared" si="0"/>
        <v>2020</v>
      </c>
      <c r="BF4" s="264">
        <f t="shared" si="0"/>
        <v>2021</v>
      </c>
      <c r="BG4" s="265">
        <f t="shared" si="0"/>
        <v>2022</v>
      </c>
      <c r="BH4" s="265">
        <f t="shared" si="0"/>
        <v>2023</v>
      </c>
      <c r="BI4" s="266">
        <f t="shared" si="0"/>
        <v>2024</v>
      </c>
      <c r="BJ4" s="1125"/>
    </row>
    <row r="5" spans="1:63">
      <c r="U5" s="1174" t="s">
        <v>460</v>
      </c>
      <c r="V5" s="903"/>
      <c r="W5" s="1103"/>
      <c r="X5" s="236"/>
      <c r="Y5" s="236"/>
      <c r="Z5" s="236"/>
      <c r="AA5" s="236">
        <v>5610.5937256274892</v>
      </c>
      <c r="AB5" s="236">
        <v>5834.5228848280913</v>
      </c>
      <c r="AC5" s="236">
        <v>5939.7509296942671</v>
      </c>
      <c r="AD5" s="236">
        <v>6047.3976813140944</v>
      </c>
      <c r="AE5" s="236">
        <v>6269.2696635530483</v>
      </c>
      <c r="AF5" s="236">
        <v>6783.2605126379358</v>
      </c>
      <c r="AG5" s="236">
        <v>6949.7037956543254</v>
      </c>
      <c r="AH5" s="236">
        <v>7126.1737695153943</v>
      </c>
      <c r="AI5" s="236">
        <v>6965.3833831522215</v>
      </c>
      <c r="AJ5" s="236">
        <v>7073.7052282352433</v>
      </c>
      <c r="AK5" s="236">
        <v>7078.6976731297373</v>
      </c>
      <c r="AL5" s="236">
        <v>7076.2726829460516</v>
      </c>
      <c r="AM5" s="236">
        <v>6913.2194358483866</v>
      </c>
      <c r="AN5" s="236">
        <v>6687.0916194745978</v>
      </c>
      <c r="AO5" s="236">
        <v>6478.0457874114845</v>
      </c>
      <c r="AP5" s="236">
        <v>6470.4815171555219</v>
      </c>
      <c r="AQ5" s="236">
        <v>6266.0597961131443</v>
      </c>
      <c r="AR5" s="236">
        <v>6245.0977760236556</v>
      </c>
      <c r="AS5" s="236">
        <v>5985.9449341048885</v>
      </c>
      <c r="AT5" s="236">
        <v>5722.868667826323</v>
      </c>
      <c r="AU5" s="236">
        <v>5567.1643215590157</v>
      </c>
      <c r="AV5" s="236">
        <v>5574.9940195913641</v>
      </c>
      <c r="AW5" s="236">
        <v>5535.1990365500369</v>
      </c>
      <c r="AX5" s="236">
        <v>5561.2323936277371</v>
      </c>
      <c r="AY5" s="236">
        <v>5457.9765808067086</v>
      </c>
      <c r="AZ5" s="236">
        <v>5488.8839766931524</v>
      </c>
      <c r="BA5" s="236">
        <v>5300.9204850470087</v>
      </c>
      <c r="BB5" s="236">
        <v>5476.9735345774379</v>
      </c>
      <c r="BC5" s="236">
        <v>5211.6222996173883</v>
      </c>
      <c r="BD5" s="236">
        <v>4758.39815955219</v>
      </c>
      <c r="BE5" s="236">
        <v>4430.6240530405785</v>
      </c>
      <c r="BF5" s="236">
        <v>4457.3028260748506</v>
      </c>
      <c r="BG5" s="1171">
        <v>4331.7683728429374</v>
      </c>
      <c r="BH5" s="1171">
        <v>4138.2047813085555</v>
      </c>
      <c r="BI5" s="268">
        <v>4095.5352819510804</v>
      </c>
      <c r="BJ5" s="1106"/>
    </row>
    <row r="6" spans="1:63" s="295" customFormat="1" ht="15" customHeight="1">
      <c r="A6" s="1075"/>
      <c r="U6" s="233"/>
      <c r="V6" s="1175" t="s">
        <v>449</v>
      </c>
      <c r="W6" s="1177"/>
      <c r="X6" s="1179"/>
      <c r="Y6" s="1179"/>
      <c r="Z6" s="1179"/>
      <c r="AA6" s="1179">
        <v>5608.7037150580081</v>
      </c>
      <c r="AB6" s="1179">
        <v>5832.660728757498</v>
      </c>
      <c r="AC6" s="1179">
        <v>5937.8075465151578</v>
      </c>
      <c r="AD6" s="1179">
        <v>6045.5186366414573</v>
      </c>
      <c r="AE6" s="1179">
        <v>6267.317968907907</v>
      </c>
      <c r="AF6" s="1179">
        <v>6781.3853726258831</v>
      </c>
      <c r="AG6" s="1179">
        <v>6947.9245786931669</v>
      </c>
      <c r="AH6" s="1179">
        <v>7124.5188357064635</v>
      </c>
      <c r="AI6" s="1179">
        <v>6963.7978243372754</v>
      </c>
      <c r="AJ6" s="1179">
        <v>7071.9815479899871</v>
      </c>
      <c r="AK6" s="1179">
        <v>7077.1306223276652</v>
      </c>
      <c r="AL6" s="1179">
        <v>7074.8031764581247</v>
      </c>
      <c r="AM6" s="1179">
        <v>6911.9073349396112</v>
      </c>
      <c r="AN6" s="1179">
        <v>6685.8607581097058</v>
      </c>
      <c r="AO6" s="1179">
        <v>6476.8818663187722</v>
      </c>
      <c r="AP6" s="1179">
        <v>6469.3536419751854</v>
      </c>
      <c r="AQ6" s="1179">
        <v>6264.9798401723992</v>
      </c>
      <c r="AR6" s="1179">
        <v>6244.0799601596318</v>
      </c>
      <c r="AS6" s="1179">
        <v>5984.9662120786443</v>
      </c>
      <c r="AT6" s="1179">
        <v>5721.9608348523961</v>
      </c>
      <c r="AU6" s="1179">
        <v>5566.2729354289186</v>
      </c>
      <c r="AV6" s="1179">
        <v>5574.164990941902</v>
      </c>
      <c r="AW6" s="1179">
        <v>5534.3962592989501</v>
      </c>
      <c r="AX6" s="1179">
        <v>5560.4556333206747</v>
      </c>
      <c r="AY6" s="1179">
        <v>5457.2490431498773</v>
      </c>
      <c r="AZ6" s="1179">
        <v>5488.2003543164301</v>
      </c>
      <c r="BA6" s="1179">
        <v>5300.2811694696748</v>
      </c>
      <c r="BB6" s="1179">
        <v>5476.3448615169218</v>
      </c>
      <c r="BC6" s="1179">
        <v>5211.0344425974708</v>
      </c>
      <c r="BD6" s="1179">
        <v>4757.8245172974448</v>
      </c>
      <c r="BE6" s="1179">
        <v>4430.0865705046144</v>
      </c>
      <c r="BF6" s="1179">
        <v>4456.8261717706382</v>
      </c>
      <c r="BG6" s="1179">
        <v>4331.3034754318351</v>
      </c>
      <c r="BH6" s="1614">
        <v>4137.7373820994362</v>
      </c>
      <c r="BI6" s="1615">
        <v>4095.0946207467564</v>
      </c>
      <c r="BJ6" s="1126"/>
      <c r="BK6" s="1127"/>
    </row>
    <row r="7" spans="1:63" s="295" customFormat="1" ht="15" customHeight="1">
      <c r="A7" s="1075"/>
      <c r="U7" s="240"/>
      <c r="V7" s="1176" t="s">
        <v>450</v>
      </c>
      <c r="W7" s="1178"/>
      <c r="X7" s="1180"/>
      <c r="Y7" s="1180"/>
      <c r="Z7" s="1180"/>
      <c r="AA7" s="2014">
        <v>1.8900105694812863</v>
      </c>
      <c r="AB7" s="2014">
        <v>1.862156070593739</v>
      </c>
      <c r="AC7" s="2014">
        <v>1.9433831791097105</v>
      </c>
      <c r="AD7" s="2014">
        <v>1.879044672637104</v>
      </c>
      <c r="AE7" s="2014">
        <v>1.9516946451415957</v>
      </c>
      <c r="AF7" s="2014">
        <v>1.8751400120524897</v>
      </c>
      <c r="AG7" s="2014">
        <v>1.779216961158492</v>
      </c>
      <c r="AH7" s="2014">
        <v>1.6549338089309764</v>
      </c>
      <c r="AI7" s="2014">
        <v>1.5855588149459832</v>
      </c>
      <c r="AJ7" s="2014">
        <v>1.7236802452563165</v>
      </c>
      <c r="AK7" s="2014">
        <v>1.5670508020717591</v>
      </c>
      <c r="AL7" s="2014">
        <v>1.4695064879268036</v>
      </c>
      <c r="AM7" s="2014">
        <v>1.3121009087754543</v>
      </c>
      <c r="AN7" s="2014">
        <v>1.2308613648921483</v>
      </c>
      <c r="AO7" s="2014">
        <v>1.1639210927127064</v>
      </c>
      <c r="AP7" s="2014">
        <v>1.1278751803365636</v>
      </c>
      <c r="AQ7" s="2014">
        <v>1.0799559407453747</v>
      </c>
      <c r="AR7" s="2014">
        <v>1.0178158640241068</v>
      </c>
      <c r="AS7" s="1180">
        <v>0.97872202624450144</v>
      </c>
      <c r="AT7" s="1180">
        <v>0.9078329739267933</v>
      </c>
      <c r="AU7" s="1180">
        <v>0.89138613009715628</v>
      </c>
      <c r="AV7" s="1180">
        <v>0.82902864946234789</v>
      </c>
      <c r="AW7" s="1180">
        <v>0.80277725108723064</v>
      </c>
      <c r="AX7" s="1180">
        <v>0.77676030706272325</v>
      </c>
      <c r="AY7" s="1180">
        <v>0.7275376568309756</v>
      </c>
      <c r="AZ7" s="1180">
        <v>0.68362237672263904</v>
      </c>
      <c r="BA7" s="1180">
        <v>0.63931557733371835</v>
      </c>
      <c r="BB7" s="1180">
        <v>0.62867306051568639</v>
      </c>
      <c r="BC7" s="1180">
        <v>0.58785701991714545</v>
      </c>
      <c r="BD7" s="1180">
        <v>0.57364225474529951</v>
      </c>
      <c r="BE7" s="1180">
        <v>0.53748253596411399</v>
      </c>
      <c r="BF7" s="1180">
        <v>0.47665430421227112</v>
      </c>
      <c r="BG7" s="1181">
        <v>0.4648974111019048</v>
      </c>
      <c r="BH7" s="1181">
        <v>0.46739920911970373</v>
      </c>
      <c r="BI7" s="1182">
        <v>0.44066120432399064</v>
      </c>
      <c r="BJ7" s="1128"/>
      <c r="BK7" s="1122"/>
    </row>
    <row r="8" spans="1:63" ht="13.5" customHeight="1">
      <c r="U8" s="1174" t="s">
        <v>461</v>
      </c>
      <c r="V8" s="1079"/>
      <c r="W8" s="1103"/>
      <c r="X8" s="236"/>
      <c r="Y8" s="236"/>
      <c r="Z8" s="236"/>
      <c r="AA8" s="236">
        <v>8803.3117374039393</v>
      </c>
      <c r="AB8" s="236">
        <v>8376.6918507647624</v>
      </c>
      <c r="AC8" s="236">
        <v>8345.6208095106576</v>
      </c>
      <c r="AD8" s="236">
        <v>8105.7709747668305</v>
      </c>
      <c r="AE8" s="236">
        <v>9062.3719681207585</v>
      </c>
      <c r="AF8" s="236">
        <v>8975.3028227383711</v>
      </c>
      <c r="AG8" s="236">
        <v>9865.5140219751593</v>
      </c>
      <c r="AH8" s="236">
        <v>10400.024508990884</v>
      </c>
      <c r="AI8" s="236">
        <v>9250.335744801383</v>
      </c>
      <c r="AJ8" s="236">
        <v>3726.7856690003796</v>
      </c>
      <c r="AK8" s="236">
        <v>5946.8392650968299</v>
      </c>
      <c r="AL8" s="236">
        <v>2957.6926960701494</v>
      </c>
      <c r="AM8" s="236">
        <v>2828.9099252209489</v>
      </c>
      <c r="AN8" s="236">
        <v>2858.4345867478328</v>
      </c>
      <c r="AO8" s="236">
        <v>2993.0310533970041</v>
      </c>
      <c r="AP8" s="236">
        <v>2528.0812150382894</v>
      </c>
      <c r="AQ8" s="236">
        <v>2687.3216387222415</v>
      </c>
      <c r="AR8" s="236">
        <v>1962.6585018396036</v>
      </c>
      <c r="AS8" s="236">
        <v>2145.5690286001127</v>
      </c>
      <c r="AT8" s="236">
        <v>2233.9283704255349</v>
      </c>
      <c r="AU8" s="236">
        <v>1737.8234694814307</v>
      </c>
      <c r="AV8" s="236">
        <v>1463.360092092388</v>
      </c>
      <c r="AW8" s="236">
        <v>1277.3192708098413</v>
      </c>
      <c r="AX8" s="236">
        <v>1251.0558693929156</v>
      </c>
      <c r="AY8" s="236">
        <v>1232.1960802172628</v>
      </c>
      <c r="AZ8" s="236">
        <v>843.92412158226011</v>
      </c>
      <c r="BA8" s="236">
        <v>741.84781147886304</v>
      </c>
      <c r="BB8" s="236">
        <v>674.84782257467077</v>
      </c>
      <c r="BC8" s="236">
        <v>575.74406844059638</v>
      </c>
      <c r="BD8" s="236">
        <v>630.86761960201568</v>
      </c>
      <c r="BE8" s="236">
        <v>741.59206063019417</v>
      </c>
      <c r="BF8" s="241">
        <v>593.92715745830219</v>
      </c>
      <c r="BG8" s="267">
        <v>501.64446971531834</v>
      </c>
      <c r="BH8" s="1171">
        <v>488.78934328181987</v>
      </c>
      <c r="BI8" s="268">
        <v>315.11417414287757</v>
      </c>
      <c r="BJ8" s="1106"/>
    </row>
    <row r="9" spans="1:63" s="295" customFormat="1" ht="15" customHeight="1">
      <c r="A9" s="1075"/>
      <c r="U9" s="1081"/>
      <c r="V9" s="1164" t="s">
        <v>436</v>
      </c>
      <c r="W9" s="1103"/>
      <c r="X9" s="242"/>
      <c r="Y9" s="242"/>
      <c r="Z9" s="242"/>
      <c r="AA9" s="242">
        <v>8554.5216244661879</v>
      </c>
      <c r="AB9" s="242">
        <v>8067.5744552394581</v>
      </c>
      <c r="AC9" s="242">
        <v>7988.2885092090874</v>
      </c>
      <c r="AD9" s="242">
        <v>7748.9795101364653</v>
      </c>
      <c r="AE9" s="242">
        <v>8682.5109024203539</v>
      </c>
      <c r="AF9" s="242">
        <v>8594.8012031566377</v>
      </c>
      <c r="AG9" s="242">
        <v>9498.5570498058787</v>
      </c>
      <c r="AH9" s="242">
        <v>10046.218652716541</v>
      </c>
      <c r="AI9" s="242">
        <v>8920.0793785270398</v>
      </c>
      <c r="AJ9" s="242">
        <v>3408.3983616559958</v>
      </c>
      <c r="AK9" s="242">
        <v>5645.4397143185888</v>
      </c>
      <c r="AL9" s="242">
        <v>2654.1294235506643</v>
      </c>
      <c r="AM9" s="242">
        <v>2530.7999573512607</v>
      </c>
      <c r="AN9" s="242">
        <v>2567.8912496466155</v>
      </c>
      <c r="AO9" s="242">
        <v>2721.040566120686</v>
      </c>
      <c r="AP9" s="242">
        <v>2274.901908005138</v>
      </c>
      <c r="AQ9" s="242">
        <v>2443.1870677507281</v>
      </c>
      <c r="AR9" s="242">
        <v>1784.5423170740105</v>
      </c>
      <c r="AS9" s="242">
        <v>1995.856592947172</v>
      </c>
      <c r="AT9" s="242">
        <v>2098.3106026919727</v>
      </c>
      <c r="AU9" s="242">
        <v>1612.2999296736211</v>
      </c>
      <c r="AV9" s="242">
        <v>1340.057320647129</v>
      </c>
      <c r="AW9" s="242">
        <v>1149.6309967104667</v>
      </c>
      <c r="AX9" s="242">
        <v>1119.5488221892169</v>
      </c>
      <c r="AY9" s="242">
        <v>870.37642090285544</v>
      </c>
      <c r="AZ9" s="242">
        <v>709.27759879603457</v>
      </c>
      <c r="BA9" s="242">
        <v>601.07504242705454</v>
      </c>
      <c r="BB9" s="242">
        <v>532.85746662695669</v>
      </c>
      <c r="BC9" s="242">
        <v>449.74095057462478</v>
      </c>
      <c r="BD9" s="242">
        <v>489.70274937222803</v>
      </c>
      <c r="BE9" s="242">
        <v>589.2149909305424</v>
      </c>
      <c r="BF9" s="242">
        <v>396.50397958569988</v>
      </c>
      <c r="BG9" s="1183">
        <v>301.44058037612427</v>
      </c>
      <c r="BH9" s="1183">
        <v>316.5773344954423</v>
      </c>
      <c r="BI9" s="1184">
        <v>164.3668924477706</v>
      </c>
      <c r="BJ9" s="1126"/>
      <c r="BK9" s="1122"/>
    </row>
    <row r="10" spans="1:63" s="295" customFormat="1" ht="15" customHeight="1">
      <c r="A10" s="1075"/>
      <c r="U10" s="1081"/>
      <c r="V10" s="1498" t="s">
        <v>509</v>
      </c>
      <c r="W10" s="1129"/>
      <c r="X10" s="242"/>
      <c r="Y10" s="242"/>
      <c r="Z10" s="242"/>
      <c r="AA10" s="284">
        <v>3.392162937753525</v>
      </c>
      <c r="AB10" s="284">
        <v>4.0705955253042303</v>
      </c>
      <c r="AC10" s="284">
        <v>4.2741253015694411</v>
      </c>
      <c r="AD10" s="284">
        <v>4.8847146303650764</v>
      </c>
      <c r="AE10" s="284">
        <v>5.4274607004056401</v>
      </c>
      <c r="AF10" s="284">
        <v>6.4451095817316961</v>
      </c>
      <c r="AG10" s="284">
        <v>7.1235421692824019</v>
      </c>
      <c r="AH10" s="284">
        <v>7.937661274343248</v>
      </c>
      <c r="AI10" s="284">
        <v>7.937661274343248</v>
      </c>
      <c r="AJ10" s="284">
        <v>8.4804073443838117</v>
      </c>
      <c r="AK10" s="284">
        <v>9.9051157782402921</v>
      </c>
      <c r="AL10" s="284">
        <v>9.8372725194852215</v>
      </c>
      <c r="AM10" s="284">
        <v>12.551002869688043</v>
      </c>
      <c r="AN10" s="284">
        <v>16.282382101216921</v>
      </c>
      <c r="AO10" s="284">
        <v>17.639247276318329</v>
      </c>
      <c r="AP10" s="284">
        <v>25.441222033151437</v>
      </c>
      <c r="AQ10" s="284">
        <v>36.974576021513421</v>
      </c>
      <c r="AR10" s="284">
        <v>41.384387840593</v>
      </c>
      <c r="AS10" s="284">
        <v>39.349090077940886</v>
      </c>
      <c r="AT10" s="284">
        <v>32.612254483562381</v>
      </c>
      <c r="AU10" s="284">
        <v>40.936622332809534</v>
      </c>
      <c r="AV10" s="284">
        <v>40.258189745258825</v>
      </c>
      <c r="AW10" s="284">
        <v>50.170089849374634</v>
      </c>
      <c r="AX10" s="284">
        <v>64.53929205369856</v>
      </c>
      <c r="AY10" s="284">
        <v>67.33443431440746</v>
      </c>
      <c r="AZ10" s="284">
        <v>76.608607786225591</v>
      </c>
      <c r="BA10" s="284">
        <v>82.734854051808469</v>
      </c>
      <c r="BB10" s="284">
        <v>79.797240947713917</v>
      </c>
      <c r="BC10" s="284">
        <v>69.864987865971599</v>
      </c>
      <c r="BD10" s="284">
        <v>70.746950229787515</v>
      </c>
      <c r="BE10" s="284">
        <v>77.293824699651822</v>
      </c>
      <c r="BF10" s="242">
        <v>109.94376287260232</v>
      </c>
      <c r="BG10" s="1183">
        <v>108.65910933919403</v>
      </c>
      <c r="BH10" s="2019">
        <v>77.561958786377573</v>
      </c>
      <c r="BI10" s="2021">
        <v>56.097231695106984</v>
      </c>
      <c r="BJ10" s="1126"/>
      <c r="BK10" s="1122"/>
    </row>
    <row r="11" spans="1:63" s="295" customFormat="1" ht="15" customHeight="1">
      <c r="A11" s="1075"/>
      <c r="U11" s="1081"/>
      <c r="V11" s="1165" t="s">
        <v>437</v>
      </c>
      <c r="W11" s="1130"/>
      <c r="X11" s="243"/>
      <c r="Y11" s="243"/>
      <c r="Z11" s="243"/>
      <c r="AA11" s="243">
        <v>245.39795000000001</v>
      </c>
      <c r="AB11" s="243">
        <v>305.04679999999996</v>
      </c>
      <c r="AC11" s="243">
        <v>353.05817500000001</v>
      </c>
      <c r="AD11" s="243">
        <v>351.90674999999999</v>
      </c>
      <c r="AE11" s="243">
        <v>374.433605</v>
      </c>
      <c r="AF11" s="243">
        <v>374.05651</v>
      </c>
      <c r="AG11" s="243">
        <v>359.83342999999996</v>
      </c>
      <c r="AH11" s="243">
        <v>345.86819500000001</v>
      </c>
      <c r="AI11" s="243">
        <v>322.31870499999997</v>
      </c>
      <c r="AJ11" s="243">
        <v>309.90690000000001</v>
      </c>
      <c r="AK11" s="243">
        <v>291.49443500000001</v>
      </c>
      <c r="AL11" s="243">
        <v>293.726</v>
      </c>
      <c r="AM11" s="243">
        <v>285.558965</v>
      </c>
      <c r="AN11" s="243">
        <v>274.26095500000002</v>
      </c>
      <c r="AO11" s="243">
        <v>254.35123999999999</v>
      </c>
      <c r="AP11" s="243">
        <v>227.73808499999998</v>
      </c>
      <c r="AQ11" s="243">
        <v>207.15999495</v>
      </c>
      <c r="AR11" s="243">
        <v>136.731796925</v>
      </c>
      <c r="AS11" s="243">
        <v>110.363345575</v>
      </c>
      <c r="AT11" s="243">
        <v>103.00551325000001</v>
      </c>
      <c r="AU11" s="244">
        <v>84.586917474999993</v>
      </c>
      <c r="AV11" s="244">
        <v>83.044581699999995</v>
      </c>
      <c r="AW11" s="244">
        <v>77.51818424999999</v>
      </c>
      <c r="AX11" s="244">
        <v>66.967755150000002</v>
      </c>
      <c r="AY11" s="243">
        <v>294.48522500000001</v>
      </c>
      <c r="AZ11" s="244">
        <v>58.037915000000005</v>
      </c>
      <c r="BA11" s="244">
        <v>58.037915000000005</v>
      </c>
      <c r="BB11" s="244">
        <v>62.193115000000006</v>
      </c>
      <c r="BC11" s="244">
        <v>56.138130000000004</v>
      </c>
      <c r="BD11" s="244">
        <v>70.417920000000009</v>
      </c>
      <c r="BE11" s="244">
        <v>75.083245000000005</v>
      </c>
      <c r="BF11" s="244">
        <v>87.479415000000003</v>
      </c>
      <c r="BG11" s="285">
        <v>91.544779999999989</v>
      </c>
      <c r="BH11" s="285">
        <v>94.650049999999993</v>
      </c>
      <c r="BI11" s="286">
        <v>94.650049999999993</v>
      </c>
      <c r="BJ11" s="1126"/>
      <c r="BK11" s="1122"/>
    </row>
    <row r="12" spans="1:63">
      <c r="U12" s="232" t="s">
        <v>438</v>
      </c>
      <c r="V12" s="901"/>
      <c r="W12" s="1103"/>
      <c r="X12" s="236"/>
      <c r="Y12" s="236"/>
      <c r="Z12" s="236"/>
      <c r="AA12" s="236">
        <v>10549.067818977303</v>
      </c>
      <c r="AB12" s="236">
        <v>10405.464233772134</v>
      </c>
      <c r="AC12" s="236">
        <v>10326.02634348826</v>
      </c>
      <c r="AD12" s="236">
        <v>10387.8922899511</v>
      </c>
      <c r="AE12" s="236">
        <v>10157.233884358076</v>
      </c>
      <c r="AF12" s="236">
        <v>9799.6087440125921</v>
      </c>
      <c r="AG12" s="236">
        <v>9608.0257358128893</v>
      </c>
      <c r="AH12" s="236">
        <v>9523.3250332299103</v>
      </c>
      <c r="AI12" s="236">
        <v>9425.0813775330662</v>
      </c>
      <c r="AJ12" s="236">
        <v>9380.4278589013466</v>
      </c>
      <c r="AK12" s="236">
        <v>9427.4127660505565</v>
      </c>
      <c r="AL12" s="236">
        <v>9217.3182495057499</v>
      </c>
      <c r="AM12" s="236">
        <v>9219.4181642349395</v>
      </c>
      <c r="AN12" s="236">
        <v>9214.6780729607435</v>
      </c>
      <c r="AO12" s="236">
        <v>9116.9070067842058</v>
      </c>
      <c r="AP12" s="236">
        <v>9220.2341656422996</v>
      </c>
      <c r="AQ12" s="236">
        <v>9290.9779769373326</v>
      </c>
      <c r="AR12" s="236">
        <v>9769.738003202825</v>
      </c>
      <c r="AS12" s="236">
        <v>9038.3404222272129</v>
      </c>
      <c r="AT12" s="236">
        <v>8859.6622194271258</v>
      </c>
      <c r="AU12" s="236">
        <v>9198.1285622662617</v>
      </c>
      <c r="AV12" s="236">
        <v>9078.9506194830483</v>
      </c>
      <c r="AW12" s="236">
        <v>8980.5194836796636</v>
      </c>
      <c r="AX12" s="236">
        <v>8894.4153856320045</v>
      </c>
      <c r="AY12" s="236">
        <v>8769.9972135775515</v>
      </c>
      <c r="AZ12" s="236">
        <v>8843.8404945644797</v>
      </c>
      <c r="BA12" s="236">
        <v>8789.9575910231724</v>
      </c>
      <c r="BB12" s="236">
        <v>8772.8141272483917</v>
      </c>
      <c r="BC12" s="236">
        <v>8301.0253065832185</v>
      </c>
      <c r="BD12" s="236">
        <v>8237.3791206789938</v>
      </c>
      <c r="BE12" s="236">
        <v>8244.2175064360435</v>
      </c>
      <c r="BF12" s="241">
        <v>8413.7352152137355</v>
      </c>
      <c r="BG12" s="267">
        <v>8046.3451797864373</v>
      </c>
      <c r="BH12" s="1171">
        <v>7528.7403313067325</v>
      </c>
      <c r="BI12" s="268">
        <v>7455.7537468980945</v>
      </c>
      <c r="BJ12" s="1106"/>
    </row>
    <row r="13" spans="1:63" s="295" customFormat="1" ht="15" customHeight="1">
      <c r="A13" s="1075"/>
      <c r="U13" s="235"/>
      <c r="V13" s="895" t="s">
        <v>439</v>
      </c>
      <c r="W13" s="1103"/>
      <c r="X13" s="239"/>
      <c r="Y13" s="239"/>
      <c r="Z13" s="239"/>
      <c r="AA13" s="239">
        <v>3866.9368951693336</v>
      </c>
      <c r="AB13" s="239">
        <v>3880.9916977112807</v>
      </c>
      <c r="AC13" s="239">
        <v>3869.2527839332952</v>
      </c>
      <c r="AD13" s="239">
        <v>3808.632170352053</v>
      </c>
      <c r="AE13" s="239">
        <v>3721.191386477688</v>
      </c>
      <c r="AF13" s="239">
        <v>3640.1799357024088</v>
      </c>
      <c r="AG13" s="239">
        <v>3585.955775906601</v>
      </c>
      <c r="AH13" s="239">
        <v>3572.1229688592616</v>
      </c>
      <c r="AI13" s="239">
        <v>3519.1192871667067</v>
      </c>
      <c r="AJ13" s="239">
        <v>3495.818280514985</v>
      </c>
      <c r="AK13" s="239">
        <v>3515.239006576342</v>
      </c>
      <c r="AL13" s="239">
        <v>3510.7978661271795</v>
      </c>
      <c r="AM13" s="239">
        <v>3539.9183700077706</v>
      </c>
      <c r="AN13" s="239">
        <v>3577.0618718833171</v>
      </c>
      <c r="AO13" s="239">
        <v>3581.9859781994787</v>
      </c>
      <c r="AP13" s="239">
        <v>3686.4617433564822</v>
      </c>
      <c r="AQ13" s="239">
        <v>3771.4895709749267</v>
      </c>
      <c r="AR13" s="239">
        <v>3844.5254785712455</v>
      </c>
      <c r="AS13" s="239">
        <v>3885.4429257877605</v>
      </c>
      <c r="AT13" s="239">
        <v>3939.9606787386856</v>
      </c>
      <c r="AU13" s="239">
        <v>3877.3057938237985</v>
      </c>
      <c r="AV13" s="239">
        <v>3845.5764274563835</v>
      </c>
      <c r="AW13" s="239">
        <v>3755.3492511365616</v>
      </c>
      <c r="AX13" s="239">
        <v>3610.1897682150793</v>
      </c>
      <c r="AY13" s="239">
        <v>3521.042883747723</v>
      </c>
      <c r="AZ13" s="239">
        <v>3492.2809828029149</v>
      </c>
      <c r="BA13" s="239">
        <v>3471.6701523991319</v>
      </c>
      <c r="BB13" s="239">
        <v>3517.8661395408212</v>
      </c>
      <c r="BC13" s="239">
        <v>3478.2560724465925</v>
      </c>
      <c r="BD13" s="239">
        <v>3492.00757819108</v>
      </c>
      <c r="BE13" s="239">
        <v>3505.7096768744191</v>
      </c>
      <c r="BF13" s="239">
        <v>3483.6817113834463</v>
      </c>
      <c r="BG13" s="273">
        <v>3430.5299282398009</v>
      </c>
      <c r="BH13" s="273">
        <v>3385.1790953961881</v>
      </c>
      <c r="BI13" s="275">
        <v>3346.9363682391113</v>
      </c>
      <c r="BJ13" s="1126"/>
      <c r="BK13" s="1122"/>
    </row>
    <row r="14" spans="1:63" s="295" customFormat="1" ht="15" customHeight="1">
      <c r="A14" s="1075"/>
      <c r="U14" s="235"/>
      <c r="V14" s="896" t="s">
        <v>440</v>
      </c>
      <c r="W14" s="1103"/>
      <c r="X14" s="239"/>
      <c r="Y14" s="239"/>
      <c r="Z14" s="239"/>
      <c r="AA14" s="239">
        <v>6659.3884231365646</v>
      </c>
      <c r="AB14" s="239">
        <v>6504.6635853332828</v>
      </c>
      <c r="AC14" s="239">
        <v>6434.1310488002646</v>
      </c>
      <c r="AD14" s="239">
        <v>6559.6074087170473</v>
      </c>
      <c r="AE14" s="239">
        <v>6413.5438220849637</v>
      </c>
      <c r="AF14" s="239">
        <v>6138.698132983196</v>
      </c>
      <c r="AG14" s="239">
        <v>6002.274431116829</v>
      </c>
      <c r="AH14" s="239">
        <v>5931.896853274352</v>
      </c>
      <c r="AI14" s="239">
        <v>5888.6851245676989</v>
      </c>
      <c r="AJ14" s="239">
        <v>5867.5921275851297</v>
      </c>
      <c r="AK14" s="239">
        <v>5895.8227252627412</v>
      </c>
      <c r="AL14" s="239">
        <v>5690.8570898495045</v>
      </c>
      <c r="AM14" s="239">
        <v>5664.3703257940306</v>
      </c>
      <c r="AN14" s="239">
        <v>5623.8554858908283</v>
      </c>
      <c r="AO14" s="239">
        <v>5521.7943204867834</v>
      </c>
      <c r="AP14" s="239">
        <v>5519.7898301246341</v>
      </c>
      <c r="AQ14" s="239">
        <v>5506.442667216319</v>
      </c>
      <c r="AR14" s="239">
        <v>5912.3593791648145</v>
      </c>
      <c r="AS14" s="239">
        <v>5141.1344545915035</v>
      </c>
      <c r="AT14" s="239">
        <v>4909.3273900817057</v>
      </c>
      <c r="AU14" s="239">
        <v>5311.1289641709109</v>
      </c>
      <c r="AV14" s="239">
        <v>5223.4482064819058</v>
      </c>
      <c r="AW14" s="239">
        <v>5215.3242083884898</v>
      </c>
      <c r="AX14" s="239">
        <v>5274.0101505138873</v>
      </c>
      <c r="AY14" s="239">
        <v>5239.2265169204857</v>
      </c>
      <c r="AZ14" s="239">
        <v>5342.5536821234546</v>
      </c>
      <c r="BA14" s="239">
        <v>5309.7766539839131</v>
      </c>
      <c r="BB14" s="239">
        <v>5246.8897324704021</v>
      </c>
      <c r="BC14" s="239">
        <v>4814.7694462679501</v>
      </c>
      <c r="BD14" s="239">
        <v>4736.8727931526228</v>
      </c>
      <c r="BE14" s="239">
        <v>4730.1138025530481</v>
      </c>
      <c r="BF14" s="239">
        <v>4921.3384363646164</v>
      </c>
      <c r="BG14" s="273">
        <v>4608.0968463033478</v>
      </c>
      <c r="BH14" s="273">
        <v>4135.8220506019579</v>
      </c>
      <c r="BI14" s="275">
        <v>4101.6571265883867</v>
      </c>
      <c r="BJ14" s="1126"/>
      <c r="BK14" s="1122"/>
    </row>
    <row r="15" spans="1:63" s="295" customFormat="1" ht="15" customHeight="1">
      <c r="A15" s="1075"/>
      <c r="U15" s="240"/>
      <c r="V15" s="897" t="s">
        <v>441</v>
      </c>
      <c r="W15" s="1103"/>
      <c r="X15" s="244"/>
      <c r="Y15" s="244"/>
      <c r="Z15" s="244"/>
      <c r="AA15" s="244">
        <v>22.742500671404283</v>
      </c>
      <c r="AB15" s="244">
        <v>19.808950727571215</v>
      </c>
      <c r="AC15" s="244">
        <v>22.64251075470083</v>
      </c>
      <c r="AD15" s="244">
        <v>19.652710882000498</v>
      </c>
      <c r="AE15" s="244">
        <v>22.498675795424525</v>
      </c>
      <c r="AF15" s="244">
        <v>20.730675326987576</v>
      </c>
      <c r="AG15" s="244">
        <v>19.79552878945761</v>
      </c>
      <c r="AH15" s="244">
        <v>19.305211096294677</v>
      </c>
      <c r="AI15" s="244">
        <v>17.276965798660573</v>
      </c>
      <c r="AJ15" s="244">
        <v>17.017450801233966</v>
      </c>
      <c r="AK15" s="244">
        <v>16.351034211473266</v>
      </c>
      <c r="AL15" s="244">
        <v>15.663293529066499</v>
      </c>
      <c r="AM15" s="244">
        <v>15.129468433140051</v>
      </c>
      <c r="AN15" s="244">
        <v>13.760715186597954</v>
      </c>
      <c r="AO15" s="244">
        <v>13.126708097946352</v>
      </c>
      <c r="AP15" s="244">
        <v>13.982592161182772</v>
      </c>
      <c r="AQ15" s="244">
        <v>13.045738746087222</v>
      </c>
      <c r="AR15" s="244">
        <v>12.853145466764945</v>
      </c>
      <c r="AS15" s="244">
        <v>11.763041847948033</v>
      </c>
      <c r="AT15" s="244">
        <v>10.374150606732535</v>
      </c>
      <c r="AU15" s="244">
        <v>9.6938042715529242</v>
      </c>
      <c r="AV15" s="244">
        <v>9.9259855447578289</v>
      </c>
      <c r="AW15" s="244">
        <v>9.8460241546115981</v>
      </c>
      <c r="AX15" s="244">
        <v>10.215466903038687</v>
      </c>
      <c r="AY15" s="244">
        <v>9.7278129093431165</v>
      </c>
      <c r="AZ15" s="244">
        <v>9.00582963810899</v>
      </c>
      <c r="BA15" s="244">
        <v>8.51078464012833</v>
      </c>
      <c r="BB15" s="244">
        <v>8.0582552371666676</v>
      </c>
      <c r="BC15" s="244">
        <v>7.9997878686748392</v>
      </c>
      <c r="BD15" s="244">
        <v>8.4987493352904728</v>
      </c>
      <c r="BE15" s="244">
        <v>8.3940270085763693</v>
      </c>
      <c r="BF15" s="244">
        <v>8.7150674656718561</v>
      </c>
      <c r="BG15" s="285">
        <v>7.7184052432885624</v>
      </c>
      <c r="BH15" s="285">
        <v>7.7391853085864408</v>
      </c>
      <c r="BI15" s="286">
        <v>7.1602520705960808</v>
      </c>
      <c r="BJ15" s="1126"/>
      <c r="BK15" s="1122"/>
    </row>
    <row r="16" spans="1:63">
      <c r="U16" s="235" t="s">
        <v>442</v>
      </c>
      <c r="V16" s="894"/>
      <c r="W16" s="1103"/>
      <c r="X16" s="236"/>
      <c r="Y16" s="236"/>
      <c r="Z16" s="236"/>
      <c r="AA16" s="236">
        <v>3894.8617444550282</v>
      </c>
      <c r="AB16" s="236">
        <v>3937.7599116061228</v>
      </c>
      <c r="AC16" s="236">
        <v>4021.0690890058099</v>
      </c>
      <c r="AD16" s="236">
        <v>4061.1435890558173</v>
      </c>
      <c r="AE16" s="236">
        <v>4096.3997733832348</v>
      </c>
      <c r="AF16" s="236">
        <v>4259.3279684163417</v>
      </c>
      <c r="AG16" s="236">
        <v>4357.9100125148452</v>
      </c>
      <c r="AH16" s="236">
        <v>4319.3765589554778</v>
      </c>
      <c r="AI16" s="236">
        <v>4454.4508378329538</v>
      </c>
      <c r="AJ16" s="236">
        <v>4364.2502686064317</v>
      </c>
      <c r="AK16" s="236">
        <v>4354.2026689426912</v>
      </c>
      <c r="AL16" s="236">
        <v>4340.5210321641589</v>
      </c>
      <c r="AM16" s="236">
        <v>3983.6804517448718</v>
      </c>
      <c r="AN16" s="236">
        <v>4319.1592126948926</v>
      </c>
      <c r="AO16" s="236">
        <v>4517.3122203729408</v>
      </c>
      <c r="AP16" s="236">
        <v>4540.4042273084187</v>
      </c>
      <c r="AQ16" s="236">
        <v>4436.944800105055</v>
      </c>
      <c r="AR16" s="236">
        <v>4336.2145237472296</v>
      </c>
      <c r="AS16" s="236">
        <v>4158.5346544296435</v>
      </c>
      <c r="AT16" s="236">
        <v>3948.5505373359365</v>
      </c>
      <c r="AU16" s="236">
        <v>3898.0863543338501</v>
      </c>
      <c r="AV16" s="236">
        <v>3925.5906932465568</v>
      </c>
      <c r="AW16" s="236">
        <v>3924.6020339163042</v>
      </c>
      <c r="AX16" s="236">
        <v>3973.9163410675401</v>
      </c>
      <c r="AY16" s="236">
        <v>3728.6379116583307</v>
      </c>
      <c r="AZ16" s="236">
        <v>3723.2017688095589</v>
      </c>
      <c r="BA16" s="236">
        <v>3599.2829877841605</v>
      </c>
      <c r="BB16" s="236">
        <v>3628.437432704312</v>
      </c>
      <c r="BC16" s="236">
        <v>3649.0604936508639</v>
      </c>
      <c r="BD16" s="236">
        <v>3706.7327973507149</v>
      </c>
      <c r="BE16" s="236">
        <v>3537.0822480052184</v>
      </c>
      <c r="BF16" s="241">
        <v>3491.1844785413728</v>
      </c>
      <c r="BG16" s="267">
        <v>3431.872657201578</v>
      </c>
      <c r="BH16" s="1171">
        <v>3438.3412980063345</v>
      </c>
      <c r="BI16" s="268">
        <v>3418.1887550074844</v>
      </c>
      <c r="BJ16" s="1106"/>
    </row>
    <row r="17" spans="1:63" s="295" customFormat="1" ht="15" customHeight="1">
      <c r="A17" s="1075"/>
      <c r="U17" s="235"/>
      <c r="V17" s="895" t="s">
        <v>443</v>
      </c>
      <c r="W17" s="1103"/>
      <c r="X17" s="245"/>
      <c r="Y17" s="245"/>
      <c r="Z17" s="245"/>
      <c r="AA17" s="245">
        <v>160.75452341071937</v>
      </c>
      <c r="AB17" s="245">
        <v>159.00912467070501</v>
      </c>
      <c r="AC17" s="245">
        <v>159.35133635695834</v>
      </c>
      <c r="AD17" s="245">
        <v>159.72659147520338</v>
      </c>
      <c r="AE17" s="245">
        <v>158.94303780672161</v>
      </c>
      <c r="AF17" s="245">
        <v>159.30278165543959</v>
      </c>
      <c r="AG17" s="245">
        <v>159.70258050042858</v>
      </c>
      <c r="AH17" s="245">
        <v>160.4501647129286</v>
      </c>
      <c r="AI17" s="245">
        <v>159.60818525322858</v>
      </c>
      <c r="AJ17" s="245">
        <v>160.27084913187861</v>
      </c>
      <c r="AK17" s="245">
        <v>161.11340979222859</v>
      </c>
      <c r="AL17" s="245">
        <v>162.59038596192858</v>
      </c>
      <c r="AM17" s="245">
        <v>206.27725174945715</v>
      </c>
      <c r="AN17" s="245">
        <v>242.49579189734999</v>
      </c>
      <c r="AO17" s="245">
        <v>250.33892707764858</v>
      </c>
      <c r="AP17" s="245">
        <v>283.65327234216642</v>
      </c>
      <c r="AQ17" s="245">
        <v>292.83199886887871</v>
      </c>
      <c r="AR17" s="245">
        <v>282.78565458854666</v>
      </c>
      <c r="AS17" s="245">
        <v>317.89302091430693</v>
      </c>
      <c r="AT17" s="245">
        <v>315.06263267944729</v>
      </c>
      <c r="AU17" s="245">
        <v>274.93422575033929</v>
      </c>
      <c r="AV17" s="245">
        <v>304.11493895030577</v>
      </c>
      <c r="AW17" s="245">
        <v>300.97842578985001</v>
      </c>
      <c r="AX17" s="245">
        <v>297.60736939769362</v>
      </c>
      <c r="AY17" s="245">
        <v>296.252342430667</v>
      </c>
      <c r="AZ17" s="245">
        <v>301.92817528032867</v>
      </c>
      <c r="BA17" s="245">
        <v>305.2510439220701</v>
      </c>
      <c r="BB17" s="245">
        <v>265.14746704120824</v>
      </c>
      <c r="BC17" s="245">
        <v>262.87438605311445</v>
      </c>
      <c r="BD17" s="245">
        <v>243.51317670556887</v>
      </c>
      <c r="BE17" s="245">
        <v>219.63578792438571</v>
      </c>
      <c r="BF17" s="245">
        <v>226.10605418967899</v>
      </c>
      <c r="BG17" s="1185">
        <v>204.41964550608301</v>
      </c>
      <c r="BH17" s="1185">
        <v>203.07779867639999</v>
      </c>
      <c r="BI17" s="1186">
        <v>203.55147166889549</v>
      </c>
      <c r="BJ17" s="1126"/>
      <c r="BK17" s="1122"/>
    </row>
    <row r="18" spans="1:63" s="295" customFormat="1" ht="28.5">
      <c r="A18" s="1075"/>
      <c r="U18" s="235"/>
      <c r="V18" s="899" t="s">
        <v>444</v>
      </c>
      <c r="W18" s="1103"/>
      <c r="X18" s="239"/>
      <c r="Y18" s="239"/>
      <c r="Z18" s="239"/>
      <c r="AA18" s="239">
        <v>1274.3266887129894</v>
      </c>
      <c r="AB18" s="239">
        <v>1286.1121787481188</v>
      </c>
      <c r="AC18" s="239">
        <v>1360.3633224254336</v>
      </c>
      <c r="AD18" s="239">
        <v>1401.2607040821124</v>
      </c>
      <c r="AE18" s="239">
        <v>1454.8862645682875</v>
      </c>
      <c r="AF18" s="239">
        <v>1561.9880272410842</v>
      </c>
      <c r="AG18" s="239">
        <v>1666.1939851596808</v>
      </c>
      <c r="AH18" s="239">
        <v>1596.7790198525392</v>
      </c>
      <c r="AI18" s="239">
        <v>1736.0836158762534</v>
      </c>
      <c r="AJ18" s="239">
        <v>1706.9920597206788</v>
      </c>
      <c r="AK18" s="239">
        <v>1713.3491144339164</v>
      </c>
      <c r="AL18" s="239">
        <v>1698.6379880592667</v>
      </c>
      <c r="AM18" s="239">
        <v>1416.1529580120466</v>
      </c>
      <c r="AN18" s="239">
        <v>1693.1730259656415</v>
      </c>
      <c r="AO18" s="239">
        <v>1876.1711502446121</v>
      </c>
      <c r="AP18" s="239">
        <v>1898.2407408686724</v>
      </c>
      <c r="AQ18" s="239">
        <v>1821.654576804666</v>
      </c>
      <c r="AR18" s="239">
        <v>1762.4046997279647</v>
      </c>
      <c r="AS18" s="239">
        <v>1567.3931111140337</v>
      </c>
      <c r="AT18" s="239">
        <v>1476.9305556356298</v>
      </c>
      <c r="AU18" s="239">
        <v>1451.1044726816096</v>
      </c>
      <c r="AV18" s="239">
        <v>1438.4454160642545</v>
      </c>
      <c r="AW18" s="239">
        <v>1479.1454668153028</v>
      </c>
      <c r="AX18" s="239">
        <v>1528.1141477332401</v>
      </c>
      <c r="AY18" s="239">
        <v>1316.0968711973567</v>
      </c>
      <c r="AZ18" s="239">
        <v>1334.7824533229973</v>
      </c>
      <c r="BA18" s="239">
        <v>1173.2151529938058</v>
      </c>
      <c r="BB18" s="239">
        <v>1269.1296420380916</v>
      </c>
      <c r="BC18" s="239">
        <v>1314.4920633647</v>
      </c>
      <c r="BD18" s="239">
        <v>1347.4815468582351</v>
      </c>
      <c r="BE18" s="239">
        <v>1260.9791882717855</v>
      </c>
      <c r="BF18" s="239">
        <v>1214.4446270932831</v>
      </c>
      <c r="BG18" s="273">
        <v>1194.384788487997</v>
      </c>
      <c r="BH18" s="273">
        <v>1213.9314752477439</v>
      </c>
      <c r="BI18" s="275">
        <v>1192.7952175842076</v>
      </c>
      <c r="BJ18" s="1126"/>
      <c r="BK18" s="1122"/>
    </row>
    <row r="19" spans="1:63" s="295" customFormat="1" ht="15" customHeight="1">
      <c r="A19" s="1075"/>
      <c r="U19" s="235"/>
      <c r="V19" s="869" t="s">
        <v>445</v>
      </c>
      <c r="W19" s="1111"/>
      <c r="X19" s="239"/>
      <c r="Y19" s="239"/>
      <c r="Z19" s="239"/>
      <c r="AA19" s="239">
        <v>2122.769643158811</v>
      </c>
      <c r="AB19" s="239">
        <v>2143.3982119890447</v>
      </c>
      <c r="AC19" s="239">
        <v>2151.5936223567319</v>
      </c>
      <c r="AD19" s="239">
        <v>2148.3868865343488</v>
      </c>
      <c r="AE19" s="239">
        <v>2127.3708729959258</v>
      </c>
      <c r="AF19" s="239">
        <v>2168.6205525070436</v>
      </c>
      <c r="AG19" s="239">
        <v>2154.1417331605758</v>
      </c>
      <c r="AH19" s="239">
        <v>2169.5477741546733</v>
      </c>
      <c r="AI19" s="239">
        <v>2154.177137462154</v>
      </c>
      <c r="AJ19" s="239">
        <v>2086.4704124917976</v>
      </c>
      <c r="AK19" s="239">
        <v>2045.993958701891</v>
      </c>
      <c r="AL19" s="239">
        <v>2033.7494409858145</v>
      </c>
      <c r="AM19" s="239">
        <v>2020.9578105300209</v>
      </c>
      <c r="AN19" s="239">
        <v>2041.2948493109668</v>
      </c>
      <c r="AO19" s="239">
        <v>2057.2365192815155</v>
      </c>
      <c r="AP19" s="239">
        <v>2027.6701271188383</v>
      </c>
      <c r="AQ19" s="239">
        <v>1993.2359554623006</v>
      </c>
      <c r="AR19" s="239">
        <v>1972.1575567940542</v>
      </c>
      <c r="AS19" s="239">
        <v>1959.3206762763039</v>
      </c>
      <c r="AT19" s="239">
        <v>1862.1307888770968</v>
      </c>
      <c r="AU19" s="239">
        <v>1880.9555651966136</v>
      </c>
      <c r="AV19" s="239">
        <v>1893.0293439436944</v>
      </c>
      <c r="AW19" s="239">
        <v>1840.2510780764553</v>
      </c>
      <c r="AX19" s="239">
        <v>1851.4112876415602</v>
      </c>
      <c r="AY19" s="239">
        <v>1818.927789621225</v>
      </c>
      <c r="AZ19" s="239">
        <v>1802.8177476094829</v>
      </c>
      <c r="BA19" s="239">
        <v>1803.0838718826778</v>
      </c>
      <c r="BB19" s="239">
        <v>1771.5821264661702</v>
      </c>
      <c r="BC19" s="239">
        <v>1769.373342088549</v>
      </c>
      <c r="BD19" s="239">
        <v>1807.4623864403945</v>
      </c>
      <c r="BE19" s="239">
        <v>1759.7649672457733</v>
      </c>
      <c r="BF19" s="239">
        <v>1762.1635137603982</v>
      </c>
      <c r="BG19" s="273">
        <v>1752.4584182800386</v>
      </c>
      <c r="BH19" s="273">
        <v>1747.2253488514236</v>
      </c>
      <c r="BI19" s="275">
        <v>1747.5838772301713</v>
      </c>
      <c r="BJ19" s="1126"/>
      <c r="BK19" s="1122"/>
    </row>
    <row r="20" spans="1:63" s="295" customFormat="1" ht="15" customHeight="1" thickBot="1">
      <c r="A20" s="1075"/>
      <c r="U20" s="246"/>
      <c r="V20" s="900" t="s">
        <v>132</v>
      </c>
      <c r="W20" s="1111"/>
      <c r="X20" s="247"/>
      <c r="Y20" s="247"/>
      <c r="Z20" s="247"/>
      <c r="AA20" s="247">
        <v>337.01088917250809</v>
      </c>
      <c r="AB20" s="247">
        <v>349.24039619825385</v>
      </c>
      <c r="AC20" s="247">
        <v>349.76080786668626</v>
      </c>
      <c r="AD20" s="247">
        <v>351.76940696415227</v>
      </c>
      <c r="AE20" s="247">
        <v>355.19959801230016</v>
      </c>
      <c r="AF20" s="247">
        <v>369.41660701277397</v>
      </c>
      <c r="AG20" s="247">
        <v>377.87171369416069</v>
      </c>
      <c r="AH20" s="247">
        <v>392.59960023533654</v>
      </c>
      <c r="AI20" s="247">
        <v>404.58189924131807</v>
      </c>
      <c r="AJ20" s="247">
        <v>410.51694726207688</v>
      </c>
      <c r="AK20" s="247">
        <v>433.74618601465454</v>
      </c>
      <c r="AL20" s="247">
        <v>445.54321715714877</v>
      </c>
      <c r="AM20" s="247">
        <v>340.29243145334772</v>
      </c>
      <c r="AN20" s="247">
        <v>342.19554552093382</v>
      </c>
      <c r="AO20" s="247">
        <v>333.56562376916486</v>
      </c>
      <c r="AP20" s="247">
        <v>330.84008697874219</v>
      </c>
      <c r="AQ20" s="247">
        <v>329.22226896921006</v>
      </c>
      <c r="AR20" s="247">
        <v>318.86661263666338</v>
      </c>
      <c r="AS20" s="247">
        <v>313.92784612499918</v>
      </c>
      <c r="AT20" s="247">
        <v>294.4265601437628</v>
      </c>
      <c r="AU20" s="247">
        <v>291.09209070528777</v>
      </c>
      <c r="AV20" s="247">
        <v>290.00099428830231</v>
      </c>
      <c r="AW20" s="247">
        <v>304.22706323469629</v>
      </c>
      <c r="AX20" s="247">
        <v>296.78353629504613</v>
      </c>
      <c r="AY20" s="247">
        <v>297.36090840908196</v>
      </c>
      <c r="AZ20" s="247">
        <v>283.67339259675009</v>
      </c>
      <c r="BA20" s="247">
        <v>317.73291898560706</v>
      </c>
      <c r="BB20" s="247">
        <v>322.57819715884216</v>
      </c>
      <c r="BC20" s="247">
        <v>302.3207021445005</v>
      </c>
      <c r="BD20" s="247">
        <v>308.27568734651641</v>
      </c>
      <c r="BE20" s="247">
        <v>296.70230456327408</v>
      </c>
      <c r="BF20" s="247">
        <v>288.4702834980128</v>
      </c>
      <c r="BG20" s="247">
        <v>280.60980492745966</v>
      </c>
      <c r="BH20" s="247">
        <v>274.106675230767</v>
      </c>
      <c r="BI20" s="1187">
        <v>274.25818852421003</v>
      </c>
      <c r="BJ20" s="1126"/>
      <c r="BK20" s="1122"/>
    </row>
    <row r="21" spans="1:63" ht="16.5" thickTop="1" thickBot="1">
      <c r="U21" s="248" t="s">
        <v>22</v>
      </c>
      <c r="V21" s="902"/>
      <c r="W21" s="1103"/>
      <c r="X21" s="249"/>
      <c r="Y21" s="249"/>
      <c r="Z21" s="249"/>
      <c r="AA21" s="249">
        <f t="shared" ref="AA21:BH21" si="1">SUM(AA12,AA5,AA16,AA8)</f>
        <v>28857.835026463759</v>
      </c>
      <c r="AB21" s="249">
        <f t="shared" si="1"/>
        <v>28554.438880971109</v>
      </c>
      <c r="AC21" s="249">
        <f t="shared" si="1"/>
        <v>28632.467171698998</v>
      </c>
      <c r="AD21" s="249">
        <f t="shared" si="1"/>
        <v>28602.20453508784</v>
      </c>
      <c r="AE21" s="249">
        <f t="shared" si="1"/>
        <v>29585.27528941512</v>
      </c>
      <c r="AF21" s="249">
        <f t="shared" si="1"/>
        <v>29817.500047805239</v>
      </c>
      <c r="AG21" s="249">
        <f t="shared" si="1"/>
        <v>30781.153565957222</v>
      </c>
      <c r="AH21" s="249">
        <f t="shared" si="1"/>
        <v>31368.899870691668</v>
      </c>
      <c r="AI21" s="249">
        <f t="shared" si="1"/>
        <v>30095.251343319629</v>
      </c>
      <c r="AJ21" s="249">
        <f t="shared" si="1"/>
        <v>24545.169024743402</v>
      </c>
      <c r="AK21" s="249">
        <f t="shared" si="1"/>
        <v>26807.152373219818</v>
      </c>
      <c r="AL21" s="249">
        <f t="shared" si="1"/>
        <v>23591.80466068611</v>
      </c>
      <c r="AM21" s="249">
        <f t="shared" si="1"/>
        <v>22945.227977049148</v>
      </c>
      <c r="AN21" s="249">
        <f t="shared" si="1"/>
        <v>23079.363491878066</v>
      </c>
      <c r="AO21" s="249">
        <f t="shared" si="1"/>
        <v>23105.296067965635</v>
      </c>
      <c r="AP21" s="249">
        <f t="shared" si="1"/>
        <v>22759.201125144529</v>
      </c>
      <c r="AQ21" s="249">
        <f t="shared" si="1"/>
        <v>22681.304211877774</v>
      </c>
      <c r="AR21" s="249">
        <f t="shared" si="1"/>
        <v>22313.708804813312</v>
      </c>
      <c r="AS21" s="249">
        <f t="shared" si="1"/>
        <v>21328.389039361857</v>
      </c>
      <c r="AT21" s="249">
        <f t="shared" si="1"/>
        <v>20765.009795014921</v>
      </c>
      <c r="AU21" s="249">
        <f t="shared" si="1"/>
        <v>20401.202707640557</v>
      </c>
      <c r="AV21" s="249">
        <f t="shared" si="1"/>
        <v>20042.89542441336</v>
      </c>
      <c r="AW21" s="249">
        <f t="shared" si="1"/>
        <v>19717.639824955848</v>
      </c>
      <c r="AX21" s="249">
        <f t="shared" si="1"/>
        <v>19680.619989720199</v>
      </c>
      <c r="AY21" s="249">
        <f t="shared" si="1"/>
        <v>19188.807786259851</v>
      </c>
      <c r="AZ21" s="249">
        <f t="shared" si="1"/>
        <v>18899.850361649449</v>
      </c>
      <c r="BA21" s="249">
        <f t="shared" si="1"/>
        <v>18432.008875333206</v>
      </c>
      <c r="BB21" s="249">
        <f t="shared" si="1"/>
        <v>18553.072917104811</v>
      </c>
      <c r="BC21" s="249">
        <f t="shared" si="1"/>
        <v>17737.452168292068</v>
      </c>
      <c r="BD21" s="249">
        <f t="shared" si="1"/>
        <v>17333.377697183918</v>
      </c>
      <c r="BE21" s="249">
        <f t="shared" si="1"/>
        <v>16953.515868112037</v>
      </c>
      <c r="BF21" s="249">
        <f t="shared" si="1"/>
        <v>16956.14967728826</v>
      </c>
      <c r="BG21" s="1188">
        <f t="shared" si="1"/>
        <v>16311.630679546271</v>
      </c>
      <c r="BH21" s="1188">
        <f t="shared" si="1"/>
        <v>15594.075753903444</v>
      </c>
      <c r="BI21" s="1189">
        <f t="shared" ref="BI21" si="2">SUM(BI12,BI5,BI16,BI8)</f>
        <v>15284.591957999537</v>
      </c>
      <c r="BJ21" s="1106"/>
    </row>
    <row r="22" spans="1:63">
      <c r="V22" s="1078"/>
      <c r="W22" s="1131"/>
      <c r="X22" s="250"/>
      <c r="Y22" s="250"/>
      <c r="Z22" s="250"/>
      <c r="AA22" s="250"/>
      <c r="AB22" s="250"/>
      <c r="AC22" s="250"/>
      <c r="AD22" s="250"/>
      <c r="AE22" s="250"/>
      <c r="AF22" s="250"/>
      <c r="AG22" s="250"/>
      <c r="AH22" s="250"/>
      <c r="AI22" s="250"/>
      <c r="AJ22" s="250"/>
      <c r="AK22" s="250"/>
      <c r="AL22" s="250"/>
      <c r="AM22" s="250"/>
      <c r="AN22" s="250"/>
      <c r="AO22" s="250"/>
      <c r="AP22" s="250"/>
      <c r="AQ22" s="250"/>
      <c r="AR22" s="250"/>
      <c r="AS22" s="250"/>
      <c r="AT22" s="250"/>
      <c r="AU22" s="250"/>
      <c r="AV22" s="250"/>
      <c r="AW22" s="250"/>
      <c r="AX22" s="250"/>
      <c r="AY22" s="250"/>
      <c r="AZ22" s="250"/>
      <c r="BA22" s="250"/>
      <c r="BB22" s="250"/>
      <c r="BC22" s="250"/>
      <c r="BD22" s="250"/>
      <c r="BE22" s="250"/>
      <c r="BF22" s="250"/>
      <c r="BG22" s="250"/>
      <c r="BH22" s="250"/>
      <c r="BI22" s="250"/>
    </row>
    <row r="23" spans="1:63">
      <c r="V23" s="21" t="s">
        <v>66</v>
      </c>
      <c r="W23" s="1132"/>
      <c r="X23" s="251"/>
      <c r="Y23" s="251"/>
      <c r="Z23" s="251"/>
      <c r="AA23" s="251"/>
      <c r="AB23" s="251"/>
      <c r="AC23" s="251"/>
      <c r="AD23" s="251"/>
      <c r="AE23" s="251"/>
      <c r="AF23" s="251"/>
      <c r="AG23" s="251"/>
      <c r="AH23" s="251"/>
      <c r="AI23" s="251"/>
      <c r="AJ23" s="251"/>
      <c r="AK23" s="251"/>
      <c r="AL23" s="251"/>
      <c r="AM23" s="251"/>
      <c r="AN23" s="251"/>
      <c r="AO23" s="251"/>
      <c r="AP23" s="251"/>
      <c r="AQ23" s="251"/>
      <c r="AR23" s="251"/>
      <c r="AS23" s="251"/>
      <c r="AT23" s="251"/>
      <c r="AU23" s="251"/>
      <c r="AV23" s="251"/>
      <c r="AW23" s="251"/>
      <c r="AX23" s="251"/>
      <c r="AY23" s="251"/>
      <c r="AZ23" s="251"/>
      <c r="BA23" s="251"/>
      <c r="BB23" s="251"/>
      <c r="BC23" s="251"/>
      <c r="BD23" s="251"/>
      <c r="BE23" s="251"/>
      <c r="BF23" s="251"/>
      <c r="BG23" s="251"/>
      <c r="BH23" s="251"/>
      <c r="BI23" s="251"/>
    </row>
    <row r="24" spans="1:63">
      <c r="V24" s="1133"/>
      <c r="W24" s="1134"/>
      <c r="X24" s="65"/>
      <c r="Y24" s="65"/>
      <c r="Z24" s="65"/>
      <c r="AA24" s="65">
        <v>1990</v>
      </c>
      <c r="AB24" s="65">
        <f t="shared" ref="AB24:AP24" si="3">AA24+1</f>
        <v>1991</v>
      </c>
      <c r="AC24" s="65">
        <f t="shared" si="3"/>
        <v>1992</v>
      </c>
      <c r="AD24" s="65">
        <f t="shared" si="3"/>
        <v>1993</v>
      </c>
      <c r="AE24" s="65">
        <f t="shared" si="3"/>
        <v>1994</v>
      </c>
      <c r="AF24" s="65">
        <f t="shared" si="3"/>
        <v>1995</v>
      </c>
      <c r="AG24" s="65">
        <f t="shared" si="3"/>
        <v>1996</v>
      </c>
      <c r="AH24" s="65">
        <f t="shared" si="3"/>
        <v>1997</v>
      </c>
      <c r="AI24" s="65">
        <f t="shared" si="3"/>
        <v>1998</v>
      </c>
      <c r="AJ24" s="65">
        <f t="shared" si="3"/>
        <v>1999</v>
      </c>
      <c r="AK24" s="65">
        <f t="shared" si="3"/>
        <v>2000</v>
      </c>
      <c r="AL24" s="65">
        <f t="shared" si="3"/>
        <v>2001</v>
      </c>
      <c r="AM24" s="65">
        <f t="shared" si="3"/>
        <v>2002</v>
      </c>
      <c r="AN24" s="65">
        <f t="shared" si="3"/>
        <v>2003</v>
      </c>
      <c r="AO24" s="65">
        <f t="shared" si="3"/>
        <v>2004</v>
      </c>
      <c r="AP24" s="65">
        <f t="shared" si="3"/>
        <v>2005</v>
      </c>
      <c r="AQ24" s="65">
        <f t="shared" ref="AQ24:AZ24" si="4">AP24+1</f>
        <v>2006</v>
      </c>
      <c r="AR24" s="65">
        <f t="shared" si="4"/>
        <v>2007</v>
      </c>
      <c r="AS24" s="65">
        <f t="shared" si="4"/>
        <v>2008</v>
      </c>
      <c r="AT24" s="65">
        <f t="shared" si="4"/>
        <v>2009</v>
      </c>
      <c r="AU24" s="65">
        <f t="shared" si="4"/>
        <v>2010</v>
      </c>
      <c r="AV24" s="65">
        <f t="shared" si="4"/>
        <v>2011</v>
      </c>
      <c r="AW24" s="65">
        <f t="shared" si="4"/>
        <v>2012</v>
      </c>
      <c r="AX24" s="65">
        <f t="shared" si="4"/>
        <v>2013</v>
      </c>
      <c r="AY24" s="65">
        <f t="shared" si="4"/>
        <v>2014</v>
      </c>
      <c r="AZ24" s="65">
        <f t="shared" si="4"/>
        <v>2015</v>
      </c>
      <c r="BA24" s="65">
        <f t="shared" ref="BA24:BI24" si="5">AZ24+1</f>
        <v>2016</v>
      </c>
      <c r="BB24" s="65">
        <f t="shared" si="5"/>
        <v>2017</v>
      </c>
      <c r="BC24" s="65">
        <f t="shared" si="5"/>
        <v>2018</v>
      </c>
      <c r="BD24" s="65">
        <f t="shared" si="5"/>
        <v>2019</v>
      </c>
      <c r="BE24" s="65">
        <f t="shared" si="5"/>
        <v>2020</v>
      </c>
      <c r="BF24" s="65">
        <f t="shared" si="5"/>
        <v>2021</v>
      </c>
      <c r="BG24" s="65">
        <f t="shared" si="5"/>
        <v>2022</v>
      </c>
      <c r="BH24" s="65">
        <f t="shared" si="5"/>
        <v>2023</v>
      </c>
      <c r="BI24" s="65">
        <f t="shared" si="5"/>
        <v>2024</v>
      </c>
      <c r="BJ24" s="1076"/>
    </row>
    <row r="25" spans="1:63">
      <c r="V25" s="125" t="s">
        <v>434</v>
      </c>
      <c r="W25" s="1135"/>
      <c r="X25" s="253"/>
      <c r="Y25" s="253"/>
      <c r="Z25" s="253"/>
      <c r="AA25" s="253">
        <f t="shared" ref="AA25:BH25" si="6">AA5/AA$21</f>
        <v>0.19442185182922961</v>
      </c>
      <c r="AB25" s="253">
        <f t="shared" si="6"/>
        <v>0.20432980347291155</v>
      </c>
      <c r="AC25" s="253">
        <f t="shared" si="6"/>
        <v>0.20744810058021323</v>
      </c>
      <c r="AD25" s="253">
        <f t="shared" si="6"/>
        <v>0.21143117391162738</v>
      </c>
      <c r="AE25" s="253">
        <f t="shared" si="6"/>
        <v>0.21190506433435277</v>
      </c>
      <c r="AF25" s="253">
        <f t="shared" si="6"/>
        <v>0.22749259668860897</v>
      </c>
      <c r="AG25" s="253">
        <f t="shared" si="6"/>
        <v>0.22577788648377467</v>
      </c>
      <c r="AH25" s="253">
        <f t="shared" si="6"/>
        <v>0.22717321292397194</v>
      </c>
      <c r="AI25" s="253">
        <f t="shared" si="6"/>
        <v>0.23144459913933754</v>
      </c>
      <c r="AJ25" s="253">
        <f t="shared" si="6"/>
        <v>0.28819134311539713</v>
      </c>
      <c r="AK25" s="253">
        <f t="shared" si="6"/>
        <v>0.26406003795469574</v>
      </c>
      <c r="AL25" s="253">
        <f t="shared" si="6"/>
        <v>0.2999462222039378</v>
      </c>
      <c r="AM25" s="253">
        <f t="shared" si="6"/>
        <v>0.30129225313269065</v>
      </c>
      <c r="AN25" s="253">
        <f t="shared" si="6"/>
        <v>0.2897433294392141</v>
      </c>
      <c r="AO25" s="253">
        <f t="shared" si="6"/>
        <v>0.28037060284169996</v>
      </c>
      <c r="AP25" s="253">
        <f t="shared" si="6"/>
        <v>0.28430178553178159</v>
      </c>
      <c r="AQ25" s="253">
        <f t="shared" si="6"/>
        <v>0.27626540950108708</v>
      </c>
      <c r="AR25" s="253">
        <f t="shared" si="6"/>
        <v>0.27987717463967798</v>
      </c>
      <c r="AS25" s="253">
        <f t="shared" si="6"/>
        <v>0.28065621473134883</v>
      </c>
      <c r="AT25" s="253">
        <f t="shared" si="6"/>
        <v>0.27560153952829913</v>
      </c>
      <c r="AU25" s="253">
        <f t="shared" si="6"/>
        <v>0.27288412361463515</v>
      </c>
      <c r="AV25" s="253">
        <f t="shared" si="6"/>
        <v>0.27815312615964216</v>
      </c>
      <c r="AW25" s="253">
        <f t="shared" si="6"/>
        <v>0.28072320448537413</v>
      </c>
      <c r="AX25" s="253">
        <f t="shared" si="6"/>
        <v>0.28257404474719505</v>
      </c>
      <c r="AY25" s="253">
        <f t="shared" si="6"/>
        <v>0.28443541889636798</v>
      </c>
      <c r="AZ25" s="253">
        <f t="shared" si="6"/>
        <v>0.29041944098303013</v>
      </c>
      <c r="BA25" s="253">
        <f t="shared" si="6"/>
        <v>0.28759320380650483</v>
      </c>
      <c r="BB25" s="253">
        <f t="shared" si="6"/>
        <v>0.29520573540828376</v>
      </c>
      <c r="BC25" s="253">
        <f t="shared" si="6"/>
        <v>0.29382023134832297</v>
      </c>
      <c r="BD25" s="253">
        <f t="shared" si="6"/>
        <v>0.27452226811657532</v>
      </c>
      <c r="BE25" s="253">
        <f t="shared" si="6"/>
        <v>0.26133954086622019</v>
      </c>
      <c r="BF25" s="253">
        <f t="shared" si="6"/>
        <v>0.26287234489591343</v>
      </c>
      <c r="BG25" s="253">
        <f t="shared" si="6"/>
        <v>0.26556317133115909</v>
      </c>
      <c r="BH25" s="253">
        <f t="shared" si="6"/>
        <v>0.26537031412539452</v>
      </c>
      <c r="BI25" s="253">
        <f t="shared" ref="BI25" si="7">BI5/BI$21</f>
        <v>0.26795188862124575</v>
      </c>
      <c r="BJ25" s="1117"/>
    </row>
    <row r="26" spans="1:63">
      <c r="V26" s="125" t="s">
        <v>435</v>
      </c>
      <c r="W26" s="1135"/>
      <c r="X26" s="253"/>
      <c r="Y26" s="253"/>
      <c r="Z26" s="253"/>
      <c r="AA26" s="253">
        <f t="shared" ref="AA26:BF26" si="8">AA8/AA$21</f>
        <v>0.30505794108708983</v>
      </c>
      <c r="AB26" s="253">
        <f t="shared" si="8"/>
        <v>0.29335865732410005</v>
      </c>
      <c r="AC26" s="253">
        <f t="shared" si="8"/>
        <v>0.29147403747867262</v>
      </c>
      <c r="AD26" s="253">
        <f t="shared" si="8"/>
        <v>0.2833967208654512</v>
      </c>
      <c r="AE26" s="253">
        <f t="shared" si="8"/>
        <v>0.30631359280821197</v>
      </c>
      <c r="AF26" s="253">
        <f t="shared" si="8"/>
        <v>0.30100789161896929</v>
      </c>
      <c r="AG26" s="253">
        <f t="shared" si="8"/>
        <v>0.32050501294032202</v>
      </c>
      <c r="AH26" s="253">
        <f t="shared" si="8"/>
        <v>0.33153934476062863</v>
      </c>
      <c r="AI26" s="253">
        <f t="shared" si="8"/>
        <v>0.3073686157086945</v>
      </c>
      <c r="AJ26" s="253">
        <f t="shared" si="8"/>
        <v>0.15183377491690914</v>
      </c>
      <c r="AK26" s="253">
        <f t="shared" si="8"/>
        <v>0.22183778352517913</v>
      </c>
      <c r="AL26" s="253">
        <f t="shared" si="8"/>
        <v>0.12536949752720325</v>
      </c>
      <c r="AM26" s="253">
        <f t="shared" si="8"/>
        <v>0.12328968481161104</v>
      </c>
      <c r="AN26" s="253">
        <f t="shared" si="8"/>
        <v>0.12385240120481458</v>
      </c>
      <c r="AO26" s="253">
        <f t="shared" si="8"/>
        <v>0.12953874490908149</v>
      </c>
      <c r="AP26" s="253">
        <f t="shared" si="8"/>
        <v>0.11107952344800219</v>
      </c>
      <c r="AQ26" s="253">
        <f t="shared" si="8"/>
        <v>0.11848179512159365</v>
      </c>
      <c r="AR26" s="253">
        <f t="shared" si="8"/>
        <v>8.7957520599006675E-2</v>
      </c>
      <c r="AS26" s="253">
        <f t="shared" si="8"/>
        <v>0.10059686292482913</v>
      </c>
      <c r="AT26" s="253">
        <f t="shared" si="8"/>
        <v>0.10758137812012189</v>
      </c>
      <c r="AU26" s="253">
        <f t="shared" si="8"/>
        <v>8.5182402938949756E-2</v>
      </c>
      <c r="AV26" s="253">
        <f t="shared" si="8"/>
        <v>7.3011411829746617E-2</v>
      </c>
      <c r="AW26" s="253">
        <f t="shared" si="8"/>
        <v>6.4780535710627404E-2</v>
      </c>
      <c r="AX26" s="253">
        <f t="shared" si="8"/>
        <v>6.3567909448298945E-2</v>
      </c>
      <c r="AY26" s="253">
        <f t="shared" si="8"/>
        <v>6.4214311485238651E-2</v>
      </c>
      <c r="AZ26" s="253">
        <f t="shared" si="8"/>
        <v>4.4652423454881164E-2</v>
      </c>
      <c r="BA26" s="253">
        <f t="shared" si="8"/>
        <v>4.0247800253158911E-2</v>
      </c>
      <c r="BB26" s="253">
        <f t="shared" si="8"/>
        <v>3.63739109736642E-2</v>
      </c>
      <c r="BC26" s="253">
        <f t="shared" si="8"/>
        <v>3.2459231629095607E-2</v>
      </c>
      <c r="BD26" s="253">
        <f t="shared" si="8"/>
        <v>3.6396115669048747E-2</v>
      </c>
      <c r="BE26" s="253">
        <f t="shared" si="8"/>
        <v>4.3742670629462695E-2</v>
      </c>
      <c r="BF26" s="253">
        <f t="shared" si="8"/>
        <v>3.5027241960115023E-2</v>
      </c>
      <c r="BG26" s="253">
        <f>BG8/BG$21</f>
        <v>3.075379032118156E-2</v>
      </c>
      <c r="BH26" s="253">
        <f t="shared" ref="BH26:BI26" si="9">BH8/BH$21</f>
        <v>3.1344553598148847E-2</v>
      </c>
      <c r="BI26" s="253">
        <f t="shared" si="9"/>
        <v>2.0616459700643526E-2</v>
      </c>
      <c r="BJ26" s="1117"/>
    </row>
    <row r="27" spans="1:63">
      <c r="V27" s="124" t="s">
        <v>438</v>
      </c>
      <c r="W27" s="1135"/>
      <c r="X27" s="254"/>
      <c r="Y27" s="254"/>
      <c r="Z27" s="254"/>
      <c r="AA27" s="254">
        <f t="shared" ref="AA27:BE27" si="10">AA12/AA$21</f>
        <v>0.36555298792523405</v>
      </c>
      <c r="AB27" s="254">
        <f t="shared" si="10"/>
        <v>0.36440793941520644</v>
      </c>
      <c r="AC27" s="254">
        <f t="shared" si="10"/>
        <v>0.36064046739551481</v>
      </c>
      <c r="AD27" s="254">
        <f t="shared" si="10"/>
        <v>0.36318502223168575</v>
      </c>
      <c r="AE27" s="254">
        <f t="shared" si="10"/>
        <v>0.34332058042373814</v>
      </c>
      <c r="AF27" s="254">
        <f t="shared" si="10"/>
        <v>0.32865292959843245</v>
      </c>
      <c r="AG27" s="254">
        <f t="shared" si="10"/>
        <v>0.31213988505092927</v>
      </c>
      <c r="AH27" s="254">
        <f t="shared" si="10"/>
        <v>0.30359129814838248</v>
      </c>
      <c r="AI27" s="254">
        <f t="shared" si="10"/>
        <v>0.31317503449344647</v>
      </c>
      <c r="AJ27" s="254">
        <f t="shared" si="10"/>
        <v>0.38217002496275987</v>
      </c>
      <c r="AK27" s="254">
        <f t="shared" si="10"/>
        <v>0.35167527810482713</v>
      </c>
      <c r="AL27" s="254">
        <f t="shared" si="10"/>
        <v>0.39070000714551895</v>
      </c>
      <c r="AM27" s="254">
        <f t="shared" si="10"/>
        <v>0.40180111409032926</v>
      </c>
      <c r="AN27" s="254">
        <f t="shared" si="10"/>
        <v>0.39926049417279252</v>
      </c>
      <c r="AO27" s="254">
        <f t="shared" si="10"/>
        <v>0.39458083462623761</v>
      </c>
      <c r="AP27" s="254">
        <f t="shared" si="10"/>
        <v>0.40512116901395623</v>
      </c>
      <c r="AQ27" s="254">
        <f t="shared" si="10"/>
        <v>0.40963155778633847</v>
      </c>
      <c r="AR27" s="254">
        <f t="shared" si="10"/>
        <v>0.43783568606467543</v>
      </c>
      <c r="AS27" s="254">
        <f t="shared" si="10"/>
        <v>0.42377042192670167</v>
      </c>
      <c r="AT27" s="254">
        <f t="shared" si="10"/>
        <v>0.42666304070581634</v>
      </c>
      <c r="AU27" s="254">
        <f t="shared" si="10"/>
        <v>0.4508620738728028</v>
      </c>
      <c r="AV27" s="254">
        <f t="shared" si="10"/>
        <v>0.45297600108337549</v>
      </c>
      <c r="AW27" s="254">
        <f t="shared" si="10"/>
        <v>0.45545610749585608</v>
      </c>
      <c r="AX27" s="254">
        <f t="shared" si="10"/>
        <v>0.45193776366180716</v>
      </c>
      <c r="AY27" s="254">
        <f t="shared" si="10"/>
        <v>0.45703710784248458</v>
      </c>
      <c r="AZ27" s="254">
        <f t="shared" si="10"/>
        <v>0.46793177328588387</v>
      </c>
      <c r="BA27" s="254">
        <f t="shared" si="10"/>
        <v>0.47688549037030947</v>
      </c>
      <c r="BB27" s="254">
        <f t="shared" si="10"/>
        <v>0.47284965495717896</v>
      </c>
      <c r="BC27" s="254">
        <f t="shared" si="10"/>
        <v>0.46799423208155838</v>
      </c>
      <c r="BD27" s="254">
        <f t="shared" si="10"/>
        <v>0.47523219447397647</v>
      </c>
      <c r="BE27" s="254">
        <f t="shared" si="10"/>
        <v>0.4862836458567652</v>
      </c>
      <c r="BF27" s="254">
        <f t="shared" ref="BF27:BH27" si="11">BF12/BF$21</f>
        <v>0.49620552869283918</v>
      </c>
      <c r="BG27" s="254">
        <f>BG12/BG$21</f>
        <v>0.49328882794508294</v>
      </c>
      <c r="BH27" s="254">
        <f t="shared" si="11"/>
        <v>0.48279490558599919</v>
      </c>
      <c r="BI27" s="254">
        <f t="shared" ref="BI27" si="12">BI12/BI$21</f>
        <v>0.4877954064711526</v>
      </c>
      <c r="BJ27" s="1117"/>
    </row>
    <row r="28" spans="1:63" ht="15.75" thickBot="1">
      <c r="V28" s="174" t="s">
        <v>442</v>
      </c>
      <c r="W28" s="1135"/>
      <c r="X28" s="253"/>
      <c r="Y28" s="253"/>
      <c r="Z28" s="253"/>
      <c r="AA28" s="253">
        <f t="shared" ref="AA28:BE28" si="13">AA16/AA$21</f>
        <v>0.13496721915844651</v>
      </c>
      <c r="AB28" s="253">
        <f t="shared" si="13"/>
        <v>0.13790359978778205</v>
      </c>
      <c r="AC28" s="253">
        <f t="shared" si="13"/>
        <v>0.14043739454559923</v>
      </c>
      <c r="AD28" s="253">
        <f t="shared" si="13"/>
        <v>0.14198708299123577</v>
      </c>
      <c r="AE28" s="253">
        <f t="shared" si="13"/>
        <v>0.13846076243369707</v>
      </c>
      <c r="AF28" s="253">
        <f t="shared" si="13"/>
        <v>0.14284658209398932</v>
      </c>
      <c r="AG28" s="253">
        <f t="shared" si="13"/>
        <v>0.14157721552497393</v>
      </c>
      <c r="AH28" s="253">
        <f t="shared" si="13"/>
        <v>0.13769614416701689</v>
      </c>
      <c r="AI28" s="253">
        <f t="shared" si="13"/>
        <v>0.14801175065852132</v>
      </c>
      <c r="AJ28" s="253">
        <f t="shared" si="13"/>
        <v>0.17780485700493384</v>
      </c>
      <c r="AK28" s="253">
        <f t="shared" si="13"/>
        <v>0.16242690041529786</v>
      </c>
      <c r="AL28" s="253">
        <f t="shared" si="13"/>
        <v>0.18398427312334001</v>
      </c>
      <c r="AM28" s="253">
        <f t="shared" si="13"/>
        <v>0.17361694796536903</v>
      </c>
      <c r="AN28" s="253">
        <f t="shared" si="13"/>
        <v>0.18714377518317876</v>
      </c>
      <c r="AO28" s="253">
        <f t="shared" si="13"/>
        <v>0.19550981762298097</v>
      </c>
      <c r="AP28" s="253">
        <f t="shared" si="13"/>
        <v>0.19949752200626003</v>
      </c>
      <c r="AQ28" s="253">
        <f t="shared" si="13"/>
        <v>0.19562123759098077</v>
      </c>
      <c r="AR28" s="253">
        <f t="shared" si="13"/>
        <v>0.19432961869664001</v>
      </c>
      <c r="AS28" s="253">
        <f t="shared" si="13"/>
        <v>0.19497650041712042</v>
      </c>
      <c r="AT28" s="253">
        <f t="shared" si="13"/>
        <v>0.19015404164576263</v>
      </c>
      <c r="AU28" s="253">
        <f t="shared" si="13"/>
        <v>0.1910713995736123</v>
      </c>
      <c r="AV28" s="253">
        <f t="shared" si="13"/>
        <v>0.19585946092723555</v>
      </c>
      <c r="AW28" s="253">
        <f t="shared" si="13"/>
        <v>0.19904015230814229</v>
      </c>
      <c r="AX28" s="253">
        <f t="shared" si="13"/>
        <v>0.20192028214269878</v>
      </c>
      <c r="AY28" s="253">
        <f t="shared" si="13"/>
        <v>0.1943131617759089</v>
      </c>
      <c r="AZ28" s="253">
        <f t="shared" si="13"/>
        <v>0.19699636227620498</v>
      </c>
      <c r="BA28" s="253">
        <f t="shared" si="13"/>
        <v>0.19527350557002671</v>
      </c>
      <c r="BB28" s="253">
        <f t="shared" si="13"/>
        <v>0.19557069866087315</v>
      </c>
      <c r="BC28" s="253">
        <f t="shared" si="13"/>
        <v>0.20572630494102304</v>
      </c>
      <c r="BD28" s="253">
        <f t="shared" si="13"/>
        <v>0.21384942174039931</v>
      </c>
      <c r="BE28" s="253">
        <f t="shared" si="13"/>
        <v>0.20863414264755173</v>
      </c>
      <c r="BF28" s="253">
        <f t="shared" ref="BF28:BH28" si="14">BF16/BF$21</f>
        <v>0.20589488445113244</v>
      </c>
      <c r="BG28" s="253">
        <f>BG16/BG$21</f>
        <v>0.21039421040257636</v>
      </c>
      <c r="BH28" s="253">
        <f t="shared" si="14"/>
        <v>0.22049022669045731</v>
      </c>
      <c r="BI28" s="253">
        <f t="shared" ref="BI28" si="15">BI16/BI$21</f>
        <v>0.2236362452069581</v>
      </c>
      <c r="BJ28" s="1117"/>
    </row>
    <row r="29" spans="1:63" ht="15.75" thickTop="1">
      <c r="V29" s="124" t="s">
        <v>22</v>
      </c>
      <c r="W29" s="1135"/>
      <c r="X29" s="255"/>
      <c r="Y29" s="255"/>
      <c r="Z29" s="255"/>
      <c r="AA29" s="255">
        <f t="shared" ref="AA29:BE29" si="16">SUM(AA27,AA25,AA28,AA26)</f>
        <v>1</v>
      </c>
      <c r="AB29" s="255">
        <f t="shared" si="16"/>
        <v>1</v>
      </c>
      <c r="AC29" s="255">
        <f t="shared" si="16"/>
        <v>0.99999999999999989</v>
      </c>
      <c r="AD29" s="255">
        <f t="shared" si="16"/>
        <v>1</v>
      </c>
      <c r="AE29" s="255">
        <f t="shared" si="16"/>
        <v>1</v>
      </c>
      <c r="AF29" s="255">
        <f t="shared" si="16"/>
        <v>1</v>
      </c>
      <c r="AG29" s="255">
        <f t="shared" si="16"/>
        <v>0.99999999999999978</v>
      </c>
      <c r="AH29" s="255">
        <f t="shared" si="16"/>
        <v>1</v>
      </c>
      <c r="AI29" s="255">
        <f t="shared" si="16"/>
        <v>0.99999999999999978</v>
      </c>
      <c r="AJ29" s="255">
        <f t="shared" si="16"/>
        <v>1</v>
      </c>
      <c r="AK29" s="255">
        <f t="shared" si="16"/>
        <v>0.99999999999999989</v>
      </c>
      <c r="AL29" s="255">
        <f t="shared" si="16"/>
        <v>1</v>
      </c>
      <c r="AM29" s="255">
        <f t="shared" si="16"/>
        <v>1</v>
      </c>
      <c r="AN29" s="255">
        <f t="shared" si="16"/>
        <v>1</v>
      </c>
      <c r="AO29" s="255">
        <f t="shared" si="16"/>
        <v>1</v>
      </c>
      <c r="AP29" s="255">
        <f t="shared" si="16"/>
        <v>1</v>
      </c>
      <c r="AQ29" s="255">
        <f t="shared" si="16"/>
        <v>0.99999999999999989</v>
      </c>
      <c r="AR29" s="255">
        <f t="shared" si="16"/>
        <v>1.0000000000000002</v>
      </c>
      <c r="AS29" s="255">
        <f t="shared" si="16"/>
        <v>1</v>
      </c>
      <c r="AT29" s="255">
        <f t="shared" si="16"/>
        <v>1</v>
      </c>
      <c r="AU29" s="255">
        <f t="shared" si="16"/>
        <v>1</v>
      </c>
      <c r="AV29" s="255">
        <f t="shared" si="16"/>
        <v>0.99999999999999967</v>
      </c>
      <c r="AW29" s="255">
        <f t="shared" si="16"/>
        <v>0.99999999999999989</v>
      </c>
      <c r="AX29" s="255">
        <f t="shared" si="16"/>
        <v>0.99999999999999989</v>
      </c>
      <c r="AY29" s="255">
        <f t="shared" si="16"/>
        <v>1.0000000000000002</v>
      </c>
      <c r="AZ29" s="255">
        <f t="shared" si="16"/>
        <v>1</v>
      </c>
      <c r="BA29" s="255">
        <f t="shared" si="16"/>
        <v>0.99999999999999989</v>
      </c>
      <c r="BB29" s="255">
        <f t="shared" si="16"/>
        <v>1.0000000000000002</v>
      </c>
      <c r="BC29" s="255">
        <f t="shared" si="16"/>
        <v>1</v>
      </c>
      <c r="BD29" s="255">
        <f t="shared" si="16"/>
        <v>0.99999999999999989</v>
      </c>
      <c r="BE29" s="255">
        <f t="shared" si="16"/>
        <v>0.99999999999999989</v>
      </c>
      <c r="BF29" s="255">
        <f t="shared" ref="BF29:BG29" si="17">SUM(BF27,BF25,BF28,BF26)</f>
        <v>1.0000000000000002</v>
      </c>
      <c r="BG29" s="255">
        <f t="shared" si="17"/>
        <v>0.99999999999999989</v>
      </c>
      <c r="BH29" s="255">
        <f t="shared" ref="BH29:BI29" si="18">SUM(BH27,BH25,BH28,BH26)</f>
        <v>0.99999999999999989</v>
      </c>
      <c r="BI29" s="255">
        <f t="shared" si="18"/>
        <v>1</v>
      </c>
      <c r="BJ29" s="1117"/>
    </row>
    <row r="31" spans="1:63">
      <c r="V31" s="133" t="s">
        <v>33</v>
      </c>
    </row>
    <row r="32" spans="1:63">
      <c r="V32" s="1133"/>
      <c r="W32" s="1134"/>
      <c r="X32" s="65"/>
      <c r="Y32" s="65"/>
      <c r="Z32" s="65"/>
      <c r="AA32" s="65">
        <v>1990</v>
      </c>
      <c r="AB32" s="65">
        <f t="shared" ref="AB32:AP32" si="19">AA32+1</f>
        <v>1991</v>
      </c>
      <c r="AC32" s="65">
        <f t="shared" si="19"/>
        <v>1992</v>
      </c>
      <c r="AD32" s="65">
        <f t="shared" si="19"/>
        <v>1993</v>
      </c>
      <c r="AE32" s="65">
        <f t="shared" si="19"/>
        <v>1994</v>
      </c>
      <c r="AF32" s="65">
        <f t="shared" si="19"/>
        <v>1995</v>
      </c>
      <c r="AG32" s="65">
        <f t="shared" si="19"/>
        <v>1996</v>
      </c>
      <c r="AH32" s="65">
        <f t="shared" si="19"/>
        <v>1997</v>
      </c>
      <c r="AI32" s="65">
        <f t="shared" si="19"/>
        <v>1998</v>
      </c>
      <c r="AJ32" s="65">
        <f t="shared" si="19"/>
        <v>1999</v>
      </c>
      <c r="AK32" s="65">
        <f t="shared" si="19"/>
        <v>2000</v>
      </c>
      <c r="AL32" s="65">
        <f t="shared" si="19"/>
        <v>2001</v>
      </c>
      <c r="AM32" s="65">
        <f t="shared" si="19"/>
        <v>2002</v>
      </c>
      <c r="AN32" s="65">
        <f t="shared" si="19"/>
        <v>2003</v>
      </c>
      <c r="AO32" s="65">
        <f t="shared" si="19"/>
        <v>2004</v>
      </c>
      <c r="AP32" s="65">
        <f t="shared" si="19"/>
        <v>2005</v>
      </c>
      <c r="AQ32" s="65">
        <f t="shared" ref="AQ32:AZ32" si="20">AP32+1</f>
        <v>2006</v>
      </c>
      <c r="AR32" s="65">
        <f t="shared" si="20"/>
        <v>2007</v>
      </c>
      <c r="AS32" s="65">
        <f t="shared" si="20"/>
        <v>2008</v>
      </c>
      <c r="AT32" s="65">
        <f t="shared" si="20"/>
        <v>2009</v>
      </c>
      <c r="AU32" s="65">
        <f t="shared" si="20"/>
        <v>2010</v>
      </c>
      <c r="AV32" s="65">
        <f t="shared" si="20"/>
        <v>2011</v>
      </c>
      <c r="AW32" s="65">
        <f t="shared" si="20"/>
        <v>2012</v>
      </c>
      <c r="AX32" s="65">
        <f t="shared" si="20"/>
        <v>2013</v>
      </c>
      <c r="AY32" s="65">
        <f t="shared" si="20"/>
        <v>2014</v>
      </c>
      <c r="AZ32" s="65">
        <f t="shared" si="20"/>
        <v>2015</v>
      </c>
      <c r="BA32" s="65">
        <f t="shared" ref="BA32:BI32" si="21">AZ32+1</f>
        <v>2016</v>
      </c>
      <c r="BB32" s="65">
        <f t="shared" si="21"/>
        <v>2017</v>
      </c>
      <c r="BC32" s="65">
        <f t="shared" si="21"/>
        <v>2018</v>
      </c>
      <c r="BD32" s="65">
        <f t="shared" si="21"/>
        <v>2019</v>
      </c>
      <c r="BE32" s="65">
        <f t="shared" si="21"/>
        <v>2020</v>
      </c>
      <c r="BF32" s="65">
        <f t="shared" si="21"/>
        <v>2021</v>
      </c>
      <c r="BG32" s="65">
        <f t="shared" si="21"/>
        <v>2022</v>
      </c>
      <c r="BH32" s="65">
        <f t="shared" si="21"/>
        <v>2023</v>
      </c>
      <c r="BI32" s="65">
        <f t="shared" si="21"/>
        <v>2024</v>
      </c>
      <c r="BJ32" s="1076"/>
    </row>
    <row r="33" spans="22:62">
      <c r="V33" s="117" t="s">
        <v>434</v>
      </c>
      <c r="W33" s="1119"/>
      <c r="X33" s="136"/>
      <c r="Y33" s="136"/>
      <c r="Z33" s="136"/>
      <c r="AA33" s="136"/>
      <c r="AB33" s="154">
        <f t="shared" ref="AB33:BI33" si="22">AB5/AA5-1</f>
        <v>3.9911847150464919E-2</v>
      </c>
      <c r="AC33" s="154">
        <f t="shared" si="22"/>
        <v>1.8035415567536406E-2</v>
      </c>
      <c r="AD33" s="154">
        <f t="shared" si="22"/>
        <v>1.812310867812239E-2</v>
      </c>
      <c r="AE33" s="154">
        <f t="shared" si="22"/>
        <v>3.6688836079776577E-2</v>
      </c>
      <c r="AF33" s="154">
        <f t="shared" si="22"/>
        <v>8.1985761766321552E-2</v>
      </c>
      <c r="AG33" s="154">
        <f t="shared" si="22"/>
        <v>2.4537356733725257E-2</v>
      </c>
      <c r="AH33" s="154">
        <f t="shared" si="22"/>
        <v>2.5392445354493587E-2</v>
      </c>
      <c r="AI33" s="154">
        <f t="shared" si="22"/>
        <v>-2.2563354692669346E-2</v>
      </c>
      <c r="AJ33" s="154">
        <f t="shared" si="22"/>
        <v>1.5551454833775402E-2</v>
      </c>
      <c r="AK33" s="154">
        <f t="shared" si="22"/>
        <v>7.0577508298841352E-4</v>
      </c>
      <c r="AL33" s="154">
        <f t="shared" si="22"/>
        <v>-3.4257575272511609E-4</v>
      </c>
      <c r="AM33" s="154">
        <f t="shared" si="22"/>
        <v>-2.3042250405446718E-2</v>
      </c>
      <c r="AN33" s="154">
        <f t="shared" si="22"/>
        <v>-3.2709480506463717E-2</v>
      </c>
      <c r="AO33" s="154">
        <f t="shared" si="22"/>
        <v>-3.1261098839189816E-2</v>
      </c>
      <c r="AP33" s="154">
        <f t="shared" si="22"/>
        <v>-1.1676778004042765E-3</v>
      </c>
      <c r="AQ33" s="154">
        <f t="shared" si="22"/>
        <v>-3.1592968854077363E-2</v>
      </c>
      <c r="AR33" s="154">
        <f t="shared" si="22"/>
        <v>-3.3453271707512E-3</v>
      </c>
      <c r="AS33" s="154">
        <f t="shared" si="22"/>
        <v>-4.1497003123588172E-2</v>
      </c>
      <c r="AT33" s="154">
        <f t="shared" si="22"/>
        <v>-4.3948995384118894E-2</v>
      </c>
      <c r="AU33" s="154">
        <f t="shared" si="22"/>
        <v>-2.7207394631064918E-2</v>
      </c>
      <c r="AV33" s="154">
        <f t="shared" si="22"/>
        <v>1.4064068491794757E-3</v>
      </c>
      <c r="AW33" s="154">
        <f t="shared" si="22"/>
        <v>-7.1381212072123557E-3</v>
      </c>
      <c r="AX33" s="154">
        <f t="shared" si="22"/>
        <v>4.7032377527522762E-3</v>
      </c>
      <c r="AY33" s="154">
        <f t="shared" si="22"/>
        <v>-1.8567073898825504E-2</v>
      </c>
      <c r="AZ33" s="154">
        <f t="shared" si="22"/>
        <v>5.6627937897593128E-3</v>
      </c>
      <c r="BA33" s="154">
        <f t="shared" si="22"/>
        <v>-3.4244391472705971E-2</v>
      </c>
      <c r="BB33" s="154">
        <f t="shared" si="22"/>
        <v>3.321178841053074E-2</v>
      </c>
      <c r="BC33" s="154">
        <f t="shared" si="22"/>
        <v>-4.8448515094116185E-2</v>
      </c>
      <c r="BD33" s="154">
        <f t="shared" si="22"/>
        <v>-8.696411865811382E-2</v>
      </c>
      <c r="BE33" s="154">
        <f t="shared" si="22"/>
        <v>-6.8883287089716361E-2</v>
      </c>
      <c r="BF33" s="154">
        <f t="shared" si="22"/>
        <v>6.0214481560365574E-3</v>
      </c>
      <c r="BG33" s="154">
        <f t="shared" si="22"/>
        <v>-2.8163770362997775E-2</v>
      </c>
      <c r="BH33" s="154">
        <f t="shared" si="22"/>
        <v>-4.4684658752274453E-2</v>
      </c>
      <c r="BI33" s="154">
        <f t="shared" si="22"/>
        <v>-1.0311113541360939E-2</v>
      </c>
      <c r="BJ33" s="1120"/>
    </row>
    <row r="34" spans="22:62">
      <c r="V34" s="117" t="s">
        <v>435</v>
      </c>
      <c r="W34" s="1119"/>
      <c r="X34" s="256"/>
      <c r="Y34" s="256"/>
      <c r="Z34" s="256"/>
      <c r="AA34" s="256"/>
      <c r="AB34" s="154">
        <f t="shared" ref="AB34:BI34" si="23">AB8/AA8-1</f>
        <v>-4.8461294949551093E-2</v>
      </c>
      <c r="AC34" s="154">
        <f t="shared" si="23"/>
        <v>-3.70922576688415E-3</v>
      </c>
      <c r="AD34" s="154">
        <f t="shared" si="23"/>
        <v>-2.873960370575368E-2</v>
      </c>
      <c r="AE34" s="154">
        <f t="shared" si="23"/>
        <v>0.11801480652880714</v>
      </c>
      <c r="AF34" s="154">
        <f t="shared" si="23"/>
        <v>-9.6077655705013587E-3</v>
      </c>
      <c r="AG34" s="154">
        <f t="shared" si="23"/>
        <v>9.9184530797277848E-2</v>
      </c>
      <c r="AH34" s="154">
        <f t="shared" si="23"/>
        <v>5.417968955546737E-2</v>
      </c>
      <c r="AI34" s="154">
        <f t="shared" si="23"/>
        <v>-0.11054673603851495</v>
      </c>
      <c r="AJ34" s="154">
        <f t="shared" si="23"/>
        <v>-0.59711887526949448</v>
      </c>
      <c r="AK34" s="154">
        <f t="shared" si="23"/>
        <v>0.59570197840004213</v>
      </c>
      <c r="AL34" s="154">
        <f t="shared" si="23"/>
        <v>-0.50264458744842322</v>
      </c>
      <c r="AM34" s="154">
        <f t="shared" si="23"/>
        <v>-4.3541633321241391E-2</v>
      </c>
      <c r="AN34" s="154">
        <f t="shared" si="23"/>
        <v>1.0436762677969558E-2</v>
      </c>
      <c r="AO34" s="154">
        <f t="shared" si="23"/>
        <v>4.7087474827369746E-2</v>
      </c>
      <c r="AP34" s="154">
        <f t="shared" si="23"/>
        <v>-0.15534414112777417</v>
      </c>
      <c r="AQ34" s="154">
        <f t="shared" si="23"/>
        <v>6.2988650339518504E-2</v>
      </c>
      <c r="AR34" s="154">
        <f t="shared" si="23"/>
        <v>-0.26965999396603613</v>
      </c>
      <c r="AS34" s="154">
        <f t="shared" si="23"/>
        <v>9.3195289241132295E-2</v>
      </c>
      <c r="AT34" s="154">
        <f t="shared" si="23"/>
        <v>4.1182241469561509E-2</v>
      </c>
      <c r="AU34" s="154">
        <f t="shared" si="23"/>
        <v>-0.22207735373789206</v>
      </c>
      <c r="AV34" s="154">
        <f t="shared" si="23"/>
        <v>-0.15793513104696588</v>
      </c>
      <c r="AW34" s="154">
        <f t="shared" si="23"/>
        <v>-0.12713263282760146</v>
      </c>
      <c r="AX34" s="154">
        <f t="shared" si="23"/>
        <v>-2.0561344385162439E-2</v>
      </c>
      <c r="AY34" s="154">
        <f t="shared" si="23"/>
        <v>-1.5075097473308485E-2</v>
      </c>
      <c r="AZ34" s="154">
        <f t="shared" si="23"/>
        <v>-0.31510565961753578</v>
      </c>
      <c r="BA34" s="154">
        <f t="shared" si="23"/>
        <v>-0.12095436958481032</v>
      </c>
      <c r="BB34" s="154">
        <f t="shared" si="23"/>
        <v>-9.0315005136469617E-2</v>
      </c>
      <c r="BC34" s="154">
        <f t="shared" si="23"/>
        <v>-0.14685348432476975</v>
      </c>
      <c r="BD34" s="154">
        <f t="shared" si="23"/>
        <v>9.5743150790457143E-2</v>
      </c>
      <c r="BE34" s="154">
        <f t="shared" si="23"/>
        <v>0.1755113713048535</v>
      </c>
      <c r="BF34" s="154">
        <f t="shared" si="23"/>
        <v>-0.19911877568701108</v>
      </c>
      <c r="BG34" s="154">
        <f>BG8/BF8-1</f>
        <v>-0.15537711415303102</v>
      </c>
      <c r="BH34" s="154">
        <f t="shared" si="23"/>
        <v>-2.5625970601836245E-2</v>
      </c>
      <c r="BI34" s="154">
        <f t="shared" si="23"/>
        <v>-0.35531701238176727</v>
      </c>
      <c r="BJ34" s="1120"/>
    </row>
    <row r="35" spans="22:62">
      <c r="V35" s="116" t="s">
        <v>438</v>
      </c>
      <c r="W35" s="1119"/>
      <c r="X35" s="256"/>
      <c r="Y35" s="256"/>
      <c r="Z35" s="256"/>
      <c r="AA35" s="256"/>
      <c r="AB35" s="154">
        <f t="shared" ref="AB35:BI35" si="24">AB12/AA12-1</f>
        <v>-1.3612917052901241E-2</v>
      </c>
      <c r="AC35" s="154">
        <f t="shared" si="24"/>
        <v>-7.6342475933028897E-3</v>
      </c>
      <c r="AD35" s="154">
        <f t="shared" si="24"/>
        <v>5.9912636676404674E-3</v>
      </c>
      <c r="AE35" s="154">
        <f t="shared" si="24"/>
        <v>-2.2204543439110824E-2</v>
      </c>
      <c r="AF35" s="154">
        <f t="shared" si="24"/>
        <v>-3.5208910655904035E-2</v>
      </c>
      <c r="AG35" s="154">
        <f t="shared" si="24"/>
        <v>-1.9550067069438515E-2</v>
      </c>
      <c r="AH35" s="154">
        <f t="shared" si="24"/>
        <v>-8.8156198694666621E-3</v>
      </c>
      <c r="AI35" s="154">
        <f t="shared" si="24"/>
        <v>-1.0316108644201516E-2</v>
      </c>
      <c r="AJ35" s="154">
        <f t="shared" si="24"/>
        <v>-4.7377329534959989E-3</v>
      </c>
      <c r="AK35" s="154">
        <f t="shared" si="24"/>
        <v>5.0088234626339823E-3</v>
      </c>
      <c r="AL35" s="154">
        <f t="shared" si="24"/>
        <v>-2.2285490384104767E-2</v>
      </c>
      <c r="AM35" s="154">
        <f t="shared" si="24"/>
        <v>2.2782274326949015E-4</v>
      </c>
      <c r="AN35" s="154">
        <f t="shared" si="24"/>
        <v>-5.1414212803413406E-4</v>
      </c>
      <c r="AO35" s="154">
        <f t="shared" si="24"/>
        <v>-1.0610361577734762E-2</v>
      </c>
      <c r="AP35" s="154">
        <f t="shared" si="24"/>
        <v>1.1333576045165827E-2</v>
      </c>
      <c r="AQ35" s="154">
        <f t="shared" si="24"/>
        <v>7.6726696984170673E-3</v>
      </c>
      <c r="AR35" s="154">
        <f t="shared" si="24"/>
        <v>5.1529562060517398E-2</v>
      </c>
      <c r="AS35" s="154">
        <f t="shared" si="24"/>
        <v>-7.48635818827319E-2</v>
      </c>
      <c r="AT35" s="154">
        <f t="shared" si="24"/>
        <v>-1.9768917130038477E-2</v>
      </c>
      <c r="AU35" s="154">
        <f t="shared" si="24"/>
        <v>3.820307529297895E-2</v>
      </c>
      <c r="AV35" s="154">
        <f t="shared" si="24"/>
        <v>-1.295675984266198E-2</v>
      </c>
      <c r="AW35" s="154">
        <f t="shared" si="24"/>
        <v>-1.0841686438095133E-2</v>
      </c>
      <c r="AX35" s="154">
        <f t="shared" si="24"/>
        <v>-9.5878749780718975E-3</v>
      </c>
      <c r="AY35" s="154">
        <f t="shared" si="24"/>
        <v>-1.3988347368556364E-2</v>
      </c>
      <c r="AZ35" s="154">
        <f t="shared" si="24"/>
        <v>8.4199891047405107E-3</v>
      </c>
      <c r="BA35" s="154">
        <f t="shared" si="24"/>
        <v>-6.0927041339590149E-3</v>
      </c>
      <c r="BB35" s="154">
        <f t="shared" si="24"/>
        <v>-1.9503465855499336E-3</v>
      </c>
      <c r="BC35" s="154">
        <f t="shared" si="24"/>
        <v>-5.3778504117600656E-2</v>
      </c>
      <c r="BD35" s="154">
        <f t="shared" si="24"/>
        <v>-7.6672680245595259E-3</v>
      </c>
      <c r="BE35" s="154">
        <f t="shared" si="24"/>
        <v>8.3016523300272205E-4</v>
      </c>
      <c r="BF35" s="154">
        <f t="shared" si="24"/>
        <v>2.0562013149865832E-2</v>
      </c>
      <c r="BG35" s="154">
        <f t="shared" ref="BG35" si="25">BG12/BF12-1</f>
        <v>-4.3665509554303816E-2</v>
      </c>
      <c r="BH35" s="154">
        <f t="shared" si="24"/>
        <v>-6.4327944789144942E-2</v>
      </c>
      <c r="BI35" s="154">
        <f t="shared" si="24"/>
        <v>-9.6943952370276421E-3</v>
      </c>
      <c r="BJ35" s="1120"/>
    </row>
    <row r="36" spans="22:62" ht="15.75" thickBot="1">
      <c r="V36" s="1921" t="s">
        <v>462</v>
      </c>
      <c r="W36" s="1119"/>
      <c r="X36" s="136"/>
      <c r="Y36" s="136"/>
      <c r="Z36" s="136"/>
      <c r="AA36" s="136"/>
      <c r="AB36" s="154">
        <f t="shared" ref="AB36:BI36" si="26">AB16/AA16-1</f>
        <v>1.1014041053489798E-2</v>
      </c>
      <c r="AC36" s="154">
        <f t="shared" si="26"/>
        <v>2.1156489798715761E-2</v>
      </c>
      <c r="AD36" s="154">
        <f t="shared" si="26"/>
        <v>9.9661306888700896E-3</v>
      </c>
      <c r="AE36" s="154">
        <f t="shared" si="26"/>
        <v>8.6813439501198797E-3</v>
      </c>
      <c r="AF36" s="154">
        <f t="shared" si="26"/>
        <v>3.9773509434247289E-2</v>
      </c>
      <c r="AG36" s="154">
        <f t="shared" si="26"/>
        <v>2.3144976115834881E-2</v>
      </c>
      <c r="AH36" s="154">
        <f t="shared" si="26"/>
        <v>-8.8421866097989632E-3</v>
      </c>
      <c r="AI36" s="154">
        <f t="shared" si="26"/>
        <v>3.1271707162790152E-2</v>
      </c>
      <c r="AJ36" s="154">
        <f t="shared" si="26"/>
        <v>-2.0249537487409763E-2</v>
      </c>
      <c r="AK36" s="154">
        <f t="shared" si="26"/>
        <v>-2.3022510271732965E-3</v>
      </c>
      <c r="AL36" s="154">
        <f t="shared" si="26"/>
        <v>-3.1421681117692613E-3</v>
      </c>
      <c r="AM36" s="154">
        <f t="shared" si="26"/>
        <v>-8.2211462120566736E-2</v>
      </c>
      <c r="AN36" s="154">
        <f t="shared" si="26"/>
        <v>8.4213270871934309E-2</v>
      </c>
      <c r="AO36" s="154">
        <f t="shared" si="26"/>
        <v>4.5877680798530385E-2</v>
      </c>
      <c r="AP36" s="154">
        <f t="shared" si="26"/>
        <v>5.1118908344067737E-3</v>
      </c>
      <c r="AQ36" s="154">
        <f t="shared" si="26"/>
        <v>-2.2786391260298688E-2</v>
      </c>
      <c r="AR36" s="154">
        <f t="shared" si="26"/>
        <v>-2.2702621036763904E-2</v>
      </c>
      <c r="AS36" s="154">
        <f t="shared" si="26"/>
        <v>-4.0975802360451508E-2</v>
      </c>
      <c r="AT36" s="154">
        <f t="shared" si="26"/>
        <v>-5.04947378206968E-2</v>
      </c>
      <c r="AU36" s="154">
        <f t="shared" si="26"/>
        <v>-1.2780432344709047E-2</v>
      </c>
      <c r="AV36" s="154">
        <f t="shared" si="26"/>
        <v>7.0558567493324009E-3</v>
      </c>
      <c r="AW36" s="154">
        <f t="shared" si="26"/>
        <v>-2.5184982528958511E-4</v>
      </c>
      <c r="AX36" s="154">
        <f t="shared" si="26"/>
        <v>1.2565428730114014E-2</v>
      </c>
      <c r="AY36" s="154">
        <f t="shared" si="26"/>
        <v>-6.1722091850408334E-2</v>
      </c>
      <c r="AZ36" s="154">
        <f t="shared" si="26"/>
        <v>-1.4579433502445172E-3</v>
      </c>
      <c r="BA36" s="154">
        <f t="shared" si="26"/>
        <v>-3.3282854038023224E-2</v>
      </c>
      <c r="BB36" s="154">
        <f t="shared" si="26"/>
        <v>8.1000702137343783E-3</v>
      </c>
      <c r="BC36" s="154">
        <f t="shared" si="26"/>
        <v>5.6837306220769435E-3</v>
      </c>
      <c r="BD36" s="154">
        <f t="shared" si="26"/>
        <v>1.5804699264426292E-2</v>
      </c>
      <c r="BE36" s="154">
        <f t="shared" si="26"/>
        <v>-4.5768216545511331E-2</v>
      </c>
      <c r="BF36" s="154">
        <f t="shared" si="26"/>
        <v>-1.2976166864576144E-2</v>
      </c>
      <c r="BG36" s="154">
        <f t="shared" si="26"/>
        <v>-1.6989025273329461E-2</v>
      </c>
      <c r="BH36" s="154">
        <f t="shared" si="26"/>
        <v>1.8848720366073657E-3</v>
      </c>
      <c r="BI36" s="154">
        <f t="shared" si="26"/>
        <v>-5.8611235046780452E-3</v>
      </c>
      <c r="BJ36" s="1120"/>
    </row>
    <row r="37" spans="22:62" ht="15.75" thickTop="1">
      <c r="V37" s="1922" t="s">
        <v>22</v>
      </c>
      <c r="W37" s="1119"/>
      <c r="X37" s="258"/>
      <c r="Y37" s="258"/>
      <c r="Z37" s="258"/>
      <c r="AA37" s="258"/>
      <c r="AB37" s="1923">
        <f t="shared" ref="AB37:BI37" si="27">AB21/AA21-1</f>
        <v>-1.0513475637185632E-2</v>
      </c>
      <c r="AC37" s="1923">
        <f t="shared" si="27"/>
        <v>2.7326150954374295E-3</v>
      </c>
      <c r="AD37" s="1923">
        <f t="shared" si="27"/>
        <v>-1.0569342987345465E-3</v>
      </c>
      <c r="AE37" s="1923">
        <f t="shared" si="27"/>
        <v>3.4370453966976466E-2</v>
      </c>
      <c r="AF37" s="1923">
        <f t="shared" si="27"/>
        <v>7.8493357292910293E-3</v>
      </c>
      <c r="AG37" s="1923">
        <f t="shared" si="27"/>
        <v>3.2318387410312566E-2</v>
      </c>
      <c r="AH37" s="1923">
        <f t="shared" si="27"/>
        <v>1.9094356014794478E-2</v>
      </c>
      <c r="AI37" s="1923">
        <f t="shared" si="27"/>
        <v>-4.0602269528808854E-2</v>
      </c>
      <c r="AJ37" s="1923">
        <f t="shared" si="27"/>
        <v>-0.18441721104974929</v>
      </c>
      <c r="AK37" s="1923">
        <f t="shared" si="27"/>
        <v>9.2155949148126304E-2</v>
      </c>
      <c r="AL37" s="1923">
        <f t="shared" si="27"/>
        <v>-0.11994365040226429</v>
      </c>
      <c r="AM37" s="1923">
        <f t="shared" si="27"/>
        <v>-2.7406834404424818E-2</v>
      </c>
      <c r="AN37" s="1923">
        <f t="shared" si="27"/>
        <v>5.8459002875494992E-3</v>
      </c>
      <c r="AO37" s="1923">
        <f t="shared" si="27"/>
        <v>1.1236261388531954E-3</v>
      </c>
      <c r="AP37" s="1923">
        <f t="shared" si="27"/>
        <v>-1.4979030859550435E-2</v>
      </c>
      <c r="AQ37" s="1923">
        <f t="shared" si="27"/>
        <v>-3.4226558673315921E-3</v>
      </c>
      <c r="AR37" s="1923">
        <f t="shared" si="27"/>
        <v>-1.6206978383190074E-2</v>
      </c>
      <c r="AS37" s="1923">
        <f t="shared" si="27"/>
        <v>-4.4157597200466747E-2</v>
      </c>
      <c r="AT37" s="1923">
        <f t="shared" si="27"/>
        <v>-2.6414524008691487E-2</v>
      </c>
      <c r="AU37" s="1923">
        <f t="shared" si="27"/>
        <v>-1.7520198206778748E-2</v>
      </c>
      <c r="AV37" s="1923">
        <f t="shared" si="27"/>
        <v>-1.7563047059622861E-2</v>
      </c>
      <c r="AW37" s="1923">
        <f t="shared" si="27"/>
        <v>-1.6227974679812629E-2</v>
      </c>
      <c r="AX37" s="1923">
        <f t="shared" si="27"/>
        <v>-1.8774982992029177E-3</v>
      </c>
      <c r="AY37" s="1923">
        <f t="shared" si="27"/>
        <v>-2.4989670229760841E-2</v>
      </c>
      <c r="AZ37" s="1923">
        <f t="shared" si="27"/>
        <v>-1.5058643967308383E-2</v>
      </c>
      <c r="BA37" s="1923">
        <f t="shared" si="27"/>
        <v>-2.4753713778896458E-2</v>
      </c>
      <c r="BB37" s="1923">
        <f t="shared" si="27"/>
        <v>6.5681414646898695E-3</v>
      </c>
      <c r="BC37" s="1923">
        <f t="shared" si="27"/>
        <v>-4.3961491040160339E-2</v>
      </c>
      <c r="BD37" s="1923">
        <f t="shared" si="27"/>
        <v>-2.2780863185665634E-2</v>
      </c>
      <c r="BE37" s="1923">
        <f t="shared" si="27"/>
        <v>-2.1915049432840505E-2</v>
      </c>
      <c r="BF37" s="1923">
        <f t="shared" si="27"/>
        <v>1.5535474745842492E-4</v>
      </c>
      <c r="BG37" s="1923">
        <f t="shared" si="27"/>
        <v>-3.8010928778558939E-2</v>
      </c>
      <c r="BH37" s="1923">
        <f t="shared" si="27"/>
        <v>-4.3990385740071636E-2</v>
      </c>
      <c r="BI37" s="1923">
        <f t="shared" si="27"/>
        <v>-1.9846241661769404E-2</v>
      </c>
      <c r="BJ37" s="1120"/>
    </row>
    <row r="39" spans="22:62">
      <c r="V39" s="133" t="s">
        <v>255</v>
      </c>
    </row>
    <row r="40" spans="22:62">
      <c r="V40" s="1133"/>
      <c r="W40" s="1134"/>
      <c r="X40" s="65"/>
      <c r="Y40" s="65"/>
      <c r="Z40" s="65"/>
      <c r="AA40" s="65">
        <v>1990</v>
      </c>
      <c r="AB40" s="65">
        <f t="shared" ref="AB40:AZ40" si="28">AA40+1</f>
        <v>1991</v>
      </c>
      <c r="AC40" s="65">
        <f t="shared" si="28"/>
        <v>1992</v>
      </c>
      <c r="AD40" s="65">
        <f t="shared" si="28"/>
        <v>1993</v>
      </c>
      <c r="AE40" s="65">
        <f t="shared" si="28"/>
        <v>1994</v>
      </c>
      <c r="AF40" s="65">
        <f t="shared" si="28"/>
        <v>1995</v>
      </c>
      <c r="AG40" s="65">
        <f t="shared" si="28"/>
        <v>1996</v>
      </c>
      <c r="AH40" s="65">
        <f t="shared" si="28"/>
        <v>1997</v>
      </c>
      <c r="AI40" s="65">
        <f t="shared" si="28"/>
        <v>1998</v>
      </c>
      <c r="AJ40" s="65">
        <f t="shared" si="28"/>
        <v>1999</v>
      </c>
      <c r="AK40" s="65">
        <f t="shared" si="28"/>
        <v>2000</v>
      </c>
      <c r="AL40" s="65">
        <f t="shared" si="28"/>
        <v>2001</v>
      </c>
      <c r="AM40" s="65">
        <f t="shared" si="28"/>
        <v>2002</v>
      </c>
      <c r="AN40" s="65">
        <f t="shared" si="28"/>
        <v>2003</v>
      </c>
      <c r="AO40" s="65">
        <f t="shared" si="28"/>
        <v>2004</v>
      </c>
      <c r="AP40" s="65">
        <f t="shared" si="28"/>
        <v>2005</v>
      </c>
      <c r="AQ40" s="65">
        <f t="shared" si="28"/>
        <v>2006</v>
      </c>
      <c r="AR40" s="65">
        <f t="shared" si="28"/>
        <v>2007</v>
      </c>
      <c r="AS40" s="65">
        <f t="shared" si="28"/>
        <v>2008</v>
      </c>
      <c r="AT40" s="65">
        <f t="shared" si="28"/>
        <v>2009</v>
      </c>
      <c r="AU40" s="65">
        <f t="shared" si="28"/>
        <v>2010</v>
      </c>
      <c r="AV40" s="65">
        <f t="shared" si="28"/>
        <v>2011</v>
      </c>
      <c r="AW40" s="65">
        <f t="shared" si="28"/>
        <v>2012</v>
      </c>
      <c r="AX40" s="65">
        <f t="shared" si="28"/>
        <v>2013</v>
      </c>
      <c r="AY40" s="65">
        <f t="shared" si="28"/>
        <v>2014</v>
      </c>
      <c r="AZ40" s="65">
        <f t="shared" si="28"/>
        <v>2015</v>
      </c>
      <c r="BA40" s="65">
        <f t="shared" ref="BA40:BI40" si="29">AZ40+1</f>
        <v>2016</v>
      </c>
      <c r="BB40" s="65">
        <f t="shared" si="29"/>
        <v>2017</v>
      </c>
      <c r="BC40" s="65">
        <f t="shared" si="29"/>
        <v>2018</v>
      </c>
      <c r="BD40" s="65">
        <f t="shared" si="29"/>
        <v>2019</v>
      </c>
      <c r="BE40" s="65">
        <f t="shared" si="29"/>
        <v>2020</v>
      </c>
      <c r="BF40" s="65">
        <f t="shared" si="29"/>
        <v>2021</v>
      </c>
      <c r="BG40" s="65">
        <f t="shared" si="29"/>
        <v>2022</v>
      </c>
      <c r="BH40" s="65">
        <f t="shared" si="29"/>
        <v>2023</v>
      </c>
      <c r="BI40" s="65">
        <f t="shared" si="29"/>
        <v>2024</v>
      </c>
      <c r="BJ40" s="1076"/>
    </row>
    <row r="41" spans="22:62">
      <c r="V41" s="117" t="s">
        <v>434</v>
      </c>
      <c r="W41" s="1119"/>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54">
        <f t="shared" ref="AY41:BH41" si="30">AY5/$AX5-1</f>
        <v>-1.8567073898825504E-2</v>
      </c>
      <c r="AZ41" s="154">
        <f t="shared" si="30"/>
        <v>-1.3009421619834538E-2</v>
      </c>
      <c r="BA41" s="154">
        <f t="shared" si="30"/>
        <v>-4.6808313365757415E-2</v>
      </c>
      <c r="BB41" s="154">
        <f t="shared" si="30"/>
        <v>-1.5151112754584029E-2</v>
      </c>
      <c r="BC41" s="154">
        <f t="shared" si="30"/>
        <v>-6.2865578933717026E-2</v>
      </c>
      <c r="BD41" s="154">
        <f t="shared" si="30"/>
        <v>-0.14436264792592801</v>
      </c>
      <c r="BE41" s="154">
        <f t="shared" si="30"/>
        <v>-0.20330176129353106</v>
      </c>
      <c r="BF41" s="154">
        <f t="shared" si="30"/>
        <v>-0.19850448415315447</v>
      </c>
      <c r="BG41" s="154">
        <f t="shared" si="30"/>
        <v>-0.22107761980843754</v>
      </c>
      <c r="BH41" s="154">
        <f t="shared" si="30"/>
        <v>-0.25588350056180686</v>
      </c>
      <c r="BI41" s="154">
        <f t="shared" ref="BI41" si="31">BI5/$AX5-1</f>
        <v>-0.26355617027551415</v>
      </c>
      <c r="BJ41" s="1120"/>
    </row>
    <row r="42" spans="22:62">
      <c r="V42" s="117" t="s">
        <v>435</v>
      </c>
      <c r="W42" s="1119"/>
      <c r="X42" s="256"/>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1924">
        <f t="shared" ref="AY42:BF42" si="32">AY8/$AX8-1</f>
        <v>-1.5075097473308485E-2</v>
      </c>
      <c r="AZ42" s="1924">
        <f t="shared" si="32"/>
        <v>-0.32543050855771871</v>
      </c>
      <c r="BA42" s="1924">
        <f t="shared" si="32"/>
        <v>-0.40702263613626599</v>
      </c>
      <c r="BB42" s="1924">
        <f t="shared" si="32"/>
        <v>-0.4605773897994293</v>
      </c>
      <c r="BC42" s="1924">
        <f t="shared" si="32"/>
        <v>-0.53979347963094515</v>
      </c>
      <c r="BD42" s="1924">
        <f t="shared" si="32"/>
        <v>-0.49573185735649916</v>
      </c>
      <c r="BE42" s="1924">
        <f t="shared" si="32"/>
        <v>-0.40722706413578691</v>
      </c>
      <c r="BF42" s="1924">
        <f t="shared" si="32"/>
        <v>-0.52525928538546407</v>
      </c>
      <c r="BG42" s="1924">
        <f>BG8/$AX8-1</f>
        <v>-0.59902312759321841</v>
      </c>
      <c r="BH42" s="1924">
        <f t="shared" ref="BH42:BI42" si="33">BH8/$AX8-1</f>
        <v>-0.6092985491375309</v>
      </c>
      <c r="BI42" s="1924">
        <f t="shared" si="33"/>
        <v>-0.7481214213912053</v>
      </c>
      <c r="BJ42" s="1120"/>
    </row>
    <row r="43" spans="22:62">
      <c r="V43" s="116" t="s">
        <v>438</v>
      </c>
      <c r="W43" s="1119"/>
      <c r="X43" s="256"/>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6"/>
      <c r="AY43" s="154">
        <f>AY12/$AX12-1</f>
        <v>-1.3988347368556364E-2</v>
      </c>
      <c r="AZ43" s="154">
        <f t="shared" ref="AZ43:BE43" si="34">AZ12/$AX12-1</f>
        <v>-5.6861399962523373E-3</v>
      </c>
      <c r="BA43" s="154">
        <f t="shared" si="34"/>
        <v>-1.1744200161549978E-2</v>
      </c>
      <c r="BB43" s="154">
        <f t="shared" si="34"/>
        <v>-1.3671641486414865E-2</v>
      </c>
      <c r="BC43" s="154">
        <f t="shared" si="34"/>
        <v>-6.6714905176043948E-2</v>
      </c>
      <c r="BD43" s="154">
        <f t="shared" si="34"/>
        <v>-7.3870652141385662E-2</v>
      </c>
      <c r="BE43" s="154">
        <f t="shared" si="34"/>
        <v>-7.3101811755529988E-2</v>
      </c>
      <c r="BF43" s="154">
        <f t="shared" ref="BF43:BH43" si="35">BF12/$AX12-1</f>
        <v>-5.4042919020260483E-2</v>
      </c>
      <c r="BG43" s="154">
        <f t="shared" ref="BG43" si="36">BG12/$AX12-1</f>
        <v>-9.5348616977742662E-2</v>
      </c>
      <c r="BH43" s="154">
        <f t="shared" si="35"/>
        <v>-0.15354298119822207</v>
      </c>
      <c r="BI43" s="154">
        <f t="shared" ref="BI43" si="37">BI12/$AX12-1</f>
        <v>-0.16174887008964267</v>
      </c>
      <c r="BJ43" s="1120"/>
    </row>
    <row r="44" spans="22:62" ht="15.75" thickBot="1">
      <c r="V44" s="1921" t="s">
        <v>462</v>
      </c>
      <c r="W44" s="1119"/>
      <c r="X44" s="627"/>
      <c r="Y44" s="627"/>
      <c r="Z44" s="627"/>
      <c r="AA44" s="627"/>
      <c r="AB44" s="627"/>
      <c r="AC44" s="627"/>
      <c r="AD44" s="627"/>
      <c r="AE44" s="627"/>
      <c r="AF44" s="627"/>
      <c r="AG44" s="627"/>
      <c r="AH44" s="627"/>
      <c r="AI44" s="627"/>
      <c r="AJ44" s="627"/>
      <c r="AK44" s="627"/>
      <c r="AL44" s="627"/>
      <c r="AM44" s="627"/>
      <c r="AN44" s="627"/>
      <c r="AO44" s="627"/>
      <c r="AP44" s="627"/>
      <c r="AQ44" s="627"/>
      <c r="AR44" s="627"/>
      <c r="AS44" s="627"/>
      <c r="AT44" s="627"/>
      <c r="AU44" s="627"/>
      <c r="AV44" s="627"/>
      <c r="AW44" s="627"/>
      <c r="AX44" s="627"/>
      <c r="AY44" s="1919">
        <f t="shared" ref="AY44" si="38">AY16/$AX16-1</f>
        <v>-6.1722091850408334E-2</v>
      </c>
      <c r="AZ44" s="1919">
        <f t="shared" ref="AZ44:BE44" si="39">AZ16/$AX16-1</f>
        <v>-6.3090047887276346E-2</v>
      </c>
      <c r="BA44" s="1919">
        <f t="shared" si="39"/>
        <v>-9.4273085070215479E-2</v>
      </c>
      <c r="BB44" s="1919">
        <f t="shared" si="39"/>
        <v>-8.6936633464815172E-2</v>
      </c>
      <c r="BC44" s="1919">
        <f t="shared" si="39"/>
        <v>-8.1747027248542437E-2</v>
      </c>
      <c r="BD44" s="1919">
        <f t="shared" si="39"/>
        <v>-6.7234315165540126E-2</v>
      </c>
      <c r="BE44" s="1919">
        <f t="shared" si="39"/>
        <v>-0.10992533701526586</v>
      </c>
      <c r="BF44" s="1919">
        <f t="shared" ref="BF44:BH44" si="40">BF16/$AX16-1</f>
        <v>-0.1214750943640871</v>
      </c>
      <c r="BG44" s="1919">
        <f>BG16/$AX16-1</f>
        <v>-0.13640037618918499</v>
      </c>
      <c r="BH44" s="1919">
        <f t="shared" si="40"/>
        <v>-0.13477260140743941</v>
      </c>
      <c r="BI44" s="1919">
        <f t="shared" ref="BI44" si="41">BI16/$AX16-1</f>
        <v>-0.13984380605022173</v>
      </c>
      <c r="BJ44" s="1120"/>
    </row>
    <row r="45" spans="22:62" ht="15.75" thickTop="1">
      <c r="V45" s="1922" t="s">
        <v>22</v>
      </c>
      <c r="W45" s="111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59"/>
      <c r="AY45" s="1920">
        <f>AY21/$AX21-1</f>
        <v>-2.4989670229760841E-2</v>
      </c>
      <c r="AZ45" s="1920">
        <f t="shared" ref="AZ45:BE45" si="42">AZ21/$AX21-1</f>
        <v>-3.9672003650218834E-2</v>
      </c>
      <c r="BA45" s="1920">
        <f t="shared" si="42"/>
        <v>-6.3443688005722421E-2</v>
      </c>
      <c r="BB45" s="1920">
        <f t="shared" si="42"/>
        <v>-5.7292253658895897E-2</v>
      </c>
      <c r="BC45" s="1920">
        <f t="shared" si="42"/>
        <v>-9.8735091803160091E-2</v>
      </c>
      <c r="BD45" s="1920">
        <f t="shared" si="42"/>
        <v>-0.11926668437083376</v>
      </c>
      <c r="BE45" s="1920">
        <f t="shared" si="42"/>
        <v>-0.13856799851999646</v>
      </c>
      <c r="BF45" s="1920">
        <f t="shared" ref="BF45:BH45" si="43">BF21/$AX21-1</f>
        <v>-0.13843417096895394</v>
      </c>
      <c r="BG45" s="1920">
        <f>BG21/$AX21-1</f>
        <v>-0.17118308833429308</v>
      </c>
      <c r="BH45" s="1920">
        <f t="shared" si="43"/>
        <v>-0.20764306398636245</v>
      </c>
      <c r="BI45" s="1920">
        <f t="shared" ref="BI45" si="44">BI21/$AX21-1</f>
        <v>-0.22336837122086828</v>
      </c>
      <c r="BJ45" s="1120"/>
    </row>
    <row r="46" spans="22:62">
      <c r="V46" s="1078"/>
    </row>
    <row r="50" spans="62:62">
      <c r="BJ50" s="1101"/>
    </row>
    <row r="51" spans="62:62">
      <c r="BJ51" s="1101"/>
    </row>
    <row r="52" spans="62:62">
      <c r="BJ52" s="1101"/>
    </row>
    <row r="53" spans="62:62">
      <c r="BJ53" s="1101"/>
    </row>
    <row r="54" spans="62:62">
      <c r="BJ54" s="1101"/>
    </row>
    <row r="55" spans="62:62">
      <c r="BJ55" s="1101"/>
    </row>
    <row r="56" spans="62:62">
      <c r="BJ56" s="1101"/>
    </row>
    <row r="57" spans="62:62">
      <c r="BJ57" s="1101"/>
    </row>
    <row r="58" spans="62:62">
      <c r="BJ58" s="1101"/>
    </row>
    <row r="59" spans="62:62">
      <c r="BJ59" s="1101"/>
    </row>
    <row r="60" spans="62:62">
      <c r="BJ60" s="1101"/>
    </row>
    <row r="61" spans="62:62">
      <c r="BJ61" s="1101"/>
    </row>
    <row r="62" spans="62:62">
      <c r="BJ62" s="1101"/>
    </row>
    <row r="63" spans="62:62">
      <c r="BJ63" s="1101"/>
    </row>
    <row r="64" spans="62:62">
      <c r="BJ64" s="1101"/>
    </row>
    <row r="65" spans="62:62">
      <c r="BJ65" s="1101"/>
    </row>
    <row r="66" spans="62:62">
      <c r="BJ66" s="1101"/>
    </row>
    <row r="67" spans="62:62">
      <c r="BJ67" s="1101"/>
    </row>
    <row r="68" spans="62:62">
      <c r="BJ68" s="1101"/>
    </row>
    <row r="69" spans="62:62">
      <c r="BJ69" s="1101"/>
    </row>
    <row r="70" spans="62:62">
      <c r="BJ70" s="1101"/>
    </row>
    <row r="71" spans="62:62">
      <c r="BJ71" s="1101"/>
    </row>
    <row r="72" spans="62:62">
      <c r="BJ72" s="1101"/>
    </row>
  </sheetData>
  <mergeCells count="2">
    <mergeCell ref="U2:V2"/>
    <mergeCell ref="U1:V1"/>
  </mergeCells>
  <phoneticPr fontId="10"/>
  <pageMargins left="0.78740157480314965" right="0.78740157480314965" top="0.98425196850393704" bottom="0.98425196850393704" header="0.51181102362204722" footer="0.51181102362204722"/>
  <pageSetup paperSize="9" scale="2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4</vt:i4>
      </vt:variant>
    </vt:vector>
  </HeadingPairs>
  <TitlesOfParts>
    <vt:vector size="20" baseType="lpstr">
      <vt:lpstr>0.Contents</vt:lpstr>
      <vt:lpstr>Notes</vt:lpstr>
      <vt:lpstr>1.Summary</vt:lpstr>
      <vt:lpstr>2.CO2-sector</vt:lpstr>
      <vt:lpstr>3.Allocated_CO2-sector</vt:lpstr>
      <vt:lpstr>4.CO2-share</vt:lpstr>
      <vt:lpstr>5.CO2-fuel</vt:lpstr>
      <vt:lpstr>6.CH4</vt:lpstr>
      <vt:lpstr>7.N2O</vt:lpstr>
      <vt:lpstr>8.F-gas</vt:lpstr>
      <vt:lpstr>9.GHG-capita</vt:lpstr>
      <vt:lpstr>10.GHG-GDP</vt:lpstr>
      <vt:lpstr>11.Household (per household)</vt:lpstr>
      <vt:lpstr>12.Household (per capita)</vt:lpstr>
      <vt:lpstr>13.NDC-LULUCF</vt:lpstr>
      <vt:lpstr>14.【Annex】UN-GHGs</vt:lpstr>
      <vt:lpstr>'0.Contents'!Print_Area</vt:lpstr>
      <vt:lpstr>'4.CO2-share'!Print_Area</vt:lpstr>
      <vt:lpstr>'6.CH4'!Print_Area</vt:lpstr>
      <vt:lpstr>'6.CH4'!Print_Titles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2025-12-17T00:57:25Z</dcterms:created>
  <dcterms:modified xsi:type="dcterms:W3CDTF">2025-12-23T01:01:46Z</dcterms:modified>
</cp:coreProperties>
</file>